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405" windowWidth="9600" windowHeight="6900" tabRatio="796"/>
  </bookViews>
  <sheets>
    <sheet name="Stat Rpt 1" sheetId="5" r:id="rId1"/>
  </sheets>
  <definedNames>
    <definedName name="_xlnm.Print_Area" localSheetId="0">'Stat Rpt 1'!$A$1:$M$1631</definedName>
    <definedName name="_xlnm.Print_Titles" localSheetId="0">'Stat Rpt 1'!$2:$7</definedName>
  </definedNames>
  <calcPr calcId="145621"/>
</workbook>
</file>

<file path=xl/calcChain.xml><?xml version="1.0" encoding="utf-8"?>
<calcChain xmlns="http://schemas.openxmlformats.org/spreadsheetml/2006/main">
  <c r="I1099" i="5" l="1"/>
  <c r="G1099" i="5"/>
  <c r="F1099" i="5"/>
  <c r="E1099" i="5"/>
  <c r="D1099" i="5"/>
  <c r="I1098" i="5"/>
  <c r="G1098" i="5"/>
  <c r="F1098" i="5"/>
  <c r="E1098" i="5"/>
  <c r="D1098" i="5"/>
  <c r="I1097" i="5"/>
  <c r="G1097" i="5"/>
  <c r="F1097" i="5"/>
  <c r="E1097" i="5"/>
  <c r="D1097" i="5"/>
  <c r="I1094" i="5"/>
  <c r="G1094" i="5"/>
  <c r="F1094" i="5"/>
  <c r="E1094" i="5"/>
  <c r="D1094" i="5"/>
  <c r="I1093" i="5"/>
  <c r="G1093" i="5"/>
  <c r="F1093" i="5"/>
  <c r="E1093" i="5"/>
  <c r="D1093" i="5"/>
  <c r="I1092" i="5"/>
  <c r="G1092" i="5"/>
  <c r="F1092" i="5"/>
  <c r="E1092" i="5"/>
  <c r="D1092" i="5"/>
  <c r="I1091" i="5"/>
  <c r="G1091" i="5"/>
  <c r="F1091" i="5"/>
  <c r="E1091" i="5"/>
  <c r="D1091" i="5"/>
  <c r="I1090" i="5"/>
  <c r="G1090" i="5"/>
  <c r="F1090" i="5"/>
  <c r="E1090" i="5"/>
  <c r="D1090" i="5"/>
  <c r="I1089" i="5"/>
  <c r="G1089" i="5"/>
  <c r="F1089" i="5"/>
  <c r="E1089" i="5"/>
  <c r="D1089" i="5"/>
  <c r="I1069" i="5"/>
  <c r="G1069" i="5"/>
  <c r="F1069" i="5"/>
  <c r="E1069" i="5"/>
  <c r="D1069" i="5"/>
  <c r="I1068" i="5"/>
  <c r="G1068" i="5"/>
  <c r="F1068" i="5"/>
  <c r="E1068" i="5"/>
  <c r="D1068" i="5"/>
  <c r="I1067" i="5"/>
  <c r="G1067" i="5"/>
  <c r="F1067" i="5"/>
  <c r="E1067" i="5"/>
  <c r="D1067" i="5"/>
  <c r="I1064" i="5"/>
  <c r="G1064" i="5"/>
  <c r="F1064" i="5"/>
  <c r="E1064" i="5"/>
  <c r="D1064" i="5"/>
  <c r="I1063" i="5"/>
  <c r="G1063" i="5"/>
  <c r="F1063" i="5"/>
  <c r="E1063" i="5"/>
  <c r="D1063" i="5"/>
  <c r="I1062" i="5"/>
  <c r="G1062" i="5"/>
  <c r="F1062" i="5"/>
  <c r="E1062" i="5"/>
  <c r="D1062" i="5"/>
  <c r="I1061" i="5"/>
  <c r="G1061" i="5"/>
  <c r="F1061" i="5"/>
  <c r="E1061" i="5"/>
  <c r="D1061" i="5"/>
  <c r="I1060" i="5"/>
  <c r="G1060" i="5"/>
  <c r="F1060" i="5"/>
  <c r="E1060" i="5"/>
  <c r="D1060" i="5"/>
  <c r="I1059" i="5"/>
  <c r="G1059" i="5"/>
  <c r="F1059" i="5"/>
  <c r="E1059" i="5"/>
  <c r="D1059" i="5"/>
  <c r="I531" i="5"/>
  <c r="G531" i="5"/>
  <c r="F531" i="5"/>
  <c r="E531" i="5"/>
  <c r="D531" i="5"/>
  <c r="I530" i="5"/>
  <c r="G530" i="5"/>
  <c r="F530" i="5"/>
  <c r="E530" i="5"/>
  <c r="D530" i="5"/>
  <c r="I529" i="5"/>
  <c r="G529" i="5"/>
  <c r="F529" i="5"/>
  <c r="E529" i="5"/>
  <c r="D529" i="5"/>
  <c r="I526" i="5"/>
  <c r="G526" i="5"/>
  <c r="F526" i="5"/>
  <c r="E526" i="5"/>
  <c r="D526" i="5"/>
  <c r="I525" i="5"/>
  <c r="G525" i="5"/>
  <c r="F525" i="5"/>
  <c r="E525" i="5"/>
  <c r="D525" i="5"/>
  <c r="I524" i="5"/>
  <c r="G524" i="5"/>
  <c r="F524" i="5"/>
  <c r="E524" i="5"/>
  <c r="D524" i="5"/>
  <c r="I523" i="5"/>
  <c r="G523" i="5"/>
  <c r="F523" i="5"/>
  <c r="E523" i="5"/>
  <c r="D523" i="5"/>
  <c r="I522" i="5"/>
  <c r="G522" i="5"/>
  <c r="F522" i="5"/>
  <c r="E522" i="5"/>
  <c r="D522" i="5"/>
  <c r="I1582" i="5" l="1"/>
  <c r="I1203" i="5"/>
  <c r="J1203" i="5" s="1"/>
  <c r="I1204" i="5"/>
  <c r="J1204" i="5" s="1"/>
  <c r="D1203" i="5"/>
  <c r="E1203" i="5"/>
  <c r="F1203" i="5"/>
  <c r="G1203" i="5"/>
  <c r="D1204" i="5"/>
  <c r="E1204" i="5"/>
  <c r="F1204" i="5"/>
  <c r="G1204" i="5"/>
  <c r="I1202" i="5"/>
  <c r="G1202" i="5"/>
  <c r="F1202" i="5"/>
  <c r="E1202" i="5"/>
  <c r="D1202" i="5"/>
  <c r="D1195" i="5"/>
  <c r="E1195" i="5"/>
  <c r="F1195" i="5"/>
  <c r="G1195" i="5"/>
  <c r="I1195" i="5"/>
  <c r="D1196" i="5"/>
  <c r="E1196" i="5"/>
  <c r="F1196" i="5"/>
  <c r="G1196" i="5"/>
  <c r="I1196" i="5"/>
  <c r="D1197" i="5"/>
  <c r="E1197" i="5"/>
  <c r="F1197" i="5"/>
  <c r="G1197" i="5"/>
  <c r="I1197" i="5"/>
  <c r="J1197" i="5" s="1"/>
  <c r="D1198" i="5"/>
  <c r="E1198" i="5"/>
  <c r="F1198" i="5"/>
  <c r="G1198" i="5"/>
  <c r="I1198" i="5"/>
  <c r="D1199" i="5"/>
  <c r="E1199" i="5"/>
  <c r="F1199" i="5"/>
  <c r="G1199" i="5"/>
  <c r="I1199" i="5"/>
  <c r="J1199" i="5" s="1"/>
  <c r="I1194" i="5"/>
  <c r="G1194" i="5"/>
  <c r="F1194" i="5"/>
  <c r="E1194" i="5"/>
  <c r="D1194" i="5"/>
  <c r="I318" i="5"/>
  <c r="J318" i="5" s="1"/>
  <c r="I317" i="5"/>
  <c r="J317" i="5" s="1"/>
  <c r="I316" i="5"/>
  <c r="J316" i="5" s="1"/>
  <c r="I310" i="5"/>
  <c r="J310" i="5" s="1"/>
  <c r="I311" i="5"/>
  <c r="J311" i="5" s="1"/>
  <c r="I312" i="5"/>
  <c r="J312" i="5" s="1"/>
  <c r="I313" i="5"/>
  <c r="J313" i="5" s="1"/>
  <c r="I309" i="5"/>
  <c r="J309" i="5" s="1"/>
  <c r="J322" i="5"/>
  <c r="C321" i="5"/>
  <c r="J320" i="5"/>
  <c r="J315" i="5"/>
  <c r="J308" i="5"/>
  <c r="C307" i="5"/>
  <c r="I305" i="5"/>
  <c r="J305" i="5" s="1"/>
  <c r="J304" i="5"/>
  <c r="H304" i="5"/>
  <c r="J303" i="5"/>
  <c r="G317" i="5"/>
  <c r="J302" i="5"/>
  <c r="E316" i="5"/>
  <c r="J301" i="5"/>
  <c r="I300" i="5"/>
  <c r="J300" i="5" s="1"/>
  <c r="J299" i="5"/>
  <c r="G313" i="5"/>
  <c r="J298" i="5"/>
  <c r="J297" i="5"/>
  <c r="J296" i="5"/>
  <c r="E310" i="5"/>
  <c r="J295" i="5"/>
  <c r="G300" i="5"/>
  <c r="J294" i="5"/>
  <c r="C293" i="5"/>
  <c r="I291" i="5"/>
  <c r="J290" i="5"/>
  <c r="J289" i="5"/>
  <c r="E317" i="5"/>
  <c r="J288" i="5"/>
  <c r="J287" i="5"/>
  <c r="I286" i="5"/>
  <c r="J285" i="5"/>
  <c r="J284" i="5"/>
  <c r="G312" i="5"/>
  <c r="J283" i="5"/>
  <c r="H283" i="5"/>
  <c r="K283" i="5" s="1"/>
  <c r="J282" i="5"/>
  <c r="J281" i="5"/>
  <c r="J280" i="5"/>
  <c r="H1167" i="5"/>
  <c r="J1098" i="5"/>
  <c r="J1097" i="5"/>
  <c r="C1102" i="5"/>
  <c r="J1101" i="5"/>
  <c r="J1096" i="5"/>
  <c r="J1088" i="5"/>
  <c r="C1087" i="5"/>
  <c r="I1085" i="5"/>
  <c r="J1085" i="5" s="1"/>
  <c r="J1084" i="5"/>
  <c r="J1083" i="5"/>
  <c r="J1082" i="5"/>
  <c r="J1081" i="5"/>
  <c r="I1080" i="5"/>
  <c r="J1080" i="5" s="1"/>
  <c r="J1079" i="5"/>
  <c r="H1079" i="5"/>
  <c r="J1078" i="5"/>
  <c r="J1077" i="5"/>
  <c r="J1075" i="5"/>
  <c r="J1074" i="5"/>
  <c r="J1073" i="5"/>
  <c r="F49" i="5"/>
  <c r="H43" i="5"/>
  <c r="K43" i="5" s="1"/>
  <c r="H42" i="5"/>
  <c r="K42" i="5" s="1"/>
  <c r="H41" i="5"/>
  <c r="K41" i="5" s="1"/>
  <c r="F30" i="5"/>
  <c r="E54" i="5"/>
  <c r="C65" i="5"/>
  <c r="J64" i="5"/>
  <c r="J59" i="5"/>
  <c r="J52" i="5"/>
  <c r="C51" i="5"/>
  <c r="I49" i="5"/>
  <c r="J49" i="5" s="1"/>
  <c r="J48" i="5"/>
  <c r="J47" i="5"/>
  <c r="J46" i="5"/>
  <c r="J45" i="5"/>
  <c r="I44" i="5"/>
  <c r="J43" i="5"/>
  <c r="J42" i="5"/>
  <c r="J41" i="5"/>
  <c r="J40" i="5"/>
  <c r="J39" i="5"/>
  <c r="J38" i="5"/>
  <c r="C37" i="5"/>
  <c r="I35" i="5"/>
  <c r="J35" i="5" s="1"/>
  <c r="J34" i="5"/>
  <c r="J33" i="5"/>
  <c r="J32" i="5"/>
  <c r="J31" i="5"/>
  <c r="I30" i="5"/>
  <c r="J30" i="5" s="1"/>
  <c r="J29" i="5"/>
  <c r="J28" i="5"/>
  <c r="J27" i="5"/>
  <c r="J26" i="5"/>
  <c r="J25" i="5"/>
  <c r="J24" i="5"/>
  <c r="C23" i="5"/>
  <c r="I21" i="5"/>
  <c r="J20" i="5"/>
  <c r="J19" i="5"/>
  <c r="J18" i="5"/>
  <c r="J17" i="5"/>
  <c r="I16" i="5"/>
  <c r="J15" i="5"/>
  <c r="J14" i="5"/>
  <c r="J13" i="5"/>
  <c r="J12" i="5"/>
  <c r="J11" i="5"/>
  <c r="I1480" i="5"/>
  <c r="I1587" i="5" s="1"/>
  <c r="I1456" i="5"/>
  <c r="I1457" i="5"/>
  <c r="I1455" i="5"/>
  <c r="I1448" i="5"/>
  <c r="I1449" i="5"/>
  <c r="I1450" i="5"/>
  <c r="I1451" i="5"/>
  <c r="I1452" i="5"/>
  <c r="I1447" i="5"/>
  <c r="I1376" i="5"/>
  <c r="I1377" i="5"/>
  <c r="I1375" i="5"/>
  <c r="I1368" i="5"/>
  <c r="I1369" i="5"/>
  <c r="I1370" i="5"/>
  <c r="I1371" i="5"/>
  <c r="I1372" i="5"/>
  <c r="I1367" i="5"/>
  <c r="I1296" i="5"/>
  <c r="J1296" i="5" s="1"/>
  <c r="I1297" i="5"/>
  <c r="I1295" i="5"/>
  <c r="J1295" i="5" s="1"/>
  <c r="I1288" i="5"/>
  <c r="J1288" i="5" s="1"/>
  <c r="I1289" i="5"/>
  <c r="J1289" i="5" s="1"/>
  <c r="I1290" i="5"/>
  <c r="J1290" i="5" s="1"/>
  <c r="I1291" i="5"/>
  <c r="J1291" i="5" s="1"/>
  <c r="I1292" i="5"/>
  <c r="J1292" i="5" s="1"/>
  <c r="I1287" i="5"/>
  <c r="I1265" i="5"/>
  <c r="J1265" i="5" s="1"/>
  <c r="I1266" i="5"/>
  <c r="J1266" i="5" s="1"/>
  <c r="I1264" i="5"/>
  <c r="I1257" i="5"/>
  <c r="J1257" i="5" s="1"/>
  <c r="I1258" i="5"/>
  <c r="J1258" i="5" s="1"/>
  <c r="I1259" i="5"/>
  <c r="J1259" i="5" s="1"/>
  <c r="I1260" i="5"/>
  <c r="J1260" i="5" s="1"/>
  <c r="I1261" i="5"/>
  <c r="J1261" i="5" s="1"/>
  <c r="I1256" i="5"/>
  <c r="J1256" i="5" s="1"/>
  <c r="I1158" i="5"/>
  <c r="J1158" i="5" s="1"/>
  <c r="I1159" i="5"/>
  <c r="J1159" i="5" s="1"/>
  <c r="I1157" i="5"/>
  <c r="I1150" i="5"/>
  <c r="J1150" i="5" s="1"/>
  <c r="I1151" i="5"/>
  <c r="I1152" i="5"/>
  <c r="I1153" i="5"/>
  <c r="J1153" i="5" s="1"/>
  <c r="I1154" i="5"/>
  <c r="J1154" i="5" s="1"/>
  <c r="I1149" i="5"/>
  <c r="J1149" i="5" s="1"/>
  <c r="J1068" i="5"/>
  <c r="J1069" i="5"/>
  <c r="J1067" i="5"/>
  <c r="J1060" i="5"/>
  <c r="J1061" i="5"/>
  <c r="J1062" i="5"/>
  <c r="J1063" i="5"/>
  <c r="J1064" i="5"/>
  <c r="I993" i="5"/>
  <c r="J993" i="5" s="1"/>
  <c r="I994" i="5"/>
  <c r="J994" i="5" s="1"/>
  <c r="I992" i="5"/>
  <c r="J992" i="5" s="1"/>
  <c r="I985" i="5"/>
  <c r="I986" i="5"/>
  <c r="J986" i="5" s="1"/>
  <c r="I987" i="5"/>
  <c r="J987" i="5" s="1"/>
  <c r="I988" i="5"/>
  <c r="J988" i="5" s="1"/>
  <c r="I989" i="5"/>
  <c r="J989" i="5" s="1"/>
  <c r="I984" i="5"/>
  <c r="J984" i="5" s="1"/>
  <c r="I962" i="5"/>
  <c r="I963" i="5"/>
  <c r="J963" i="5" s="1"/>
  <c r="I961" i="5"/>
  <c r="I954" i="5"/>
  <c r="J954" i="5" s="1"/>
  <c r="I955" i="5"/>
  <c r="J955" i="5" s="1"/>
  <c r="I956" i="5"/>
  <c r="J956" i="5" s="1"/>
  <c r="I957" i="5"/>
  <c r="J957" i="5" s="1"/>
  <c r="I958" i="5"/>
  <c r="J958" i="5" s="1"/>
  <c r="I953" i="5"/>
  <c r="J953" i="5" s="1"/>
  <c r="I901" i="5"/>
  <c r="J901" i="5" s="1"/>
  <c r="I902" i="5"/>
  <c r="J902" i="5" s="1"/>
  <c r="I900" i="5"/>
  <c r="I893" i="5"/>
  <c r="J893" i="5" s="1"/>
  <c r="I894" i="5"/>
  <c r="J894" i="5" s="1"/>
  <c r="I895" i="5"/>
  <c r="I896" i="5"/>
  <c r="J896" i="5" s="1"/>
  <c r="I897" i="5"/>
  <c r="J897" i="5" s="1"/>
  <c r="I892" i="5"/>
  <c r="J892" i="5" s="1"/>
  <c r="I840" i="5"/>
  <c r="I841" i="5"/>
  <c r="I839" i="5"/>
  <c r="I832" i="5"/>
  <c r="I833" i="5"/>
  <c r="I834" i="5"/>
  <c r="I835" i="5"/>
  <c r="I836" i="5"/>
  <c r="I831" i="5"/>
  <c r="I794" i="5"/>
  <c r="J794" i="5" s="1"/>
  <c r="I795" i="5"/>
  <c r="I793" i="5"/>
  <c r="J793" i="5" s="1"/>
  <c r="I786" i="5"/>
  <c r="J786" i="5" s="1"/>
  <c r="I787" i="5"/>
  <c r="J787" i="5" s="1"/>
  <c r="I788" i="5"/>
  <c r="I789" i="5"/>
  <c r="J789" i="5" s="1"/>
  <c r="I790" i="5"/>
  <c r="J790" i="5" s="1"/>
  <c r="I785" i="5"/>
  <c r="J785" i="5" s="1"/>
  <c r="I715" i="5"/>
  <c r="J715" i="5" s="1"/>
  <c r="I716" i="5"/>
  <c r="J716" i="5" s="1"/>
  <c r="I714" i="5"/>
  <c r="I708" i="5"/>
  <c r="J708" i="5" s="1"/>
  <c r="I709" i="5"/>
  <c r="I710" i="5"/>
  <c r="J710" i="5" s="1"/>
  <c r="I711" i="5"/>
  <c r="J711" i="5" s="1"/>
  <c r="I707" i="5"/>
  <c r="J707" i="5" s="1"/>
  <c r="I630" i="5"/>
  <c r="J630" i="5" s="1"/>
  <c r="I631" i="5"/>
  <c r="J631" i="5" s="1"/>
  <c r="I629" i="5"/>
  <c r="I623" i="5"/>
  <c r="J623" i="5" s="1"/>
  <c r="I624" i="5"/>
  <c r="J624" i="5" s="1"/>
  <c r="I625" i="5"/>
  <c r="J625" i="5" s="1"/>
  <c r="I626" i="5"/>
  <c r="J626" i="5" s="1"/>
  <c r="I622" i="5"/>
  <c r="I724" i="5" s="1"/>
  <c r="J724" i="5" s="1"/>
  <c r="J530" i="5"/>
  <c r="J523" i="5"/>
  <c r="J525" i="5"/>
  <c r="J526" i="5"/>
  <c r="I487" i="5"/>
  <c r="J487" i="5" s="1"/>
  <c r="I488" i="5"/>
  <c r="J488" i="5" s="1"/>
  <c r="I486" i="5"/>
  <c r="J486" i="5" s="1"/>
  <c r="I480" i="5"/>
  <c r="J480" i="5" s="1"/>
  <c r="I481" i="5"/>
  <c r="J481" i="5" s="1"/>
  <c r="I482" i="5"/>
  <c r="J482" i="5" s="1"/>
  <c r="I483" i="5"/>
  <c r="J483" i="5" s="1"/>
  <c r="I479" i="5"/>
  <c r="J479" i="5" s="1"/>
  <c r="I388" i="5"/>
  <c r="J388" i="5" s="1"/>
  <c r="I389" i="5"/>
  <c r="I387" i="5"/>
  <c r="J387" i="5" s="1"/>
  <c r="I381" i="5"/>
  <c r="I382" i="5"/>
  <c r="J382" i="5" s="1"/>
  <c r="I383" i="5"/>
  <c r="J383" i="5" s="1"/>
  <c r="I384" i="5"/>
  <c r="J384" i="5" s="1"/>
  <c r="I380" i="5"/>
  <c r="I273" i="5"/>
  <c r="I274" i="5"/>
  <c r="J274" i="5" s="1"/>
  <c r="I272" i="5"/>
  <c r="J272" i="5" s="1"/>
  <c r="I266" i="5"/>
  <c r="J266" i="5" s="1"/>
  <c r="I267" i="5"/>
  <c r="J267" i="5" s="1"/>
  <c r="I268" i="5"/>
  <c r="J268" i="5" s="1"/>
  <c r="I269" i="5"/>
  <c r="I265" i="5"/>
  <c r="I188" i="5"/>
  <c r="J188" i="5" s="1"/>
  <c r="I189" i="5"/>
  <c r="J189" i="5" s="1"/>
  <c r="I187" i="5"/>
  <c r="I181" i="5"/>
  <c r="J181" i="5" s="1"/>
  <c r="I182" i="5"/>
  <c r="J182" i="5" s="1"/>
  <c r="I183" i="5"/>
  <c r="J183" i="5" s="1"/>
  <c r="I184" i="5"/>
  <c r="J184" i="5" s="1"/>
  <c r="I180" i="5"/>
  <c r="J180" i="5" s="1"/>
  <c r="I117" i="5"/>
  <c r="J117" i="5" s="1"/>
  <c r="I118" i="5"/>
  <c r="I116" i="5"/>
  <c r="J116" i="5" s="1"/>
  <c r="I110" i="5"/>
  <c r="I111" i="5"/>
  <c r="I112" i="5"/>
  <c r="J112" i="5" s="1"/>
  <c r="I113" i="5"/>
  <c r="J113" i="5" s="1"/>
  <c r="I109" i="5"/>
  <c r="I1570" i="5"/>
  <c r="J1570" i="5" s="1"/>
  <c r="I1571" i="5"/>
  <c r="J1571" i="5" s="1"/>
  <c r="I1572" i="5"/>
  <c r="J1572" i="5" s="1"/>
  <c r="I1573" i="5"/>
  <c r="J1573" i="5" s="1"/>
  <c r="I1574" i="5"/>
  <c r="J1574" i="5" s="1"/>
  <c r="I1575" i="5"/>
  <c r="J1575" i="5" s="1"/>
  <c r="I1576" i="5"/>
  <c r="J1576" i="5" s="1"/>
  <c r="I1577" i="5"/>
  <c r="J1577" i="5" s="1"/>
  <c r="I1569" i="5"/>
  <c r="J1569" i="5" s="1"/>
  <c r="C1207" i="5"/>
  <c r="J1206" i="5"/>
  <c r="J1201" i="5"/>
  <c r="J1193" i="5"/>
  <c r="C1192" i="5"/>
  <c r="J1189" i="5"/>
  <c r="J1188" i="5"/>
  <c r="J1186" i="5"/>
  <c r="J1184" i="5"/>
  <c r="J1183" i="5"/>
  <c r="H1183" i="5"/>
  <c r="J1182" i="5"/>
  <c r="J1180" i="5"/>
  <c r="J1179" i="5"/>
  <c r="I1185" i="5"/>
  <c r="J1185" i="5" s="1"/>
  <c r="H1179" i="5"/>
  <c r="K1179" i="5" s="1"/>
  <c r="J1178" i="5"/>
  <c r="C1177" i="5"/>
  <c r="J1174" i="5"/>
  <c r="J1173" i="5"/>
  <c r="H1173" i="5"/>
  <c r="K1173" i="5" s="1"/>
  <c r="J1171" i="5"/>
  <c r="J1169" i="5"/>
  <c r="H1169" i="5"/>
  <c r="K1169" i="5" s="1"/>
  <c r="J1168" i="5"/>
  <c r="J1166" i="5"/>
  <c r="J1165" i="5"/>
  <c r="J1163" i="5"/>
  <c r="C860" i="5"/>
  <c r="D833" i="5"/>
  <c r="D835" i="5"/>
  <c r="D841" i="5"/>
  <c r="F812" i="5"/>
  <c r="G807" i="5"/>
  <c r="F835" i="5"/>
  <c r="D836" i="5"/>
  <c r="C844" i="5"/>
  <c r="M843" i="5"/>
  <c r="M838" i="5"/>
  <c r="M830" i="5"/>
  <c r="C829" i="5"/>
  <c r="M828" i="5"/>
  <c r="M827" i="5"/>
  <c r="I827" i="5"/>
  <c r="M823" i="5"/>
  <c r="M815" i="5"/>
  <c r="C814" i="5"/>
  <c r="M813" i="5"/>
  <c r="M808" i="5"/>
  <c r="M800" i="5"/>
  <c r="I812" i="5"/>
  <c r="M812" i="5"/>
  <c r="M842" i="5"/>
  <c r="M822" i="5"/>
  <c r="M829" i="5"/>
  <c r="M814" i="5"/>
  <c r="M807" i="5"/>
  <c r="M844" i="5"/>
  <c r="M837" i="5"/>
  <c r="G1519" i="5"/>
  <c r="G1577" i="5"/>
  <c r="G1572" i="5"/>
  <c r="F1577" i="5"/>
  <c r="F1574" i="5"/>
  <c r="F1572" i="5"/>
  <c r="E1577" i="5"/>
  <c r="H1553" i="5"/>
  <c r="K1553" i="5" s="1"/>
  <c r="H1562" i="5"/>
  <c r="K1562" i="5" s="1"/>
  <c r="D1573" i="5"/>
  <c r="H1554" i="5"/>
  <c r="K1554" i="5" s="1"/>
  <c r="G1575" i="5"/>
  <c r="F1575" i="5"/>
  <c r="E1575" i="5"/>
  <c r="H1532" i="5"/>
  <c r="K1532" i="5" s="1"/>
  <c r="H1528" i="5"/>
  <c r="K1528" i="5" s="1"/>
  <c r="H1523" i="5"/>
  <c r="K1523" i="5" s="1"/>
  <c r="H1492" i="5"/>
  <c r="K1492" i="5" s="1"/>
  <c r="H1488" i="5"/>
  <c r="H1487" i="5"/>
  <c r="K1487" i="5" s="1"/>
  <c r="H1484" i="5"/>
  <c r="K1484" i="5" s="1"/>
  <c r="H1493" i="5"/>
  <c r="K1493" i="5" s="1"/>
  <c r="D1369" i="5"/>
  <c r="D1368" i="5"/>
  <c r="G1296" i="5"/>
  <c r="F1297" i="5"/>
  <c r="F1296" i="5"/>
  <c r="F1295" i="5"/>
  <c r="E1297" i="5"/>
  <c r="E1295" i="5"/>
  <c r="G1292" i="5"/>
  <c r="F1292" i="5"/>
  <c r="F1290" i="5"/>
  <c r="F1289" i="5"/>
  <c r="F1288" i="5"/>
  <c r="E1290" i="5"/>
  <c r="G1252" i="5"/>
  <c r="H1249" i="5"/>
  <c r="K1249" i="5" s="1"/>
  <c r="H1251" i="5"/>
  <c r="K1251" i="5" s="1"/>
  <c r="F1247" i="5"/>
  <c r="E1247" i="5"/>
  <c r="D1247" i="5"/>
  <c r="G1260" i="5"/>
  <c r="H1230" i="5"/>
  <c r="K1230" i="5" s="1"/>
  <c r="G1266" i="5"/>
  <c r="F1265" i="5"/>
  <c r="G1261" i="5"/>
  <c r="G1257" i="5"/>
  <c r="E1261" i="5"/>
  <c r="E1258" i="5"/>
  <c r="H1142" i="5"/>
  <c r="K1142" i="5" s="1"/>
  <c r="F1149" i="5"/>
  <c r="H1139" i="5"/>
  <c r="K1139" i="5" s="1"/>
  <c r="D1149" i="5"/>
  <c r="H1129" i="5"/>
  <c r="K1129" i="5" s="1"/>
  <c r="G1158" i="5"/>
  <c r="F1158" i="5"/>
  <c r="E1157" i="5"/>
  <c r="G1154" i="5"/>
  <c r="G1150" i="5"/>
  <c r="F1152" i="5"/>
  <c r="E1151" i="5"/>
  <c r="H1105" i="5"/>
  <c r="K1105" i="5" s="1"/>
  <c r="H1054" i="5"/>
  <c r="H1053" i="5"/>
  <c r="K1053" i="5" s="1"/>
  <c r="G1050" i="5"/>
  <c r="H1045" i="5"/>
  <c r="H1039" i="5"/>
  <c r="K1039" i="5" s="1"/>
  <c r="G1035" i="5"/>
  <c r="F1035" i="5"/>
  <c r="H1034" i="5"/>
  <c r="K1034" i="5" s="1"/>
  <c r="H1029" i="5"/>
  <c r="K1029" i="5" s="1"/>
  <c r="H1032" i="5"/>
  <c r="K1032" i="5" s="1"/>
  <c r="H1024" i="5"/>
  <c r="K1024" i="5" s="1"/>
  <c r="E1025" i="5"/>
  <c r="G1020" i="5"/>
  <c r="F1020" i="5"/>
  <c r="H1019" i="5"/>
  <c r="K1019" i="5" s="1"/>
  <c r="H1017" i="5"/>
  <c r="K1017" i="5" s="1"/>
  <c r="G1011" i="5"/>
  <c r="H1002" i="5"/>
  <c r="G992" i="5"/>
  <c r="F993" i="5"/>
  <c r="F992" i="5"/>
  <c r="E994" i="5"/>
  <c r="E992" i="5"/>
  <c r="D994" i="5"/>
  <c r="D993" i="5"/>
  <c r="G988" i="5"/>
  <c r="G985" i="5"/>
  <c r="G984" i="5"/>
  <c r="F989" i="5"/>
  <c r="F987" i="5"/>
  <c r="E988" i="5"/>
  <c r="E985" i="5"/>
  <c r="D989" i="5"/>
  <c r="D986" i="5"/>
  <c r="H948" i="5"/>
  <c r="K948" i="5" s="1"/>
  <c r="G944" i="5"/>
  <c r="F944" i="5"/>
  <c r="D944" i="5"/>
  <c r="D934" i="5"/>
  <c r="H927" i="5"/>
  <c r="K927" i="5" s="1"/>
  <c r="E929" i="5"/>
  <c r="H917" i="5"/>
  <c r="G961" i="5"/>
  <c r="E962" i="5"/>
  <c r="E954" i="5"/>
  <c r="H882" i="5"/>
  <c r="K882" i="5" s="1"/>
  <c r="H878" i="5"/>
  <c r="K878" i="5" s="1"/>
  <c r="F902" i="5"/>
  <c r="E900" i="5"/>
  <c r="H867" i="5"/>
  <c r="K867" i="5" s="1"/>
  <c r="H850" i="5"/>
  <c r="K850" i="5" s="1"/>
  <c r="H778" i="5"/>
  <c r="K778" i="5" s="1"/>
  <c r="H848" i="5"/>
  <c r="H852" i="5"/>
  <c r="K852" i="5" s="1"/>
  <c r="D775" i="5"/>
  <c r="H763" i="5"/>
  <c r="K763" i="5" s="1"/>
  <c r="H762" i="5"/>
  <c r="K762" i="5" s="1"/>
  <c r="F764" i="5"/>
  <c r="H761" i="5"/>
  <c r="D790" i="5"/>
  <c r="D787" i="5"/>
  <c r="E759" i="5"/>
  <c r="F748" i="5"/>
  <c r="F743" i="5"/>
  <c r="G703" i="5"/>
  <c r="G699" i="5"/>
  <c r="F698" i="5"/>
  <c r="D698" i="5"/>
  <c r="H683" i="5"/>
  <c r="K683" i="5" s="1"/>
  <c r="E684" i="5"/>
  <c r="D684" i="5"/>
  <c r="D675" i="5"/>
  <c r="H665" i="5"/>
  <c r="K665" i="5" s="1"/>
  <c r="D716" i="5"/>
  <c r="F711" i="5"/>
  <c r="E708" i="5"/>
  <c r="F716" i="5"/>
  <c r="E613" i="5"/>
  <c r="G604" i="5"/>
  <c r="G606" i="5" s="1"/>
  <c r="E604" i="5"/>
  <c r="H569" i="5"/>
  <c r="K569" i="5" s="1"/>
  <c r="E571" i="5"/>
  <c r="H567" i="5"/>
  <c r="K567" i="5" s="1"/>
  <c r="G631" i="5"/>
  <c r="D630" i="5"/>
  <c r="H556" i="5"/>
  <c r="K556" i="5" s="1"/>
  <c r="E624" i="5"/>
  <c r="D625" i="5"/>
  <c r="H515" i="5"/>
  <c r="K515" i="5" s="1"/>
  <c r="D518" i="5"/>
  <c r="E527" i="5"/>
  <c r="F475" i="5"/>
  <c r="E461" i="5"/>
  <c r="F447" i="5"/>
  <c r="E447" i="5"/>
  <c r="D442" i="5"/>
  <c r="G433" i="5"/>
  <c r="F433" i="5"/>
  <c r="E433" i="5"/>
  <c r="F419" i="5"/>
  <c r="G487" i="5"/>
  <c r="G482" i="5"/>
  <c r="F483" i="5"/>
  <c r="E480" i="5"/>
  <c r="D481" i="5"/>
  <c r="F376" i="5"/>
  <c r="E348" i="5"/>
  <c r="H347" i="5"/>
  <c r="K347" i="5" s="1"/>
  <c r="G388" i="5"/>
  <c r="F387" i="5"/>
  <c r="D389" i="5"/>
  <c r="G383" i="5"/>
  <c r="F384" i="5"/>
  <c r="F380" i="5"/>
  <c r="E381" i="5"/>
  <c r="D382" i="5"/>
  <c r="F242" i="5"/>
  <c r="F200" i="5"/>
  <c r="F188" i="5"/>
  <c r="F182" i="5"/>
  <c r="F105" i="5"/>
  <c r="F118" i="5"/>
  <c r="F112" i="5"/>
  <c r="G261" i="5"/>
  <c r="E261" i="5"/>
  <c r="D256" i="5"/>
  <c r="D1617" i="5" s="1"/>
  <c r="H245" i="5"/>
  <c r="K245" i="5" s="1"/>
  <c r="H238" i="5"/>
  <c r="K238" i="5" s="1"/>
  <c r="E242" i="5"/>
  <c r="E1616" i="5" s="1"/>
  <c r="H240" i="5"/>
  <c r="K240" i="5" s="1"/>
  <c r="F233" i="5"/>
  <c r="F235" i="5" s="1"/>
  <c r="E233" i="5"/>
  <c r="G228" i="5"/>
  <c r="G1615" i="5" s="1"/>
  <c r="G267" i="5"/>
  <c r="G181" i="5"/>
  <c r="E180" i="5"/>
  <c r="D183" i="5"/>
  <c r="H82" i="5"/>
  <c r="K82" i="5" s="1"/>
  <c r="G109" i="5"/>
  <c r="D111" i="5"/>
  <c r="C1588" i="5"/>
  <c r="C1583" i="5"/>
  <c r="J1580" i="5"/>
  <c r="C1578" i="5"/>
  <c r="J1568" i="5"/>
  <c r="I1566" i="5"/>
  <c r="J1566" i="5" s="1"/>
  <c r="C1566" i="5"/>
  <c r="J1565" i="5"/>
  <c r="J1564" i="5"/>
  <c r="J1563" i="5"/>
  <c r="J1562" i="5"/>
  <c r="J1561" i="5"/>
  <c r="J1560" i="5"/>
  <c r="J1559" i="5"/>
  <c r="J1558" i="5"/>
  <c r="J1557" i="5"/>
  <c r="J1556" i="5"/>
  <c r="J1555" i="5"/>
  <c r="J1554" i="5"/>
  <c r="J1553" i="5"/>
  <c r="J1552" i="5"/>
  <c r="J1551" i="5"/>
  <c r="J1550" i="5"/>
  <c r="J1549" i="5"/>
  <c r="J1548" i="5"/>
  <c r="J1547" i="5"/>
  <c r="J1546" i="5"/>
  <c r="J1545" i="5"/>
  <c r="I1543" i="5"/>
  <c r="J1543" i="5" s="1"/>
  <c r="C1543" i="5"/>
  <c r="J1542" i="5"/>
  <c r="J1541" i="5"/>
  <c r="J1540" i="5"/>
  <c r="J1539" i="5"/>
  <c r="J1538" i="5"/>
  <c r="J1537" i="5"/>
  <c r="J1536" i="5"/>
  <c r="J1535" i="5"/>
  <c r="J1533" i="5"/>
  <c r="J1532" i="5"/>
  <c r="J1531" i="5"/>
  <c r="J1530" i="5"/>
  <c r="J1529" i="5"/>
  <c r="J1528" i="5"/>
  <c r="J1527" i="5"/>
  <c r="J1526" i="5"/>
  <c r="J1525" i="5"/>
  <c r="J1524" i="5"/>
  <c r="J1523" i="5"/>
  <c r="J1522" i="5"/>
  <c r="J1521" i="5"/>
  <c r="C1519" i="5"/>
  <c r="C1494" i="5"/>
  <c r="J1483" i="5"/>
  <c r="C1481" i="5"/>
  <c r="J1478" i="5"/>
  <c r="C1476" i="5"/>
  <c r="C1460" i="5"/>
  <c r="J1446" i="5"/>
  <c r="C1444" i="5"/>
  <c r="J1443" i="5"/>
  <c r="J1441" i="5"/>
  <c r="J1440" i="5"/>
  <c r="J1439" i="5"/>
  <c r="J1438" i="5"/>
  <c r="J1436" i="5"/>
  <c r="J1435" i="5"/>
  <c r="J1434" i="5"/>
  <c r="J1433" i="5"/>
  <c r="J1431" i="5"/>
  <c r="J1430" i="5"/>
  <c r="C1428" i="5"/>
  <c r="J1427" i="5"/>
  <c r="J1425" i="5"/>
  <c r="J1424" i="5"/>
  <c r="J1423" i="5"/>
  <c r="J1422" i="5"/>
  <c r="J1420" i="5"/>
  <c r="J1419" i="5"/>
  <c r="J1418" i="5"/>
  <c r="J1417" i="5"/>
  <c r="J1416" i="5"/>
  <c r="J1415" i="5"/>
  <c r="J1414" i="5"/>
  <c r="C1412" i="5"/>
  <c r="J1411" i="5"/>
  <c r="J1409" i="5"/>
  <c r="J1408" i="5"/>
  <c r="J1406" i="5"/>
  <c r="J1404" i="5"/>
  <c r="J1403" i="5"/>
  <c r="J1402" i="5"/>
  <c r="J1401" i="5"/>
  <c r="J1400" i="5"/>
  <c r="J1399" i="5"/>
  <c r="J1398" i="5"/>
  <c r="C1396" i="5"/>
  <c r="J1395" i="5"/>
  <c r="J1390" i="5"/>
  <c r="C1380" i="5"/>
  <c r="J1366" i="5"/>
  <c r="C1364" i="5"/>
  <c r="J1363" i="5"/>
  <c r="J1360" i="5"/>
  <c r="J1359" i="5"/>
  <c r="J1358" i="5"/>
  <c r="J1356" i="5"/>
  <c r="J1355" i="5"/>
  <c r="J1354" i="5"/>
  <c r="J1352" i="5"/>
  <c r="J1350" i="5"/>
  <c r="C1348" i="5"/>
  <c r="J1347" i="5"/>
  <c r="J1345" i="5"/>
  <c r="J1344" i="5"/>
  <c r="J1343" i="5"/>
  <c r="J1342" i="5"/>
  <c r="J1340" i="5"/>
  <c r="J1339" i="5"/>
  <c r="J1338" i="5"/>
  <c r="J1336" i="5"/>
  <c r="J1335" i="5"/>
  <c r="J1334" i="5"/>
  <c r="C1332" i="5"/>
  <c r="J1331" i="5"/>
  <c r="J1329" i="5"/>
  <c r="J1328" i="5"/>
  <c r="J1327" i="5"/>
  <c r="J1326" i="5"/>
  <c r="J1324" i="5"/>
  <c r="J1323" i="5"/>
  <c r="J1322" i="5"/>
  <c r="J1320" i="5"/>
  <c r="J1319" i="5"/>
  <c r="J1318" i="5"/>
  <c r="C1316" i="5"/>
  <c r="J1315" i="5"/>
  <c r="J1313" i="5"/>
  <c r="J1312" i="5"/>
  <c r="J1311" i="5"/>
  <c r="J1310" i="5"/>
  <c r="J1308" i="5"/>
  <c r="J1307" i="5"/>
  <c r="J1305" i="5"/>
  <c r="J1304" i="5"/>
  <c r="J1303" i="5"/>
  <c r="C1300" i="5"/>
  <c r="J1299" i="5"/>
  <c r="J1294" i="5"/>
  <c r="J1286" i="5"/>
  <c r="C1285" i="5"/>
  <c r="J1284" i="5"/>
  <c r="J1279" i="5"/>
  <c r="J1277" i="5"/>
  <c r="J1273" i="5"/>
  <c r="J1271" i="5"/>
  <c r="C1269" i="5"/>
  <c r="J1268" i="5"/>
  <c r="J1263" i="5"/>
  <c r="J1255" i="5"/>
  <c r="C1254" i="5"/>
  <c r="J1253" i="5"/>
  <c r="J1251" i="5"/>
  <c r="J1250" i="5"/>
  <c r="J1248" i="5"/>
  <c r="J1246" i="5"/>
  <c r="J1245" i="5"/>
  <c r="J1244" i="5"/>
  <c r="J1242" i="5"/>
  <c r="J1241" i="5"/>
  <c r="J1240" i="5"/>
  <c r="C1239" i="5"/>
  <c r="J1238" i="5"/>
  <c r="J1236" i="5"/>
  <c r="J1235" i="5"/>
  <c r="J1234" i="5"/>
  <c r="J1233" i="5"/>
  <c r="J1231" i="5"/>
  <c r="J1230" i="5"/>
  <c r="J1229" i="5"/>
  <c r="J1228" i="5"/>
  <c r="J1227" i="5"/>
  <c r="J1226" i="5"/>
  <c r="J1225" i="5"/>
  <c r="C1224" i="5"/>
  <c r="J1223" i="5"/>
  <c r="J1221" i="5"/>
  <c r="J1220" i="5"/>
  <c r="J1218" i="5"/>
  <c r="J1216" i="5"/>
  <c r="J1215" i="5"/>
  <c r="J1214" i="5"/>
  <c r="J1213" i="5"/>
  <c r="J1212" i="5"/>
  <c r="I1217" i="5"/>
  <c r="J1217" i="5" s="1"/>
  <c r="J1210" i="5"/>
  <c r="C1162" i="5"/>
  <c r="J1161" i="5"/>
  <c r="J1156" i="5"/>
  <c r="J1148" i="5"/>
  <c r="C1147" i="5"/>
  <c r="J1146" i="5"/>
  <c r="J1144" i="5"/>
  <c r="J1143" i="5"/>
  <c r="J1141" i="5"/>
  <c r="J1139" i="5"/>
  <c r="J1138" i="5"/>
  <c r="J1137" i="5"/>
  <c r="J1136" i="5"/>
  <c r="J1135" i="5"/>
  <c r="J1133" i="5"/>
  <c r="C1132" i="5"/>
  <c r="J1131" i="5"/>
  <c r="J1129" i="5"/>
  <c r="J1127" i="5"/>
  <c r="J1126" i="5"/>
  <c r="J1124" i="5"/>
  <c r="J1123" i="5"/>
  <c r="J1122" i="5"/>
  <c r="J1121" i="5"/>
  <c r="J1120" i="5"/>
  <c r="J1119" i="5"/>
  <c r="J1118" i="5"/>
  <c r="C1117" i="5"/>
  <c r="J1116" i="5"/>
  <c r="J1114" i="5"/>
  <c r="J1113" i="5"/>
  <c r="J1112" i="5"/>
  <c r="J1111" i="5"/>
  <c r="J1109" i="5"/>
  <c r="J1108" i="5"/>
  <c r="J1107" i="5"/>
  <c r="J1106" i="5"/>
  <c r="J1104" i="5"/>
  <c r="J1103" i="5"/>
  <c r="C1072" i="5"/>
  <c r="J1071" i="5"/>
  <c r="J1066" i="5"/>
  <c r="J1058" i="5"/>
  <c r="C1057" i="5"/>
  <c r="J1056" i="5"/>
  <c r="J1054" i="5"/>
  <c r="J1053" i="5"/>
  <c r="J1052" i="5"/>
  <c r="J1051" i="5"/>
  <c r="J1049" i="5"/>
  <c r="J1048" i="5"/>
  <c r="J1047" i="5"/>
  <c r="J1046" i="5"/>
  <c r="J1044" i="5"/>
  <c r="J1043" i="5"/>
  <c r="C1042" i="5"/>
  <c r="J1041" i="5"/>
  <c r="J1038" i="5"/>
  <c r="J1036" i="5"/>
  <c r="J1034" i="5"/>
  <c r="J1033" i="5"/>
  <c r="J1032" i="5"/>
  <c r="J1031" i="5"/>
  <c r="J1030" i="5"/>
  <c r="J1029" i="5"/>
  <c r="J1028" i="5"/>
  <c r="C1027" i="5"/>
  <c r="J1026" i="5"/>
  <c r="J1024" i="5"/>
  <c r="J1023" i="5"/>
  <c r="J1022" i="5"/>
  <c r="J1021" i="5"/>
  <c r="J1019" i="5"/>
  <c r="J1017" i="5"/>
  <c r="J1015" i="5"/>
  <c r="J1014" i="5"/>
  <c r="J1013" i="5"/>
  <c r="J1012" i="5"/>
  <c r="J1010" i="5"/>
  <c r="J1009" i="5"/>
  <c r="J1008" i="5"/>
  <c r="J1007" i="5"/>
  <c r="J1005" i="5"/>
  <c r="J1003" i="5"/>
  <c r="J1001" i="5"/>
  <c r="J999" i="5"/>
  <c r="C997" i="5"/>
  <c r="J996" i="5"/>
  <c r="J991" i="5"/>
  <c r="J983" i="5"/>
  <c r="C982" i="5"/>
  <c r="J981" i="5"/>
  <c r="J978" i="5"/>
  <c r="J976" i="5"/>
  <c r="J974" i="5"/>
  <c r="J968" i="5"/>
  <c r="C966" i="5"/>
  <c r="J965" i="5"/>
  <c r="J960" i="5"/>
  <c r="J952" i="5"/>
  <c r="C951" i="5"/>
  <c r="J950" i="5"/>
  <c r="J948" i="5"/>
  <c r="J947" i="5"/>
  <c r="J946" i="5"/>
  <c r="J945" i="5"/>
  <c r="J943" i="5"/>
  <c r="J942" i="5"/>
  <c r="J941" i="5"/>
  <c r="J939" i="5"/>
  <c r="C936" i="5"/>
  <c r="J935" i="5"/>
  <c r="J933" i="5"/>
  <c r="J932" i="5"/>
  <c r="J930" i="5"/>
  <c r="J928" i="5"/>
  <c r="J927" i="5"/>
  <c r="J926" i="5"/>
  <c r="J924" i="5"/>
  <c r="J923" i="5"/>
  <c r="C921" i="5"/>
  <c r="J920" i="5"/>
  <c r="J918" i="5"/>
  <c r="J917" i="5"/>
  <c r="J916" i="5"/>
  <c r="J915" i="5"/>
  <c r="J913" i="5"/>
  <c r="J912" i="5"/>
  <c r="J910" i="5"/>
  <c r="J909" i="5"/>
  <c r="J908" i="5"/>
  <c r="J907" i="5"/>
  <c r="C905" i="5"/>
  <c r="J904" i="5"/>
  <c r="J899" i="5"/>
  <c r="J891" i="5"/>
  <c r="C890" i="5"/>
  <c r="J889" i="5"/>
  <c r="J886" i="5"/>
  <c r="J884" i="5"/>
  <c r="J882" i="5"/>
  <c r="J881" i="5"/>
  <c r="J879" i="5"/>
  <c r="J878" i="5"/>
  <c r="J877" i="5"/>
  <c r="J876" i="5"/>
  <c r="C875" i="5"/>
  <c r="J874" i="5"/>
  <c r="J872" i="5"/>
  <c r="J871" i="5"/>
  <c r="J869" i="5"/>
  <c r="J867" i="5"/>
  <c r="J866" i="5"/>
  <c r="J865" i="5"/>
  <c r="J863" i="5"/>
  <c r="J861" i="5"/>
  <c r="J859" i="5"/>
  <c r="J857" i="5"/>
  <c r="J856" i="5"/>
  <c r="J855" i="5"/>
  <c r="J854" i="5"/>
  <c r="J851" i="5"/>
  <c r="J850" i="5"/>
  <c r="J849" i="5"/>
  <c r="J848" i="5"/>
  <c r="C798" i="5"/>
  <c r="J797" i="5"/>
  <c r="J792" i="5"/>
  <c r="J784" i="5"/>
  <c r="C782" i="5"/>
  <c r="J781" i="5"/>
  <c r="J779" i="5"/>
  <c r="J778" i="5"/>
  <c r="J776" i="5"/>
  <c r="J774" i="5"/>
  <c r="J773" i="5"/>
  <c r="J772" i="5"/>
  <c r="J771" i="5"/>
  <c r="J768" i="5"/>
  <c r="C766" i="5"/>
  <c r="J765" i="5"/>
  <c r="J763" i="5"/>
  <c r="J762" i="5"/>
  <c r="J760" i="5"/>
  <c r="J758" i="5"/>
  <c r="J757" i="5"/>
  <c r="J756" i="5"/>
  <c r="J755" i="5"/>
  <c r="J754" i="5"/>
  <c r="J752" i="5"/>
  <c r="C750" i="5"/>
  <c r="J749" i="5"/>
  <c r="J747" i="5"/>
  <c r="J744" i="5"/>
  <c r="J742" i="5"/>
  <c r="J741" i="5"/>
  <c r="J740" i="5"/>
  <c r="J739" i="5"/>
  <c r="J737" i="5"/>
  <c r="J736" i="5"/>
  <c r="C734" i="5"/>
  <c r="J733" i="5"/>
  <c r="J728" i="5"/>
  <c r="J721" i="5"/>
  <c r="J720" i="5"/>
  <c r="C719" i="5"/>
  <c r="J718" i="5"/>
  <c r="J713" i="5"/>
  <c r="J706" i="5"/>
  <c r="C705" i="5"/>
  <c r="J702" i="5"/>
  <c r="J701" i="5"/>
  <c r="J700" i="5"/>
  <c r="J699" i="5"/>
  <c r="J697" i="5"/>
  <c r="J696" i="5"/>
  <c r="J695" i="5"/>
  <c r="J694" i="5"/>
  <c r="J692" i="5"/>
  <c r="C691" i="5"/>
  <c r="J687" i="5"/>
  <c r="J685" i="5"/>
  <c r="J683" i="5"/>
  <c r="J682" i="5"/>
  <c r="J681" i="5"/>
  <c r="J680" i="5"/>
  <c r="J678" i="5"/>
  <c r="C677" i="5"/>
  <c r="J673" i="5"/>
  <c r="J671" i="5"/>
  <c r="J669" i="5"/>
  <c r="J668" i="5"/>
  <c r="J667" i="5"/>
  <c r="J666" i="5"/>
  <c r="J665" i="5"/>
  <c r="J664" i="5"/>
  <c r="C663" i="5"/>
  <c r="J660" i="5"/>
  <c r="J659" i="5"/>
  <c r="J658" i="5"/>
  <c r="I661" i="5"/>
  <c r="J657" i="5"/>
  <c r="J655" i="5"/>
  <c r="J654" i="5"/>
  <c r="J653" i="5"/>
  <c r="J652" i="5"/>
  <c r="J651" i="5"/>
  <c r="J650" i="5"/>
  <c r="C649" i="5"/>
  <c r="J646" i="5"/>
  <c r="J645" i="5"/>
  <c r="J643" i="5"/>
  <c r="J641" i="5"/>
  <c r="J640" i="5"/>
  <c r="J639" i="5"/>
  <c r="J638" i="5"/>
  <c r="J637" i="5"/>
  <c r="J636" i="5"/>
  <c r="J635" i="5"/>
  <c r="C634" i="5"/>
  <c r="J633" i="5"/>
  <c r="J628" i="5"/>
  <c r="J621" i="5"/>
  <c r="C620" i="5"/>
  <c r="J617" i="5"/>
  <c r="J616" i="5"/>
  <c r="J615" i="5"/>
  <c r="J614" i="5"/>
  <c r="J612" i="5"/>
  <c r="J611" i="5"/>
  <c r="J610" i="5"/>
  <c r="J608" i="5"/>
  <c r="J607" i="5"/>
  <c r="C606" i="5"/>
  <c r="J603" i="5"/>
  <c r="J602" i="5"/>
  <c r="J600" i="5"/>
  <c r="J598" i="5"/>
  <c r="J597" i="5"/>
  <c r="J596" i="5"/>
  <c r="J594" i="5"/>
  <c r="J593" i="5"/>
  <c r="C592" i="5"/>
  <c r="J589" i="5"/>
  <c r="J588" i="5"/>
  <c r="J587" i="5"/>
  <c r="I590" i="5"/>
  <c r="J590" i="5" s="1"/>
  <c r="J586" i="5"/>
  <c r="J584" i="5"/>
  <c r="J583" i="5"/>
  <c r="J582" i="5"/>
  <c r="J581" i="5"/>
  <c r="J580" i="5"/>
  <c r="J579" i="5"/>
  <c r="C578" i="5"/>
  <c r="J575" i="5"/>
  <c r="J574" i="5"/>
  <c r="J572" i="5"/>
  <c r="J570" i="5"/>
  <c r="J569" i="5"/>
  <c r="J568" i="5"/>
  <c r="J567" i="5"/>
  <c r="J566" i="5"/>
  <c r="J565" i="5"/>
  <c r="C564" i="5"/>
  <c r="J561" i="5"/>
  <c r="J560" i="5"/>
  <c r="J558" i="5"/>
  <c r="J556" i="5"/>
  <c r="J555" i="5"/>
  <c r="J554" i="5"/>
  <c r="J553" i="5"/>
  <c r="J552" i="5"/>
  <c r="J551" i="5"/>
  <c r="C549" i="5"/>
  <c r="J548" i="5"/>
  <c r="J543" i="5"/>
  <c r="J536" i="5"/>
  <c r="J535" i="5"/>
  <c r="C534" i="5"/>
  <c r="J533" i="5"/>
  <c r="J528" i="5"/>
  <c r="J521" i="5"/>
  <c r="C520" i="5"/>
  <c r="J517" i="5"/>
  <c r="J516" i="5"/>
  <c r="I518" i="5"/>
  <c r="J518" i="5" s="1"/>
  <c r="J514" i="5"/>
  <c r="J512" i="5"/>
  <c r="J511" i="5"/>
  <c r="J510" i="5"/>
  <c r="J509" i="5"/>
  <c r="J508" i="5"/>
  <c r="J507" i="5"/>
  <c r="C506" i="5"/>
  <c r="J503" i="5"/>
  <c r="J502" i="5"/>
  <c r="J501" i="5"/>
  <c r="J500" i="5"/>
  <c r="J498" i="5"/>
  <c r="J497" i="5"/>
  <c r="J496" i="5"/>
  <c r="J495" i="5"/>
  <c r="J494" i="5"/>
  <c r="J493" i="5"/>
  <c r="C491" i="5"/>
  <c r="J490" i="5"/>
  <c r="J485" i="5"/>
  <c r="J478" i="5"/>
  <c r="C477" i="5"/>
  <c r="J474" i="5"/>
  <c r="J473" i="5"/>
  <c r="J472" i="5"/>
  <c r="J471" i="5"/>
  <c r="J469" i="5"/>
  <c r="J468" i="5"/>
  <c r="J467" i="5"/>
  <c r="J466" i="5"/>
  <c r="J464" i="5"/>
  <c r="C463" i="5"/>
  <c r="J460" i="5"/>
  <c r="J459" i="5"/>
  <c r="J457" i="5"/>
  <c r="J455" i="5"/>
  <c r="J454" i="5"/>
  <c r="J453" i="5"/>
  <c r="J451" i="5"/>
  <c r="J450" i="5"/>
  <c r="C449" i="5"/>
  <c r="J445" i="5"/>
  <c r="J443" i="5"/>
  <c r="J441" i="5"/>
  <c r="J440" i="5"/>
  <c r="J439" i="5"/>
  <c r="J438" i="5"/>
  <c r="J437" i="5"/>
  <c r="J436" i="5"/>
  <c r="C435" i="5"/>
  <c r="J432" i="5"/>
  <c r="J431" i="5"/>
  <c r="J430" i="5"/>
  <c r="J429" i="5"/>
  <c r="J427" i="5"/>
  <c r="J426" i="5"/>
  <c r="J425" i="5"/>
  <c r="J422" i="5"/>
  <c r="C421" i="5"/>
  <c r="J418" i="5"/>
  <c r="J417" i="5"/>
  <c r="J415" i="5"/>
  <c r="J413" i="5"/>
  <c r="J412" i="5"/>
  <c r="J411" i="5"/>
  <c r="J409" i="5"/>
  <c r="J408" i="5"/>
  <c r="C407" i="5"/>
  <c r="J404" i="5"/>
  <c r="J403" i="5"/>
  <c r="I405" i="5"/>
  <c r="J405" i="5" s="1"/>
  <c r="J401" i="5"/>
  <c r="J399" i="5"/>
  <c r="J398" i="5"/>
  <c r="J397" i="5"/>
  <c r="J396" i="5"/>
  <c r="J395" i="5"/>
  <c r="J394" i="5"/>
  <c r="J393" i="5"/>
  <c r="C392" i="5"/>
  <c r="J391" i="5"/>
  <c r="J386" i="5"/>
  <c r="J379" i="5"/>
  <c r="C378" i="5"/>
  <c r="J375" i="5"/>
  <c r="J373" i="5"/>
  <c r="J372" i="5"/>
  <c r="J370" i="5"/>
  <c r="J369" i="5"/>
  <c r="J368" i="5"/>
  <c r="J367" i="5"/>
  <c r="J365" i="5"/>
  <c r="C364" i="5"/>
  <c r="J361" i="5"/>
  <c r="J359" i="5"/>
  <c r="J358" i="5"/>
  <c r="J356" i="5"/>
  <c r="J355" i="5"/>
  <c r="J354" i="5"/>
  <c r="J353" i="5"/>
  <c r="J352" i="5"/>
  <c r="J351" i="5"/>
  <c r="C350" i="5"/>
  <c r="J347" i="5"/>
  <c r="J346" i="5"/>
  <c r="J345" i="5"/>
  <c r="J344" i="5"/>
  <c r="J342" i="5"/>
  <c r="J341" i="5"/>
  <c r="J340" i="5"/>
  <c r="J339" i="5"/>
  <c r="J337" i="5"/>
  <c r="C336" i="5"/>
  <c r="J333" i="5"/>
  <c r="J332" i="5"/>
  <c r="J331" i="5"/>
  <c r="J330" i="5"/>
  <c r="J328" i="5"/>
  <c r="J327" i="5"/>
  <c r="J326" i="5"/>
  <c r="J325" i="5"/>
  <c r="J323" i="5"/>
  <c r="J279" i="5"/>
  <c r="J278" i="5"/>
  <c r="C277" i="5"/>
  <c r="J276" i="5"/>
  <c r="J271" i="5"/>
  <c r="J264" i="5"/>
  <c r="C263" i="5"/>
  <c r="J260" i="5"/>
  <c r="J259" i="5"/>
  <c r="I261" i="5"/>
  <c r="J257" i="5"/>
  <c r="J255" i="5"/>
  <c r="J254" i="5"/>
  <c r="J252" i="5"/>
  <c r="J250" i="5"/>
  <c r="C249" i="5"/>
  <c r="J246" i="5"/>
  <c r="J244" i="5"/>
  <c r="J243" i="5"/>
  <c r="J241" i="5"/>
  <c r="J240" i="5"/>
  <c r="J239" i="5"/>
  <c r="J238" i="5"/>
  <c r="J237" i="5"/>
  <c r="J236" i="5"/>
  <c r="C235" i="5"/>
  <c r="J232" i="5"/>
  <c r="J230" i="5"/>
  <c r="J229" i="5"/>
  <c r="J227" i="5"/>
  <c r="J226" i="5"/>
  <c r="J225" i="5"/>
  <c r="J224" i="5"/>
  <c r="J223" i="5"/>
  <c r="J222" i="5"/>
  <c r="C221" i="5"/>
  <c r="J218" i="5"/>
  <c r="J217" i="5"/>
  <c r="I219" i="5"/>
  <c r="J219" i="5" s="1"/>
  <c r="J215" i="5"/>
  <c r="J212" i="5"/>
  <c r="J211" i="5"/>
  <c r="J210" i="5"/>
  <c r="J208" i="5"/>
  <c r="C207" i="5"/>
  <c r="J204" i="5"/>
  <c r="J202" i="5"/>
  <c r="J201" i="5"/>
  <c r="J199" i="5"/>
  <c r="J198" i="5"/>
  <c r="J197" i="5"/>
  <c r="J196" i="5"/>
  <c r="J195" i="5"/>
  <c r="J194" i="5"/>
  <c r="C192" i="5"/>
  <c r="J191" i="5"/>
  <c r="J186" i="5"/>
  <c r="J179" i="5"/>
  <c r="C178" i="5"/>
  <c r="J175" i="5"/>
  <c r="J174" i="5"/>
  <c r="I176" i="5"/>
  <c r="J172" i="5"/>
  <c r="J170" i="5"/>
  <c r="J169" i="5"/>
  <c r="J168" i="5"/>
  <c r="J166" i="5"/>
  <c r="J165" i="5"/>
  <c r="C164" i="5"/>
  <c r="J161" i="5"/>
  <c r="J160" i="5"/>
  <c r="I162" i="5"/>
  <c r="J162" i="5" s="1"/>
  <c r="J158" i="5"/>
  <c r="J156" i="5"/>
  <c r="J155" i="5"/>
  <c r="J154" i="5"/>
  <c r="J152" i="5"/>
  <c r="J151" i="5"/>
  <c r="C150" i="5"/>
  <c r="J147" i="5"/>
  <c r="J146" i="5"/>
  <c r="J145" i="5"/>
  <c r="J144" i="5"/>
  <c r="J142" i="5"/>
  <c r="J141" i="5"/>
  <c r="J140" i="5"/>
  <c r="I143" i="5"/>
  <c r="J143" i="5" s="1"/>
  <c r="J137" i="5"/>
  <c r="C136" i="5"/>
  <c r="J132" i="5"/>
  <c r="J131" i="5"/>
  <c r="J130" i="5"/>
  <c r="J128" i="5"/>
  <c r="J127" i="5"/>
  <c r="J126" i="5"/>
  <c r="J125" i="5"/>
  <c r="J124" i="5"/>
  <c r="J123" i="5"/>
  <c r="J122" i="5"/>
  <c r="C121" i="5"/>
  <c r="J120" i="5"/>
  <c r="J115" i="5"/>
  <c r="J108" i="5"/>
  <c r="C107" i="5"/>
  <c r="I105" i="5"/>
  <c r="J104" i="5"/>
  <c r="J103" i="5"/>
  <c r="J102" i="5"/>
  <c r="J101" i="5"/>
  <c r="I100" i="5"/>
  <c r="J100" i="5" s="1"/>
  <c r="J99" i="5"/>
  <c r="J98" i="5"/>
  <c r="J97" i="5"/>
  <c r="J96" i="5"/>
  <c r="J95" i="5"/>
  <c r="J94" i="5"/>
  <c r="C93" i="5"/>
  <c r="I91" i="5"/>
  <c r="J91" i="5" s="1"/>
  <c r="J90" i="5"/>
  <c r="J89" i="5"/>
  <c r="J88" i="5"/>
  <c r="J87" i="5"/>
  <c r="I86" i="5"/>
  <c r="J86" i="5" s="1"/>
  <c r="J85" i="5"/>
  <c r="J84" i="5"/>
  <c r="J83" i="5"/>
  <c r="J82" i="5"/>
  <c r="J81" i="5"/>
  <c r="J80" i="5"/>
  <c r="C79" i="5"/>
  <c r="I77" i="5"/>
  <c r="J77" i="5" s="1"/>
  <c r="J76" i="5"/>
  <c r="J75" i="5"/>
  <c r="J74" i="5"/>
  <c r="J73" i="5"/>
  <c r="I72" i="5"/>
  <c r="J71" i="5"/>
  <c r="J70" i="5"/>
  <c r="J69" i="5"/>
  <c r="J68" i="5"/>
  <c r="J67" i="5"/>
  <c r="J66" i="5"/>
  <c r="I157" i="5"/>
  <c r="J157" i="5" s="1"/>
  <c r="J153" i="5"/>
  <c r="I233" i="5"/>
  <c r="J233" i="5" s="1"/>
  <c r="I362" i="5"/>
  <c r="J362" i="5" s="1"/>
  <c r="J679" i="5"/>
  <c r="I684" i="5"/>
  <c r="J972" i="5"/>
  <c r="I329" i="5"/>
  <c r="J329" i="5" s="1"/>
  <c r="J324" i="5"/>
  <c r="J231" i="5"/>
  <c r="I247" i="5"/>
  <c r="J247" i="5" s="1"/>
  <c r="J360" i="5"/>
  <c r="I371" i="5"/>
  <c r="J366" i="5"/>
  <c r="J515" i="5"/>
  <c r="J173" i="5"/>
  <c r="J209" i="5"/>
  <c r="I343" i="5"/>
  <c r="J343" i="5" s="1"/>
  <c r="J338" i="5"/>
  <c r="I357" i="5"/>
  <c r="I364" i="5" s="1"/>
  <c r="J364" i="5" s="1"/>
  <c r="I334" i="5"/>
  <c r="J334" i="5" s="1"/>
  <c r="I348" i="5"/>
  <c r="I376" i="5"/>
  <c r="J376" i="5" s="1"/>
  <c r="I414" i="5"/>
  <c r="J414" i="5" s="1"/>
  <c r="I604" i="5"/>
  <c r="J604" i="5" s="1"/>
  <c r="J601" i="5"/>
  <c r="J887" i="5"/>
  <c r="I571" i="5"/>
  <c r="J573" i="5"/>
  <c r="I599" i="5"/>
  <c r="J599" i="5" s="1"/>
  <c r="J595" i="5"/>
  <c r="I562" i="5"/>
  <c r="J562" i="5" s="1"/>
  <c r="J559" i="5"/>
  <c r="J688" i="5"/>
  <c r="J1281" i="5"/>
  <c r="I1283" i="5"/>
  <c r="J1306" i="5"/>
  <c r="I613" i="5"/>
  <c r="J613" i="5" s="1"/>
  <c r="I919" i="5"/>
  <c r="J919" i="5" s="1"/>
  <c r="J1004" i="5"/>
  <c r="I1222" i="5"/>
  <c r="J1222" i="5" s="1"/>
  <c r="J1219" i="5"/>
  <c r="I557" i="5"/>
  <c r="J557" i="5" s="1"/>
  <c r="J609" i="5"/>
  <c r="I934" i="5"/>
  <c r="J934" i="5" s="1"/>
  <c r="J931" i="5"/>
  <c r="J1276" i="5"/>
  <c r="J1282" i="5"/>
  <c r="I873" i="5"/>
  <c r="I949" i="5"/>
  <c r="I1025" i="5"/>
  <c r="J1025" i="5" s="1"/>
  <c r="J1211" i="5"/>
  <c r="I1421" i="5"/>
  <c r="I1278" i="5"/>
  <c r="J1278" i="5" s="1"/>
  <c r="J1272" i="5"/>
  <c r="I1346" i="5"/>
  <c r="I1252" i="5"/>
  <c r="J1252" i="5" s="1"/>
  <c r="I1410" i="5"/>
  <c r="J1410" i="5" s="1"/>
  <c r="J1407" i="5"/>
  <c r="J139" i="5"/>
  <c r="J167" i="5"/>
  <c r="I171" i="5"/>
  <c r="J171" i="5" s="1"/>
  <c r="I205" i="5"/>
  <c r="J205" i="5" s="1"/>
  <c r="J203" i="5"/>
  <c r="I200" i="5"/>
  <c r="I1613" i="5" s="1"/>
  <c r="J1613" i="5" s="1"/>
  <c r="I242" i="5"/>
  <c r="I1616" i="5" s="1"/>
  <c r="J245" i="5"/>
  <c r="J251" i="5"/>
  <c r="I228" i="5"/>
  <c r="I1615" i="5" s="1"/>
  <c r="J1615" i="5" s="1"/>
  <c r="I400" i="5"/>
  <c r="J400" i="5" s="1"/>
  <c r="J410" i="5"/>
  <c r="J424" i="5"/>
  <c r="I433" i="5"/>
  <c r="J433" i="5" s="1"/>
  <c r="I442" i="5"/>
  <c r="J442" i="5" s="1"/>
  <c r="J416" i="5"/>
  <c r="I447" i="5"/>
  <c r="J447" i="5" s="1"/>
  <c r="J444" i="5"/>
  <c r="J446" i="5"/>
  <c r="J452" i="5"/>
  <c r="I456" i="5"/>
  <c r="J374" i="5"/>
  <c r="J402" i="5"/>
  <c r="I461" i="5"/>
  <c r="I642" i="5"/>
  <c r="J674" i="5"/>
  <c r="I689" i="5"/>
  <c r="J689" i="5" s="1"/>
  <c r="J686" i="5"/>
  <c r="J458" i="5"/>
  <c r="I475" i="5"/>
  <c r="J475" i="5" s="1"/>
  <c r="I647" i="5"/>
  <c r="J647" i="5" s="1"/>
  <c r="J644" i="5"/>
  <c r="I675" i="5"/>
  <c r="J675" i="5" s="1"/>
  <c r="I513" i="5"/>
  <c r="J513" i="5" s="1"/>
  <c r="J465" i="5"/>
  <c r="I499" i="5"/>
  <c r="J499" i="5" s="1"/>
  <c r="I504" i="5"/>
  <c r="I656" i="5"/>
  <c r="J656" i="5" s="1"/>
  <c r="I670" i="5"/>
  <c r="J745" i="5"/>
  <c r="I748" i="5"/>
  <c r="J748" i="5" s="1"/>
  <c r="J746" i="5"/>
  <c r="J753" i="5"/>
  <c r="J769" i="5"/>
  <c r="J870" i="5"/>
  <c r="J1128" i="5"/>
  <c r="I1130" i="5"/>
  <c r="J672" i="5"/>
  <c r="I698" i="5"/>
  <c r="J698" i="5" s="1"/>
  <c r="J693" i="5"/>
  <c r="I858" i="5"/>
  <c r="I1247" i="5"/>
  <c r="J1247" i="5" s="1"/>
  <c r="J1243" i="5"/>
  <c r="I703" i="5"/>
  <c r="J761" i="5"/>
  <c r="I764" i="5"/>
  <c r="J764" i="5" s="1"/>
  <c r="J777" i="5"/>
  <c r="I780" i="5"/>
  <c r="J780" i="5" s="1"/>
  <c r="J862" i="5"/>
  <c r="I888" i="5"/>
  <c r="J888" i="5" s="1"/>
  <c r="J885" i="5"/>
  <c r="J973" i="5"/>
  <c r="I980" i="5"/>
  <c r="J980" i="5" s="1"/>
  <c r="J977" i="5"/>
  <c r="J979" i="5"/>
  <c r="I1035" i="5"/>
  <c r="J1035" i="5" s="1"/>
  <c r="J971" i="5"/>
  <c r="J969" i="5"/>
  <c r="I1040" i="5"/>
  <c r="J1037" i="5"/>
  <c r="J1039" i="5"/>
  <c r="I1011" i="5"/>
  <c r="I1115" i="5"/>
  <c r="J1115" i="5"/>
  <c r="I1232" i="5"/>
  <c r="J1232" i="5" s="1"/>
  <c r="J1337" i="5"/>
  <c r="I1341" i="5"/>
  <c r="J1341" i="5" s="1"/>
  <c r="J1361" i="5"/>
  <c r="I1362" i="5"/>
  <c r="J1362" i="5" s="1"/>
  <c r="I1145" i="5"/>
  <c r="J1145" i="5" s="1"/>
  <c r="J1142" i="5"/>
  <c r="I1055" i="5"/>
  <c r="J1055" i="5" s="1"/>
  <c r="I1237" i="5"/>
  <c r="J1237" i="5" s="1"/>
  <c r="I1309" i="5"/>
  <c r="J1309" i="5" s="1"/>
  <c r="I1330" i="5"/>
  <c r="J1330" i="5" s="1"/>
  <c r="J1353" i="5"/>
  <c r="J1249" i="5"/>
  <c r="I1314" i="5"/>
  <c r="J1314" i="5" s="1"/>
  <c r="J1321" i="5"/>
  <c r="I1325" i="5"/>
  <c r="J1325" i="5" s="1"/>
  <c r="I1442" i="5"/>
  <c r="J1442" i="5" s="1"/>
  <c r="I1405" i="5"/>
  <c r="J1405" i="5" s="1"/>
  <c r="I1426" i="5"/>
  <c r="J1426" i="5" s="1"/>
  <c r="J159" i="5"/>
  <c r="I419" i="5"/>
  <c r="J419" i="5" s="1"/>
  <c r="I129" i="5"/>
  <c r="J129" i="5" s="1"/>
  <c r="J216" i="5"/>
  <c r="I256" i="5"/>
  <c r="J256" i="5" s="1"/>
  <c r="J253" i="5"/>
  <c r="J213" i="5"/>
  <c r="I214" i="5"/>
  <c r="I148" i="5"/>
  <c r="J148" i="5" s="1"/>
  <c r="J258" i="5"/>
  <c r="J423" i="5"/>
  <c r="I428" i="5"/>
  <c r="J1275" i="5"/>
  <c r="I618" i="5"/>
  <c r="J1280" i="5"/>
  <c r="I585" i="5"/>
  <c r="J585" i="5" s="1"/>
  <c r="J770" i="5"/>
  <c r="I775" i="5"/>
  <c r="J138" i="5"/>
  <c r="I470" i="5"/>
  <c r="J470" i="5" s="1"/>
  <c r="I576" i="5"/>
  <c r="J576" i="5" s="1"/>
  <c r="I1494" i="5"/>
  <c r="I134" i="5"/>
  <c r="J134" i="5" s="1"/>
  <c r="J133" i="5"/>
  <c r="I1125" i="5"/>
  <c r="J1125" i="5" s="1"/>
  <c r="J925" i="5"/>
  <c r="I929" i="5"/>
  <c r="J929" i="5" s="1"/>
  <c r="J1000" i="5"/>
  <c r="I1006" i="5"/>
  <c r="J1006" i="5" s="1"/>
  <c r="J1002" i="5"/>
  <c r="J864" i="5"/>
  <c r="I868" i="5"/>
  <c r="J868" i="5" s="1"/>
  <c r="I1020" i="5"/>
  <c r="J1020" i="5" s="1"/>
  <c r="J1016" i="5"/>
  <c r="J1018" i="5"/>
  <c r="J1105" i="5"/>
  <c r="I1110" i="5"/>
  <c r="J738" i="5"/>
  <c r="I743" i="5"/>
  <c r="J743" i="5" s="1"/>
  <c r="I822" i="5"/>
  <c r="I807" i="5"/>
  <c r="J1351" i="5"/>
  <c r="I1357" i="5"/>
  <c r="J1357" i="5" s="1"/>
  <c r="I759" i="5"/>
  <c r="J1134" i="5"/>
  <c r="I1140" i="5"/>
  <c r="J1274" i="5"/>
  <c r="J1432" i="5"/>
  <c r="I1437" i="5"/>
  <c r="J1437" i="5" s="1"/>
  <c r="I1190" i="5"/>
  <c r="J1190" i="5" s="1"/>
  <c r="J109" i="5"/>
  <c r="I853" i="5"/>
  <c r="J853" i="5" s="1"/>
  <c r="J852" i="5"/>
  <c r="J880" i="5"/>
  <c r="I883" i="5"/>
  <c r="J883" i="5" s="1"/>
  <c r="J938" i="5"/>
  <c r="I944" i="5"/>
  <c r="J944" i="5" s="1"/>
  <c r="J940" i="5"/>
  <c r="J970" i="5"/>
  <c r="J911" i="5"/>
  <c r="I914" i="5"/>
  <c r="J914" i="5" s="1"/>
  <c r="I1050" i="5"/>
  <c r="J1187" i="5"/>
  <c r="I975" i="5"/>
  <c r="J975" i="5" s="1"/>
  <c r="J1045" i="5"/>
  <c r="I1175" i="5"/>
  <c r="J1175" i="5" s="1"/>
  <c r="J1172" i="5"/>
  <c r="I1170" i="5"/>
  <c r="J1170" i="5" s="1"/>
  <c r="J1164" i="5"/>
  <c r="G764" i="5"/>
  <c r="D759" i="5"/>
  <c r="H1529" i="5"/>
  <c r="K1529" i="5" s="1"/>
  <c r="H1533" i="5"/>
  <c r="K1533" i="5" s="1"/>
  <c r="J55" i="5"/>
  <c r="J56" i="5"/>
  <c r="D1457" i="5"/>
  <c r="G49" i="5"/>
  <c r="H1489" i="5"/>
  <c r="K1489" i="5" s="1"/>
  <c r="E55" i="5"/>
  <c r="E35" i="5"/>
  <c r="D35" i="5"/>
  <c r="H1121" i="5"/>
  <c r="K1121" i="5" s="1"/>
  <c r="H1546" i="5"/>
  <c r="K1546" i="5" s="1"/>
  <c r="D793" i="5"/>
  <c r="D764" i="5"/>
  <c r="H1353" i="5"/>
  <c r="K1353" i="5" s="1"/>
  <c r="E1154" i="5"/>
  <c r="H742" i="5"/>
  <c r="K742" i="5" s="1"/>
  <c r="H908" i="5"/>
  <c r="K908" i="5" s="1"/>
  <c r="H1048" i="5"/>
  <c r="K1048" i="5" s="1"/>
  <c r="E1289" i="5"/>
  <c r="E30" i="5"/>
  <c r="E1608" i="5" s="1"/>
  <c r="H1014" i="5"/>
  <c r="K1014" i="5" s="1"/>
  <c r="H1337" i="5"/>
  <c r="K1337" i="5" s="1"/>
  <c r="D1449" i="5"/>
  <c r="E21" i="5"/>
  <c r="D1367" i="5"/>
  <c r="H1303" i="5"/>
  <c r="D44" i="5"/>
  <c r="D1609" i="5" s="1"/>
  <c r="D53" i="5"/>
  <c r="D1287" i="5"/>
  <c r="F985" i="5"/>
  <c r="H1485" i="5"/>
  <c r="K1485" i="5" s="1"/>
  <c r="D1442" i="5"/>
  <c r="D1371" i="5"/>
  <c r="H1542" i="5"/>
  <c r="K1542" i="5" s="1"/>
  <c r="F1283" i="5"/>
  <c r="F827" i="5"/>
  <c r="H1164" i="5"/>
  <c r="K1164" i="5" s="1"/>
  <c r="H1319" i="5"/>
  <c r="K1319" i="5" s="1"/>
  <c r="E901" i="5"/>
  <c r="D961" i="5"/>
  <c r="H1049" i="5"/>
  <c r="K1049" i="5" s="1"/>
  <c r="G44" i="5"/>
  <c r="G1609" i="5" s="1"/>
  <c r="H1527" i="5"/>
  <c r="F994" i="5"/>
  <c r="H1305" i="5"/>
  <c r="K1305" i="5" s="1"/>
  <c r="D1451" i="5"/>
  <c r="H1540" i="5"/>
  <c r="K1540" i="5" s="1"/>
  <c r="D1377" i="5"/>
  <c r="E892" i="5"/>
  <c r="D1447" i="5"/>
  <c r="H1563" i="5"/>
  <c r="K1563" i="5" s="1"/>
  <c r="G955" i="5"/>
  <c r="F1569" i="5"/>
  <c r="D788" i="5"/>
  <c r="F957" i="5"/>
  <c r="F953" i="5"/>
  <c r="D30" i="5"/>
  <c r="D1608" i="5" s="1"/>
  <c r="D1259" i="5"/>
  <c r="G1290" i="5"/>
  <c r="H1231" i="5"/>
  <c r="K1231" i="5" s="1"/>
  <c r="G30" i="5"/>
  <c r="G1608" i="5" s="1"/>
  <c r="G57" i="5"/>
  <c r="G35" i="5"/>
  <c r="E44" i="5"/>
  <c r="D61" i="5"/>
  <c r="D49" i="5"/>
  <c r="H1552" i="5"/>
  <c r="K1552" i="5" s="1"/>
  <c r="H46" i="5"/>
  <c r="K46" i="5" s="1"/>
  <c r="G380" i="5"/>
  <c r="D902" i="5"/>
  <c r="G901" i="5"/>
  <c r="H1538" i="5"/>
  <c r="K1538" i="5" s="1"/>
  <c r="H1560" i="5"/>
  <c r="K1560" i="5" s="1"/>
  <c r="E1175" i="5"/>
  <c r="G62" i="5"/>
  <c r="G21" i="5"/>
  <c r="F894" i="5"/>
  <c r="E53" i="5"/>
  <c r="D956" i="5"/>
  <c r="E812" i="5"/>
  <c r="D1159" i="5"/>
  <c r="G61" i="5"/>
  <c r="E60" i="5"/>
  <c r="D62" i="5"/>
  <c r="D21" i="5"/>
  <c r="E955" i="5"/>
  <c r="E1153" i="5"/>
  <c r="H1531" i="5"/>
  <c r="K1531" i="5" s="1"/>
  <c r="G60" i="5"/>
  <c r="F1115" i="5"/>
  <c r="G56" i="5"/>
  <c r="E1085" i="5"/>
  <c r="D1292" i="5"/>
  <c r="G626" i="5"/>
  <c r="D1151" i="5"/>
  <c r="H1339" i="5"/>
  <c r="K1339" i="5" s="1"/>
  <c r="E764" i="5"/>
  <c r="H672" i="5"/>
  <c r="K672" i="5" s="1"/>
  <c r="E689" i="5"/>
  <c r="H1335" i="5"/>
  <c r="K1335" i="5" s="1"/>
  <c r="F988" i="5"/>
  <c r="D60" i="5"/>
  <c r="D1290" i="5"/>
  <c r="G1287" i="5"/>
  <c r="D1519" i="5"/>
  <c r="D1291" i="5"/>
  <c r="E482" i="5"/>
  <c r="H771" i="5"/>
  <c r="K771" i="5" s="1"/>
  <c r="D56" i="5"/>
  <c r="E387" i="5"/>
  <c r="G895" i="5"/>
  <c r="G993" i="5"/>
  <c r="D743" i="5"/>
  <c r="D988" i="5"/>
  <c r="E987" i="5"/>
  <c r="D1297" i="5"/>
  <c r="F775" i="5"/>
  <c r="H877" i="5"/>
  <c r="K877" i="5" s="1"/>
  <c r="D984" i="5"/>
  <c r="F1410" i="5"/>
  <c r="H1213" i="5"/>
  <c r="K1213" i="5" s="1"/>
  <c r="H1077" i="5"/>
  <c r="H1092" i="5" s="1"/>
  <c r="F116" i="5"/>
  <c r="E189" i="5"/>
  <c r="D789" i="5"/>
  <c r="G775" i="5"/>
  <c r="D953" i="5"/>
  <c r="F963" i="5"/>
  <c r="E707" i="5"/>
  <c r="H1083" i="5"/>
  <c r="D748" i="5"/>
  <c r="F759" i="5"/>
  <c r="G902" i="5"/>
  <c r="H865" i="5"/>
  <c r="K865" i="5" s="1"/>
  <c r="G622" i="5"/>
  <c r="E629" i="5"/>
  <c r="H745" i="5"/>
  <c r="G483" i="5"/>
  <c r="F623" i="5"/>
  <c r="D901" i="5"/>
  <c r="E893" i="5"/>
  <c r="F1287" i="5"/>
  <c r="H1512" i="5"/>
  <c r="K1512" i="5" s="1"/>
  <c r="H755" i="5"/>
  <c r="K755" i="5" s="1"/>
  <c r="F780" i="5"/>
  <c r="D900" i="5"/>
  <c r="D903" i="5" s="1"/>
  <c r="H871" i="5"/>
  <c r="D992" i="5"/>
  <c r="D1450" i="5"/>
  <c r="E822" i="5"/>
  <c r="E1080" i="5"/>
  <c r="E184" i="5"/>
  <c r="D868" i="5"/>
  <c r="E858" i="5"/>
  <c r="E895" i="5"/>
  <c r="E914" i="5"/>
  <c r="E956" i="5"/>
  <c r="F822" i="5"/>
  <c r="F829" i="5" s="1"/>
  <c r="H862" i="5"/>
  <c r="K862" i="5" s="1"/>
  <c r="E989" i="5"/>
  <c r="G858" i="5"/>
  <c r="H737" i="5"/>
  <c r="K737" i="5" s="1"/>
  <c r="G743" i="5"/>
  <c r="H1416" i="5"/>
  <c r="F1175" i="5"/>
  <c r="H779" i="5"/>
  <c r="K779" i="5" s="1"/>
  <c r="H1113" i="5"/>
  <c r="K1113" i="5" s="1"/>
  <c r="D985" i="5"/>
  <c r="G893" i="5"/>
  <c r="E698" i="5"/>
  <c r="F858" i="5"/>
  <c r="H753" i="5"/>
  <c r="K753" i="5" s="1"/>
  <c r="H682" i="5"/>
  <c r="E958" i="5"/>
  <c r="F954" i="5"/>
  <c r="E1006" i="5"/>
  <c r="D1346" i="5"/>
  <c r="H909" i="5"/>
  <c r="K909" i="5" s="1"/>
  <c r="E1569" i="5"/>
  <c r="G675" i="5"/>
  <c r="H738" i="5"/>
  <c r="K738" i="5" s="1"/>
  <c r="H746" i="5"/>
  <c r="K746" i="5" s="1"/>
  <c r="H1242" i="5"/>
  <c r="H1244" i="5"/>
  <c r="H1304" i="5"/>
  <c r="K1304" i="5" s="1"/>
  <c r="G1314" i="5"/>
  <c r="G1346" i="5"/>
  <c r="F1362" i="5"/>
  <c r="G1410" i="5"/>
  <c r="E1421" i="5"/>
  <c r="H1434" i="5"/>
  <c r="E1437" i="5"/>
  <c r="H1506" i="5"/>
  <c r="K1506" i="5" s="1"/>
  <c r="H1497" i="5"/>
  <c r="K1497" i="5" s="1"/>
  <c r="H1518" i="5"/>
  <c r="K1518" i="5" s="1"/>
  <c r="E1566" i="5"/>
  <c r="E1582" i="5" s="1"/>
  <c r="F1185" i="5"/>
  <c r="H25" i="5"/>
  <c r="K25" i="5" s="1"/>
  <c r="D205" i="5"/>
  <c r="F180" i="5"/>
  <c r="D233" i="5"/>
  <c r="F265" i="5"/>
  <c r="F562" i="5"/>
  <c r="E274" i="5"/>
  <c r="F604" i="5"/>
  <c r="D709" i="5"/>
  <c r="F707" i="5"/>
  <c r="F714" i="5"/>
  <c r="F261" i="5"/>
  <c r="H666" i="5"/>
  <c r="H674" i="5"/>
  <c r="K674" i="5" s="1"/>
  <c r="F272" i="5"/>
  <c r="H616" i="5"/>
  <c r="K616" i="5" s="1"/>
  <c r="H679" i="5"/>
  <c r="E853" i="5"/>
  <c r="G853" i="5"/>
  <c r="H702" i="5"/>
  <c r="D892" i="5"/>
  <c r="E868" i="5"/>
  <c r="H856" i="5"/>
  <c r="K856" i="5" s="1"/>
  <c r="H970" i="5"/>
  <c r="H694" i="5"/>
  <c r="K694" i="5" s="1"/>
  <c r="H128" i="5"/>
  <c r="K128" i="5" s="1"/>
  <c r="H758" i="5"/>
  <c r="H978" i="5"/>
  <c r="H911" i="5"/>
  <c r="K911" i="5" s="1"/>
  <c r="E269" i="5"/>
  <c r="D1115" i="5"/>
  <c r="E487" i="5"/>
  <c r="H680" i="5"/>
  <c r="K680" i="5" s="1"/>
  <c r="H870" i="5"/>
  <c r="H774" i="5"/>
  <c r="K774" i="5" s="1"/>
  <c r="E894" i="5"/>
  <c r="H1038" i="5"/>
  <c r="K1038" i="5" s="1"/>
  <c r="E1115" i="5"/>
  <c r="F1376" i="5"/>
  <c r="F1314" i="5"/>
  <c r="H1352" i="5"/>
  <c r="K1352" i="5" s="1"/>
  <c r="G698" i="5"/>
  <c r="H849" i="5"/>
  <c r="K849" i="5" s="1"/>
  <c r="H885" i="5"/>
  <c r="K885" i="5" s="1"/>
  <c r="G914" i="5"/>
  <c r="H977" i="5"/>
  <c r="K977" i="5" s="1"/>
  <c r="G892" i="5"/>
  <c r="E902" i="5"/>
  <c r="E873" i="5"/>
  <c r="E1125" i="5"/>
  <c r="D1080" i="5"/>
  <c r="G1125" i="5"/>
  <c r="D1130" i="5"/>
  <c r="H1246" i="5"/>
  <c r="K1246" i="5" s="1"/>
  <c r="H1277" i="5"/>
  <c r="K1277" i="5" s="1"/>
  <c r="H1275" i="5"/>
  <c r="H1290" i="5" s="1"/>
  <c r="E1309" i="5"/>
  <c r="D1325" i="5"/>
  <c r="E1325" i="5"/>
  <c r="F1330" i="5"/>
  <c r="H1338" i="5"/>
  <c r="F1341" i="5"/>
  <c r="F1346" i="5"/>
  <c r="H1345" i="5"/>
  <c r="K1345" i="5" s="1"/>
  <c r="H1361" i="5"/>
  <c r="K1361" i="5" s="1"/>
  <c r="G1405" i="5"/>
  <c r="H1409" i="5"/>
  <c r="K1409" i="5" s="1"/>
  <c r="D1437" i="5"/>
  <c r="E1442" i="5"/>
  <c r="E1444" i="5" s="1"/>
  <c r="G1442" i="5"/>
  <c r="F1519" i="5"/>
  <c r="H1507" i="5"/>
  <c r="K1507" i="5" s="1"/>
  <c r="D1572" i="5"/>
  <c r="G1566" i="5"/>
  <c r="G1582" i="5" s="1"/>
  <c r="G1573" i="5"/>
  <c r="E1330" i="5"/>
  <c r="D1341" i="5"/>
  <c r="E1314" i="5"/>
  <c r="D1288" i="5"/>
  <c r="E1252" i="5"/>
  <c r="H1227" i="5"/>
  <c r="K1227" i="5" s="1"/>
  <c r="E1426" i="5"/>
  <c r="E1259" i="5"/>
  <c r="E1237" i="5"/>
  <c r="G987" i="5"/>
  <c r="D1011" i="5"/>
  <c r="H1122" i="5"/>
  <c r="K1122" i="5" s="1"/>
  <c r="G1145" i="5"/>
  <c r="G1259" i="5"/>
  <c r="G1217" i="5"/>
  <c r="G1222" i="5"/>
  <c r="G1297" i="5"/>
  <c r="H1282" i="5"/>
  <c r="K1282" i="5" s="1"/>
  <c r="D1370" i="5"/>
  <c r="H1306" i="5"/>
  <c r="K1306" i="5" s="1"/>
  <c r="G1368" i="5"/>
  <c r="G1309" i="5"/>
  <c r="G1377" i="5"/>
  <c r="E1362" i="5"/>
  <c r="E1448" i="5"/>
  <c r="H1400" i="5"/>
  <c r="K1400" i="5" s="1"/>
  <c r="E1410" i="5"/>
  <c r="F1426" i="5"/>
  <c r="H1424" i="5"/>
  <c r="K1424" i="5" s="1"/>
  <c r="H1517" i="5"/>
  <c r="K1517" i="5" s="1"/>
  <c r="H1491" i="5"/>
  <c r="K1491" i="5" s="1"/>
  <c r="E1573" i="5"/>
  <c r="J54" i="5"/>
  <c r="J61" i="5"/>
  <c r="H1436" i="5"/>
  <c r="K1436" i="5" s="1"/>
  <c r="E268" i="5"/>
  <c r="G1283" i="5"/>
  <c r="E1292" i="5"/>
  <c r="G1437" i="5"/>
  <c r="G1444" i="5" s="1"/>
  <c r="E1447" i="5"/>
  <c r="E1451" i="5"/>
  <c r="G1456" i="5"/>
  <c r="E986" i="5"/>
  <c r="H610" i="5"/>
  <c r="K610" i="5" s="1"/>
  <c r="G389" i="5"/>
  <c r="E1288" i="5"/>
  <c r="G1449" i="5"/>
  <c r="F1457" i="5"/>
  <c r="F1452" i="5"/>
  <c r="E1159" i="5"/>
  <c r="H1514" i="5"/>
  <c r="K1514" i="5" s="1"/>
  <c r="E993" i="5"/>
  <c r="E1369" i="5"/>
  <c r="E1376" i="5"/>
  <c r="E1456" i="5"/>
  <c r="H1078" i="5"/>
  <c r="E785" i="5"/>
  <c r="E786" i="5"/>
  <c r="E787" i="5"/>
  <c r="E788" i="5"/>
  <c r="E789" i="5"/>
  <c r="E790" i="5"/>
  <c r="E793" i="5"/>
  <c r="E794" i="5"/>
  <c r="E795" i="5"/>
  <c r="E1377" i="5"/>
  <c r="G1450" i="5"/>
  <c r="G1455" i="5"/>
  <c r="E831" i="5"/>
  <c r="E836" i="5"/>
  <c r="E832" i="5"/>
  <c r="F833" i="5"/>
  <c r="E839" i="5"/>
  <c r="F841" i="5"/>
  <c r="F840" i="5"/>
  <c r="F793" i="5"/>
  <c r="F794" i="5"/>
  <c r="F795" i="5"/>
  <c r="E1367" i="5"/>
  <c r="E1371" i="5"/>
  <c r="F1449" i="5"/>
  <c r="G1447" i="5"/>
  <c r="G1451" i="5"/>
  <c r="F1455" i="5"/>
  <c r="F831" i="5"/>
  <c r="E835" i="5"/>
  <c r="F836" i="5"/>
  <c r="F832" i="5"/>
  <c r="E841" i="5"/>
  <c r="E840" i="5"/>
  <c r="G793" i="5"/>
  <c r="G794" i="5"/>
  <c r="G795" i="5"/>
  <c r="E1368" i="5"/>
  <c r="E1372" i="5"/>
  <c r="E1375" i="5"/>
  <c r="E1452" i="5"/>
  <c r="F1450" i="5"/>
  <c r="G1448" i="5"/>
  <c r="G1452" i="5"/>
  <c r="E1455" i="5"/>
  <c r="F1456" i="5"/>
  <c r="G1457" i="5"/>
  <c r="G831" i="5"/>
  <c r="I1095" i="5"/>
  <c r="J1089" i="5"/>
  <c r="E833" i="5"/>
  <c r="F834" i="5"/>
  <c r="G840" i="5"/>
  <c r="D54" i="5"/>
  <c r="D55" i="5"/>
  <c r="D16" i="5"/>
  <c r="G381" i="5"/>
  <c r="D488" i="5"/>
  <c r="H638" i="5"/>
  <c r="K638" i="5" s="1"/>
  <c r="F709" i="5"/>
  <c r="F269" i="5"/>
  <c r="D622" i="5"/>
  <c r="H669" i="5"/>
  <c r="K669" i="5" s="1"/>
  <c r="H1124" i="5"/>
  <c r="K1124" i="5" s="1"/>
  <c r="D1125" i="5"/>
  <c r="D711" i="5"/>
  <c r="F896" i="5"/>
  <c r="H1109" i="5"/>
  <c r="K1109" i="5" s="1"/>
  <c r="F1369" i="5"/>
  <c r="H1344" i="5"/>
  <c r="K1344" i="5" s="1"/>
  <c r="H1539" i="5"/>
  <c r="K1539" i="5" s="1"/>
  <c r="H741" i="5"/>
  <c r="K741" i="5" s="1"/>
  <c r="F790" i="5"/>
  <c r="E748" i="5"/>
  <c r="G759" i="5"/>
  <c r="G888" i="5"/>
  <c r="F914" i="5"/>
  <c r="G954" i="5"/>
  <c r="H972" i="5"/>
  <c r="D987" i="5"/>
  <c r="D1025" i="5"/>
  <c r="G1367" i="5"/>
  <c r="F703" i="5"/>
  <c r="H864" i="5"/>
  <c r="K864" i="5" s="1"/>
  <c r="H887" i="5"/>
  <c r="K887" i="5" s="1"/>
  <c r="H1498" i="5"/>
  <c r="K1498" i="5" s="1"/>
  <c r="G789" i="5"/>
  <c r="H757" i="5"/>
  <c r="K757" i="5" s="1"/>
  <c r="G900" i="5"/>
  <c r="H880" i="5"/>
  <c r="K880" i="5" s="1"/>
  <c r="G883" i="5"/>
  <c r="F1370" i="5"/>
  <c r="H1500" i="5"/>
  <c r="K1500" i="5" s="1"/>
  <c r="H1564" i="5"/>
  <c r="K1564" i="5" s="1"/>
  <c r="E57" i="5"/>
  <c r="H14" i="5"/>
  <c r="K14" i="5" s="1"/>
  <c r="E56" i="5"/>
  <c r="E16" i="5"/>
  <c r="E1607" i="5" s="1"/>
  <c r="D57" i="5"/>
  <c r="F16" i="5"/>
  <c r="H15" i="5"/>
  <c r="K15" i="5" s="1"/>
  <c r="G55" i="5"/>
  <c r="H13" i="5"/>
  <c r="K13" i="5" s="1"/>
  <c r="G54" i="5"/>
  <c r="H12" i="5"/>
  <c r="K12" i="5" s="1"/>
  <c r="E318" i="5"/>
  <c r="D312" i="5"/>
  <c r="E311" i="5"/>
  <c r="F309" i="5"/>
  <c r="G309" i="5"/>
  <c r="G305" i="5"/>
  <c r="F980" i="5"/>
  <c r="H1044" i="5"/>
  <c r="K1044" i="5" s="1"/>
  <c r="H1104" i="5"/>
  <c r="K1104" i="5" s="1"/>
  <c r="H1108" i="5"/>
  <c r="K1108" i="5" s="1"/>
  <c r="H1123" i="5"/>
  <c r="K1123" i="5" s="1"/>
  <c r="F1145" i="5"/>
  <c r="D794" i="5"/>
  <c r="D795" i="5"/>
  <c r="F689" i="5"/>
  <c r="H754" i="5"/>
  <c r="K754" i="5" s="1"/>
  <c r="H1515" i="5"/>
  <c r="I1515" i="5" s="1"/>
  <c r="K1515" i="5" s="1"/>
  <c r="H1501" i="5"/>
  <c r="K1501" i="5" s="1"/>
  <c r="J57" i="5"/>
  <c r="G272" i="5"/>
  <c r="H851" i="5"/>
  <c r="K851" i="5" s="1"/>
  <c r="F868" i="5"/>
  <c r="D873" i="5"/>
  <c r="F684" i="5"/>
  <c r="G684" i="5"/>
  <c r="G919" i="5"/>
  <c r="H926" i="5"/>
  <c r="K926" i="5" s="1"/>
  <c r="H928" i="5"/>
  <c r="K928" i="5" s="1"/>
  <c r="E934" i="5"/>
  <c r="F934" i="5"/>
  <c r="H681" i="5"/>
  <c r="K681" i="5" s="1"/>
  <c r="H1336" i="5"/>
  <c r="K1336" i="5" s="1"/>
  <c r="J1198" i="5"/>
  <c r="E291" i="5"/>
  <c r="D305" i="5"/>
  <c r="H688" i="5"/>
  <c r="K688" i="5" s="1"/>
  <c r="G689" i="5"/>
  <c r="D785" i="5"/>
  <c r="D897" i="5"/>
  <c r="G1362" i="5"/>
  <c r="H1403" i="5"/>
  <c r="K1403" i="5" s="1"/>
  <c r="D1426" i="5"/>
  <c r="H1431" i="5"/>
  <c r="K1431" i="5" s="1"/>
  <c r="E827" i="5"/>
  <c r="G623" i="5"/>
  <c r="D629" i="5"/>
  <c r="D689" i="5"/>
  <c r="H686" i="5"/>
  <c r="K686" i="5" s="1"/>
  <c r="H1360" i="5"/>
  <c r="K1360" i="5" s="1"/>
  <c r="G656" i="5"/>
  <c r="G707" i="5"/>
  <c r="H693" i="5"/>
  <c r="K693" i="5" s="1"/>
  <c r="F1266" i="5"/>
  <c r="H1221" i="5"/>
  <c r="K1221" i="5" s="1"/>
  <c r="D1314" i="5"/>
  <c r="D1375" i="5"/>
  <c r="E481" i="5"/>
  <c r="G479" i="5"/>
  <c r="F956" i="5"/>
  <c r="F962" i="5"/>
  <c r="F53" i="5"/>
  <c r="F710" i="5"/>
  <c r="D715" i="5"/>
  <c r="H701" i="5"/>
  <c r="K701" i="5" s="1"/>
  <c r="G786" i="5"/>
  <c r="G790" i="5"/>
  <c r="E780" i="5"/>
  <c r="H943" i="5"/>
  <c r="K943" i="5" s="1"/>
  <c r="F1050" i="5"/>
  <c r="G1264" i="5"/>
  <c r="G1569" i="5"/>
  <c r="H284" i="5"/>
  <c r="K284" i="5" s="1"/>
  <c r="E305" i="5"/>
  <c r="G480" i="5"/>
  <c r="D631" i="5"/>
  <c r="H617" i="5"/>
  <c r="K617" i="5" s="1"/>
  <c r="F670" i="5"/>
  <c r="H756" i="5"/>
  <c r="K756" i="5" s="1"/>
  <c r="H847" i="5"/>
  <c r="F883" i="5"/>
  <c r="G1110" i="5"/>
  <c r="H1356" i="5"/>
  <c r="K1356" i="5" s="1"/>
  <c r="G780" i="5"/>
  <c r="H863" i="5"/>
  <c r="K863" i="5" s="1"/>
  <c r="E897" i="5"/>
  <c r="F1367" i="5"/>
  <c r="F1371" i="5"/>
  <c r="G1369" i="5"/>
  <c r="H1404" i="5"/>
  <c r="K1404" i="5" s="1"/>
  <c r="H1556" i="5"/>
  <c r="K1556" i="5" s="1"/>
  <c r="H803" i="5"/>
  <c r="D286" i="5"/>
  <c r="J291" i="5"/>
  <c r="F305" i="5"/>
  <c r="F286" i="5"/>
  <c r="E300" i="5"/>
  <c r="F268" i="5"/>
  <c r="F481" i="5"/>
  <c r="H651" i="5"/>
  <c r="K651" i="5" s="1"/>
  <c r="G112" i="5"/>
  <c r="G116" i="5"/>
  <c r="D266" i="5"/>
  <c r="D274" i="5"/>
  <c r="F176" i="5"/>
  <c r="G787" i="5"/>
  <c r="G788" i="5"/>
  <c r="H857" i="5"/>
  <c r="K857" i="5" s="1"/>
  <c r="E888" i="5"/>
  <c r="D1421" i="5"/>
  <c r="G183" i="5"/>
  <c r="D189" i="5"/>
  <c r="F109" i="5"/>
  <c r="F389" i="5"/>
  <c r="D479" i="5"/>
  <c r="F442" i="5"/>
  <c r="H653" i="5"/>
  <c r="K653" i="5" s="1"/>
  <c r="G1341" i="5"/>
  <c r="G613" i="5"/>
  <c r="E618" i="5"/>
  <c r="F661" i="5"/>
  <c r="H673" i="5"/>
  <c r="K673" i="5" s="1"/>
  <c r="H696" i="5"/>
  <c r="K696" i="5" s="1"/>
  <c r="D893" i="5"/>
  <c r="F958" i="5"/>
  <c r="H939" i="5"/>
  <c r="K939" i="5" s="1"/>
  <c r="F1040" i="5"/>
  <c r="F1257" i="5"/>
  <c r="F1261" i="5"/>
  <c r="D1265" i="5"/>
  <c r="G1370" i="5"/>
  <c r="F1377" i="5"/>
  <c r="G1325" i="5"/>
  <c r="G1372" i="5"/>
  <c r="G1371" i="5"/>
  <c r="D1448" i="5"/>
  <c r="G1190" i="5"/>
  <c r="F624" i="5"/>
  <c r="F613" i="5"/>
  <c r="F675" i="5"/>
  <c r="H695" i="5"/>
  <c r="K695" i="5" s="1"/>
  <c r="H697" i="5"/>
  <c r="G710" i="5"/>
  <c r="H747" i="5"/>
  <c r="K747" i="5" s="1"/>
  <c r="G785" i="5"/>
  <c r="D896" i="5"/>
  <c r="H866" i="5"/>
  <c r="K866" i="5" s="1"/>
  <c r="F892" i="5"/>
  <c r="F873" i="5"/>
  <c r="D888" i="5"/>
  <c r="H1112" i="5"/>
  <c r="K1112" i="5" s="1"/>
  <c r="H1320" i="5"/>
  <c r="K1320" i="5" s="1"/>
  <c r="E1346" i="5"/>
  <c r="H1420" i="5"/>
  <c r="K1420" i="5" s="1"/>
  <c r="D273" i="5"/>
  <c r="F113" i="5"/>
  <c r="F189" i="5"/>
  <c r="F382" i="5"/>
  <c r="E388" i="5"/>
  <c r="G618" i="5"/>
  <c r="H667" i="5"/>
  <c r="K667" i="5" s="1"/>
  <c r="G670" i="5"/>
  <c r="E675" i="5"/>
  <c r="F789" i="5"/>
  <c r="F785" i="5"/>
  <c r="F788" i="5"/>
  <c r="F893" i="5"/>
  <c r="F897" i="5"/>
  <c r="F901" i="5"/>
  <c r="H901" i="5" s="1"/>
  <c r="E961" i="5"/>
  <c r="D980" i="5"/>
  <c r="E980" i="5"/>
  <c r="F1375" i="5"/>
  <c r="G1376" i="5"/>
  <c r="F1368" i="5"/>
  <c r="H1536" i="5"/>
  <c r="K1536" i="5" s="1"/>
  <c r="H1547" i="5"/>
  <c r="K1547" i="5" s="1"/>
  <c r="F839" i="5"/>
  <c r="D1170" i="5"/>
  <c r="E113" i="5"/>
  <c r="G268" i="5"/>
  <c r="F219" i="5"/>
  <c r="F274" i="5"/>
  <c r="F488" i="5"/>
  <c r="D118" i="5"/>
  <c r="H584" i="5"/>
  <c r="K584" i="5" s="1"/>
  <c r="E590" i="5"/>
  <c r="D661" i="5"/>
  <c r="D714" i="5"/>
  <c r="H739" i="5"/>
  <c r="H252" i="5"/>
  <c r="K252" i="5" s="1"/>
  <c r="D384" i="5"/>
  <c r="H612" i="5"/>
  <c r="K612" i="5" s="1"/>
  <c r="F787" i="5"/>
  <c r="F786" i="5"/>
  <c r="G873" i="5"/>
  <c r="G958" i="5"/>
  <c r="G963" i="5"/>
  <c r="D1055" i="5"/>
  <c r="E109" i="5"/>
  <c r="D188" i="5"/>
  <c r="E383" i="5"/>
  <c r="D604" i="5"/>
  <c r="G715" i="5"/>
  <c r="E743" i="5"/>
  <c r="D895" i="5"/>
  <c r="H916" i="5"/>
  <c r="K916" i="5" s="1"/>
  <c r="D1372" i="5"/>
  <c r="G187" i="5"/>
  <c r="E267" i="5"/>
  <c r="D483" i="5"/>
  <c r="E670" i="5"/>
  <c r="G748" i="5"/>
  <c r="E775" i="5"/>
  <c r="H773" i="5"/>
  <c r="K773" i="5" s="1"/>
  <c r="F1125" i="5"/>
  <c r="H1440" i="5"/>
  <c r="K1440" i="5" s="1"/>
  <c r="E715" i="5"/>
  <c r="H740" i="5"/>
  <c r="K740" i="5" s="1"/>
  <c r="G894" i="5"/>
  <c r="H913" i="5"/>
  <c r="E1449" i="5"/>
  <c r="D184" i="5"/>
  <c r="G316" i="5"/>
  <c r="D576" i="5"/>
  <c r="D626" i="5"/>
  <c r="E630" i="5"/>
  <c r="D318" i="5"/>
  <c r="F311" i="5"/>
  <c r="E896" i="5"/>
  <c r="G896" i="5"/>
  <c r="H941" i="5"/>
  <c r="K941" i="5" s="1"/>
  <c r="J62" i="5"/>
  <c r="H1106" i="5"/>
  <c r="K1106" i="5" s="1"/>
  <c r="H85" i="5"/>
  <c r="K85" i="5" s="1"/>
  <c r="H89" i="5"/>
  <c r="K89" i="5" s="1"/>
  <c r="G488" i="5"/>
  <c r="H473" i="5"/>
  <c r="K473" i="5" s="1"/>
  <c r="H1324" i="5"/>
  <c r="K1324" i="5" s="1"/>
  <c r="H1340" i="5"/>
  <c r="K1340" i="5" s="1"/>
  <c r="D310" i="5"/>
  <c r="G182" i="5"/>
  <c r="H169" i="5"/>
  <c r="K169" i="5" s="1"/>
  <c r="D265" i="5"/>
  <c r="D269" i="5"/>
  <c r="D219" i="5"/>
  <c r="H231" i="5"/>
  <c r="K231" i="5" s="1"/>
  <c r="H230" i="5"/>
  <c r="K230" i="5" s="1"/>
  <c r="D242" i="5"/>
  <c r="D1616" i="5" s="1"/>
  <c r="D180" i="5"/>
  <c r="F77" i="5"/>
  <c r="F110" i="5"/>
  <c r="F157" i="5"/>
  <c r="F162" i="5"/>
  <c r="F214" i="5"/>
  <c r="F228" i="5"/>
  <c r="F1615" i="5" s="1"/>
  <c r="F895" i="5"/>
  <c r="F888" i="5"/>
  <c r="D914" i="5"/>
  <c r="F919" i="5"/>
  <c r="H1313" i="5"/>
  <c r="K1313" i="5" s="1"/>
  <c r="H1329" i="5"/>
  <c r="K1329" i="5" s="1"/>
  <c r="G1330" i="5"/>
  <c r="H1343" i="5"/>
  <c r="K1343" i="5" s="1"/>
  <c r="D1357" i="5"/>
  <c r="F1357" i="5"/>
  <c r="G1357" i="5"/>
  <c r="D143" i="5"/>
  <c r="E143" i="5"/>
  <c r="H254" i="5"/>
  <c r="K254" i="5" s="1"/>
  <c r="E256" i="5"/>
  <c r="G256" i="5"/>
  <c r="G1617" i="5" s="1"/>
  <c r="F72" i="5"/>
  <c r="F247" i="5"/>
  <c r="H568" i="5"/>
  <c r="K568" i="5" s="1"/>
  <c r="H602" i="5"/>
  <c r="K602" i="5" s="1"/>
  <c r="D613" i="5"/>
  <c r="H611" i="5"/>
  <c r="K611" i="5" s="1"/>
  <c r="F618" i="5"/>
  <c r="H645" i="5"/>
  <c r="K645" i="5" s="1"/>
  <c r="H1016" i="5"/>
  <c r="K1016" i="5" s="1"/>
  <c r="H1018" i="5"/>
  <c r="K1018" i="5" s="1"/>
  <c r="H1031" i="5"/>
  <c r="K1031" i="5" s="1"/>
  <c r="H1033" i="5"/>
  <c r="K1033" i="5" s="1"/>
  <c r="H1046" i="5"/>
  <c r="K1046" i="5" s="1"/>
  <c r="F310" i="5"/>
  <c r="D1362" i="5"/>
  <c r="H1359" i="5"/>
  <c r="K1359" i="5" s="1"/>
  <c r="D1405" i="5"/>
  <c r="H1402" i="5"/>
  <c r="K1402" i="5" s="1"/>
  <c r="F1405" i="5"/>
  <c r="D1456" i="5"/>
  <c r="E1457" i="5"/>
  <c r="H1407" i="5"/>
  <c r="K1407" i="5" s="1"/>
  <c r="F1421" i="5"/>
  <c r="F1428" i="5" s="1"/>
  <c r="G1421" i="5"/>
  <c r="G1426" i="5"/>
  <c r="H1432" i="5"/>
  <c r="K1432" i="5" s="1"/>
  <c r="F1447" i="5"/>
  <c r="H1435" i="5"/>
  <c r="K1435" i="5" s="1"/>
  <c r="H1433" i="5"/>
  <c r="K1433" i="5" s="1"/>
  <c r="H1503" i="5"/>
  <c r="H1511" i="5"/>
  <c r="K1511" i="5" s="1"/>
  <c r="E1519" i="5"/>
  <c r="H1509" i="5"/>
  <c r="K1509" i="5" s="1"/>
  <c r="H1499" i="5"/>
  <c r="I1499" i="5" s="1"/>
  <c r="K1499" i="5" s="1"/>
  <c r="H1504" i="5"/>
  <c r="K1504" i="5" s="1"/>
  <c r="H1508" i="5"/>
  <c r="K1508" i="5" s="1"/>
  <c r="H1502" i="5"/>
  <c r="K1502" i="5" s="1"/>
  <c r="H1510" i="5"/>
  <c r="K1510" i="5" s="1"/>
  <c r="G310" i="5"/>
  <c r="F313" i="5"/>
  <c r="D316" i="5"/>
  <c r="D562" i="5"/>
  <c r="H575" i="5"/>
  <c r="K575" i="5" s="1"/>
  <c r="F266" i="5"/>
  <c r="H98" i="5"/>
  <c r="D112" i="5"/>
  <c r="E576" i="5"/>
  <c r="G571" i="5"/>
  <c r="F91" i="5"/>
  <c r="F181" i="5"/>
  <c r="F129" i="5"/>
  <c r="F148" i="5"/>
  <c r="H241" i="5"/>
  <c r="K241" i="5" s="1"/>
  <c r="F256" i="5"/>
  <c r="F1617" i="5" s="1"/>
  <c r="H251" i="5"/>
  <c r="K251" i="5" s="1"/>
  <c r="G557" i="5"/>
  <c r="G118" i="5"/>
  <c r="H90" i="5"/>
  <c r="K90" i="5" s="1"/>
  <c r="H609" i="5"/>
  <c r="K609" i="5" s="1"/>
  <c r="H615" i="5"/>
  <c r="K615" i="5" s="1"/>
  <c r="D618" i="5"/>
  <c r="D642" i="5"/>
  <c r="D707" i="5"/>
  <c r="G1295" i="5"/>
  <c r="H1308" i="5"/>
  <c r="K1308" i="5" s="1"/>
  <c r="E1370" i="5"/>
  <c r="D1376" i="5"/>
  <c r="H1312" i="5"/>
  <c r="K1312" i="5" s="1"/>
  <c r="H1311" i="5"/>
  <c r="K1311" i="5" s="1"/>
  <c r="G1375" i="5"/>
  <c r="H1322" i="5"/>
  <c r="K1322" i="5" s="1"/>
  <c r="F480" i="5"/>
  <c r="E486" i="5"/>
  <c r="F487" i="5"/>
  <c r="D482" i="5"/>
  <c r="H439" i="5"/>
  <c r="K439" i="5" s="1"/>
  <c r="G989" i="5"/>
  <c r="H974" i="5"/>
  <c r="K974" i="5" s="1"/>
  <c r="G994" i="5"/>
  <c r="G980" i="5"/>
  <c r="H979" i="5"/>
  <c r="H994" i="5" s="1"/>
  <c r="D1309" i="5"/>
  <c r="D1316" i="5" s="1"/>
  <c r="F647" i="5"/>
  <c r="E1450" i="5"/>
  <c r="F1448" i="5"/>
  <c r="F1451" i="5"/>
  <c r="F1437" i="5"/>
  <c r="H1423" i="5"/>
  <c r="K1423" i="5" s="1"/>
  <c r="D134" i="5"/>
  <c r="H198" i="5"/>
  <c r="K198" i="5" s="1"/>
  <c r="E265" i="5"/>
  <c r="G242" i="5"/>
  <c r="G1616" i="5" s="1"/>
  <c r="H255" i="5"/>
  <c r="K255" i="5" s="1"/>
  <c r="H259" i="5"/>
  <c r="K259" i="5" s="1"/>
  <c r="H1328" i="5"/>
  <c r="K1328" i="5" s="1"/>
  <c r="D1330" i="5"/>
  <c r="E1341" i="5"/>
  <c r="E1357" i="5"/>
  <c r="H1354" i="5"/>
  <c r="K1354" i="5" s="1"/>
  <c r="E1405" i="5"/>
  <c r="H1408" i="5"/>
  <c r="K1408" i="5" s="1"/>
  <c r="D1410" i="5"/>
  <c r="H1425" i="5"/>
  <c r="K1425" i="5" s="1"/>
  <c r="F1442" i="5"/>
  <c r="H1441" i="5"/>
  <c r="K1441" i="5" s="1"/>
  <c r="H1513" i="5"/>
  <c r="K1513" i="5" s="1"/>
  <c r="E273" i="5"/>
  <c r="E247" i="5"/>
  <c r="F171" i="5"/>
  <c r="F205" i="5"/>
  <c r="D380" i="5"/>
  <c r="F479" i="5"/>
  <c r="D486" i="5"/>
  <c r="E183" i="5"/>
  <c r="H170" i="5"/>
  <c r="K170" i="5" s="1"/>
  <c r="H213" i="5"/>
  <c r="K213" i="5" s="1"/>
  <c r="H223" i="5"/>
  <c r="K223" i="5" s="1"/>
  <c r="F143" i="5"/>
  <c r="E883" i="5"/>
  <c r="G113" i="5"/>
  <c r="E116" i="5"/>
  <c r="G117" i="5"/>
  <c r="H218" i="5"/>
  <c r="K218" i="5" s="1"/>
  <c r="F86" i="5"/>
  <c r="F100" i="5"/>
  <c r="D91" i="5"/>
  <c r="E91" i="5"/>
  <c r="H95" i="5"/>
  <c r="K95" i="5" s="1"/>
  <c r="H99" i="5"/>
  <c r="K99" i="5" s="1"/>
  <c r="E111" i="5"/>
  <c r="G134" i="5"/>
  <c r="H139" i="5"/>
  <c r="K139" i="5" s="1"/>
  <c r="H138" i="5"/>
  <c r="K138" i="5" s="1"/>
  <c r="D181" i="5"/>
  <c r="H175" i="5"/>
  <c r="K175" i="5" s="1"/>
  <c r="D268" i="5"/>
  <c r="H212" i="5"/>
  <c r="K212" i="5" s="1"/>
  <c r="H226" i="5"/>
  <c r="K226" i="5" s="1"/>
  <c r="F381" i="5"/>
  <c r="D383" i="5"/>
  <c r="E382" i="5"/>
  <c r="F348" i="5"/>
  <c r="D387" i="5"/>
  <c r="F631" i="5"/>
  <c r="H598" i="5"/>
  <c r="K598" i="5" s="1"/>
  <c r="H603" i="5"/>
  <c r="D647" i="5"/>
  <c r="D703" i="5"/>
  <c r="D780" i="5"/>
  <c r="D958" i="5"/>
  <c r="F1222" i="5"/>
  <c r="F1256" i="5"/>
  <c r="F1260" i="5"/>
  <c r="G1258" i="5"/>
  <c r="H1245" i="5"/>
  <c r="K1245" i="5" s="1"/>
  <c r="F1494" i="5"/>
  <c r="H1530" i="5"/>
  <c r="K1530" i="5" s="1"/>
  <c r="H1525" i="5"/>
  <c r="K1525" i="5" s="1"/>
  <c r="F312" i="5"/>
  <c r="H1307" i="5"/>
  <c r="K1307" i="5" s="1"/>
  <c r="F1573" i="5"/>
  <c r="H802" i="5"/>
  <c r="K802" i="5" s="1"/>
  <c r="D109" i="5"/>
  <c r="H67" i="5"/>
  <c r="H71" i="5"/>
  <c r="K71" i="5" s="1"/>
  <c r="D113" i="5"/>
  <c r="H70" i="5"/>
  <c r="K70" i="5" s="1"/>
  <c r="E112" i="5"/>
  <c r="G111" i="5"/>
  <c r="H75" i="5"/>
  <c r="K75" i="5" s="1"/>
  <c r="D117" i="5"/>
  <c r="E118" i="5"/>
  <c r="H76" i="5"/>
  <c r="H81" i="5"/>
  <c r="K81" i="5" s="1"/>
  <c r="D86" i="5"/>
  <c r="E86" i="5"/>
  <c r="E157" i="5"/>
  <c r="H154" i="5"/>
  <c r="K154" i="5" s="1"/>
  <c r="G157" i="5"/>
  <c r="H152" i="5"/>
  <c r="K152" i="5" s="1"/>
  <c r="G180" i="5"/>
  <c r="H156" i="5"/>
  <c r="K156" i="5" s="1"/>
  <c r="G184" i="5"/>
  <c r="E162" i="5"/>
  <c r="H159" i="5"/>
  <c r="K159" i="5" s="1"/>
  <c r="E187" i="5"/>
  <c r="G162" i="5"/>
  <c r="H160" i="5"/>
  <c r="G188" i="5"/>
  <c r="D171" i="5"/>
  <c r="H168" i="5"/>
  <c r="K168" i="5" s="1"/>
  <c r="D182" i="5"/>
  <c r="H167" i="5"/>
  <c r="K167" i="5" s="1"/>
  <c r="E171" i="5"/>
  <c r="E181" i="5"/>
  <c r="H166" i="5"/>
  <c r="G171" i="5"/>
  <c r="E176" i="5"/>
  <c r="H173" i="5"/>
  <c r="K173" i="5" s="1"/>
  <c r="D200" i="5"/>
  <c r="D1613" i="5" s="1"/>
  <c r="D267" i="5"/>
  <c r="H197" i="5"/>
  <c r="K197" i="5" s="1"/>
  <c r="E266" i="5"/>
  <c r="E200" i="5"/>
  <c r="G200" i="5"/>
  <c r="H195" i="5"/>
  <c r="K195" i="5" s="1"/>
  <c r="G265" i="5"/>
  <c r="H199" i="5"/>
  <c r="G269" i="5"/>
  <c r="E272" i="5"/>
  <c r="E205" i="5"/>
  <c r="G273" i="5"/>
  <c r="H203" i="5"/>
  <c r="K203" i="5" s="1"/>
  <c r="G205" i="5"/>
  <c r="H211" i="5"/>
  <c r="D214" i="5"/>
  <c r="H210" i="5"/>
  <c r="K210" i="5" s="1"/>
  <c r="E214" i="5"/>
  <c r="G214" i="5"/>
  <c r="G1614" i="5" s="1"/>
  <c r="H209" i="5"/>
  <c r="K209" i="5" s="1"/>
  <c r="E219" i="5"/>
  <c r="H216" i="5"/>
  <c r="K216" i="5" s="1"/>
  <c r="G219" i="5"/>
  <c r="H217" i="5"/>
  <c r="K217" i="5" s="1"/>
  <c r="H225" i="5"/>
  <c r="K225" i="5" s="1"/>
  <c r="D228" i="5"/>
  <c r="H224" i="5"/>
  <c r="E228" i="5"/>
  <c r="F629" i="5"/>
  <c r="F729" i="5" s="1"/>
  <c r="H573" i="5"/>
  <c r="F576" i="5"/>
  <c r="G630" i="5"/>
  <c r="H574" i="5"/>
  <c r="K574" i="5" s="1"/>
  <c r="G576" i="5"/>
  <c r="D585" i="5"/>
  <c r="H582" i="5"/>
  <c r="K582" i="5" s="1"/>
  <c r="D624" i="5"/>
  <c r="E585" i="5"/>
  <c r="E623" i="5"/>
  <c r="F585" i="5"/>
  <c r="F622" i="5"/>
  <c r="F722" i="5" s="1"/>
  <c r="H580" i="5"/>
  <c r="K580" i="5" s="1"/>
  <c r="F626" i="5"/>
  <c r="G585" i="5"/>
  <c r="G625" i="5"/>
  <c r="G725" i="5" s="1"/>
  <c r="H583" i="5"/>
  <c r="K583" i="5" s="1"/>
  <c r="D590" i="5"/>
  <c r="H589" i="5"/>
  <c r="K589" i="5" s="1"/>
  <c r="H587" i="5"/>
  <c r="K587" i="5" s="1"/>
  <c r="F590" i="5"/>
  <c r="G590" i="5"/>
  <c r="H588" i="5"/>
  <c r="D599" i="5"/>
  <c r="D606" i="5" s="1"/>
  <c r="H596" i="5"/>
  <c r="K596" i="5" s="1"/>
  <c r="E599" i="5"/>
  <c r="H595" i="5"/>
  <c r="K595" i="5" s="1"/>
  <c r="H594" i="5"/>
  <c r="K594" i="5" s="1"/>
  <c r="F599" i="5"/>
  <c r="H597" i="5"/>
  <c r="K597" i="5" s="1"/>
  <c r="G599" i="5"/>
  <c r="E711" i="5"/>
  <c r="H641" i="5"/>
  <c r="K641" i="5" s="1"/>
  <c r="E642" i="5"/>
  <c r="H581" i="5"/>
  <c r="K581" i="5" s="1"/>
  <c r="F642" i="5"/>
  <c r="H640" i="5"/>
  <c r="K640" i="5" s="1"/>
  <c r="H639" i="5"/>
  <c r="K639" i="5" s="1"/>
  <c r="G642" i="5"/>
  <c r="G709" i="5"/>
  <c r="E716" i="5"/>
  <c r="E647" i="5"/>
  <c r="H646" i="5"/>
  <c r="K646" i="5" s="1"/>
  <c r="G714" i="5"/>
  <c r="G647" i="5"/>
  <c r="H644" i="5"/>
  <c r="K644" i="5" s="1"/>
  <c r="D708" i="5"/>
  <c r="D656" i="5"/>
  <c r="H652" i="5"/>
  <c r="K652" i="5" s="1"/>
  <c r="E656" i="5"/>
  <c r="E710" i="5"/>
  <c r="F708" i="5"/>
  <c r="F723" i="5" s="1"/>
  <c r="F656" i="5"/>
  <c r="H655" i="5"/>
  <c r="K655" i="5" s="1"/>
  <c r="G711" i="5"/>
  <c r="H658" i="5"/>
  <c r="E661" i="5"/>
  <c r="E714" i="5"/>
  <c r="F715" i="5"/>
  <c r="G716" i="5"/>
  <c r="G731" i="5" s="1"/>
  <c r="G661" i="5"/>
  <c r="H660" i="5"/>
  <c r="K660" i="5" s="1"/>
  <c r="H668" i="5"/>
  <c r="K668" i="5" s="1"/>
  <c r="D710" i="5"/>
  <c r="D725" i="5" s="1"/>
  <c r="D670" i="5"/>
  <c r="E709" i="5"/>
  <c r="E963" i="5"/>
  <c r="E919" i="5"/>
  <c r="H918" i="5"/>
  <c r="K918" i="5" s="1"/>
  <c r="D954" i="5"/>
  <c r="H924" i="5"/>
  <c r="K924" i="5" s="1"/>
  <c r="D1264" i="5"/>
  <c r="D1222" i="5"/>
  <c r="H1219" i="5"/>
  <c r="K1219" i="5" s="1"/>
  <c r="H1220" i="5"/>
  <c r="K1220" i="5" s="1"/>
  <c r="E1265" i="5"/>
  <c r="D1256" i="5"/>
  <c r="E1232" i="5"/>
  <c r="H1241" i="5"/>
  <c r="K1241" i="5" s="1"/>
  <c r="H1243" i="5"/>
  <c r="K1243" i="5" s="1"/>
  <c r="G1288" i="5"/>
  <c r="H1273" i="5"/>
  <c r="H1288" i="5" s="1"/>
  <c r="G1291" i="5"/>
  <c r="D1296" i="5"/>
  <c r="H1281" i="5"/>
  <c r="K1281" i="5" s="1"/>
  <c r="E1494" i="5"/>
  <c r="H1490" i="5"/>
  <c r="K1490" i="5" s="1"/>
  <c r="H1486" i="5"/>
  <c r="K1486" i="5" s="1"/>
  <c r="G1494" i="5"/>
  <c r="H1522" i="5"/>
  <c r="K1522" i="5" s="1"/>
  <c r="D1569" i="5"/>
  <c r="D1543" i="5"/>
  <c r="H1526" i="5"/>
  <c r="K1526" i="5" s="1"/>
  <c r="D1571" i="5"/>
  <c r="D1574" i="5"/>
  <c r="H1535" i="5"/>
  <c r="K1535" i="5" s="1"/>
  <c r="E1571" i="5"/>
  <c r="G1543" i="5"/>
  <c r="E312" i="5"/>
  <c r="F318" i="5"/>
  <c r="H1234" i="5"/>
  <c r="K1234" i="5" s="1"/>
  <c r="E1543" i="5"/>
  <c r="E72" i="5"/>
  <c r="H659" i="5"/>
  <c r="K659" i="5" s="1"/>
  <c r="H654" i="5"/>
  <c r="K654" i="5" s="1"/>
  <c r="D110" i="5"/>
  <c r="E105" i="5"/>
  <c r="E117" i="5"/>
  <c r="H127" i="5"/>
  <c r="K127" i="5" s="1"/>
  <c r="D129" i="5"/>
  <c r="H125" i="5"/>
  <c r="K125" i="5" s="1"/>
  <c r="G129" i="5"/>
  <c r="H124" i="5"/>
  <c r="H174" i="5"/>
  <c r="K174" i="5" s="1"/>
  <c r="G72" i="5"/>
  <c r="H96" i="5"/>
  <c r="K96" i="5" s="1"/>
  <c r="H74" i="5"/>
  <c r="F388" i="5"/>
  <c r="E110" i="5"/>
  <c r="H202" i="5"/>
  <c r="K202" i="5" s="1"/>
  <c r="G384" i="5"/>
  <c r="H253" i="5"/>
  <c r="K253" i="5" s="1"/>
  <c r="H132" i="5"/>
  <c r="H1439" i="5"/>
  <c r="H1442" i="5" s="1"/>
  <c r="D1455" i="5"/>
  <c r="F1372" i="5"/>
  <c r="E625" i="5"/>
  <c r="E725" i="5" s="1"/>
  <c r="F317" i="5"/>
  <c r="K1303" i="5"/>
  <c r="K1309" i="5" s="1"/>
  <c r="F984" i="5"/>
  <c r="H969" i="5"/>
  <c r="D894" i="5"/>
  <c r="H894" i="5" s="1"/>
  <c r="H879" i="5"/>
  <c r="H971" i="5"/>
  <c r="K971" i="5" s="1"/>
  <c r="F184" i="5"/>
  <c r="H1558" i="5"/>
  <c r="K1558" i="5" s="1"/>
  <c r="H196" i="5"/>
  <c r="K196" i="5" s="1"/>
  <c r="F183" i="5"/>
  <c r="G708" i="5"/>
  <c r="G956" i="5"/>
  <c r="F1151" i="5"/>
  <c r="J53" i="5"/>
  <c r="I58" i="5"/>
  <c r="J58" i="5" s="1"/>
  <c r="J1040" i="5"/>
  <c r="H570" i="5"/>
  <c r="D955" i="5"/>
  <c r="D929" i="5"/>
  <c r="H923" i="5"/>
  <c r="K923" i="5" s="1"/>
  <c r="G953" i="5"/>
  <c r="F961" i="5"/>
  <c r="H931" i="5"/>
  <c r="K931" i="5" s="1"/>
  <c r="H938" i="5"/>
  <c r="E944" i="5"/>
  <c r="E957" i="5"/>
  <c r="H942" i="5"/>
  <c r="K942" i="5" s="1"/>
  <c r="F949" i="5"/>
  <c r="H946" i="5"/>
  <c r="K946" i="5" s="1"/>
  <c r="H947" i="5"/>
  <c r="G949" i="5"/>
  <c r="E984" i="5"/>
  <c r="E975" i="5"/>
  <c r="F986" i="5"/>
  <c r="F975" i="5"/>
  <c r="F982" i="5" s="1"/>
  <c r="G986" i="5"/>
  <c r="G975" i="5"/>
  <c r="H1003" i="5"/>
  <c r="G1006" i="5"/>
  <c r="H1005" i="5"/>
  <c r="H1008" i="5"/>
  <c r="E1011" i="5"/>
  <c r="H1009" i="5"/>
  <c r="H1015" i="5"/>
  <c r="E1020" i="5"/>
  <c r="H1023" i="5"/>
  <c r="K1023" i="5" s="1"/>
  <c r="E1040" i="5"/>
  <c r="H1047" i="5"/>
  <c r="K1047" i="5" s="1"/>
  <c r="D1050" i="5"/>
  <c r="E1055" i="5"/>
  <c r="H1052" i="5"/>
  <c r="K1052" i="5" s="1"/>
  <c r="D1110" i="5"/>
  <c r="D1152" i="5"/>
  <c r="H1107" i="5"/>
  <c r="K1107" i="5" s="1"/>
  <c r="F1291" i="5"/>
  <c r="F1278" i="5"/>
  <c r="G1289" i="5"/>
  <c r="G1278" i="5"/>
  <c r="D1295" i="5"/>
  <c r="D1283" i="5"/>
  <c r="E1283" i="5"/>
  <c r="E1296" i="5"/>
  <c r="E807" i="5"/>
  <c r="H804" i="5"/>
  <c r="K804" i="5" s="1"/>
  <c r="G839" i="5"/>
  <c r="H809" i="5"/>
  <c r="K809" i="5" s="1"/>
  <c r="D812" i="5"/>
  <c r="D840" i="5"/>
  <c r="D834" i="5"/>
  <c r="G1574" i="5"/>
  <c r="H1534" i="5"/>
  <c r="F1170" i="5"/>
  <c r="H1165" i="5"/>
  <c r="K1165" i="5" s="1"/>
  <c r="E1170" i="5"/>
  <c r="H1166" i="5"/>
  <c r="K1166" i="5" s="1"/>
  <c r="G1170" i="5"/>
  <c r="H1168" i="5"/>
  <c r="K1168" i="5" s="1"/>
  <c r="H1172" i="5"/>
  <c r="G1175" i="5"/>
  <c r="D1175" i="5"/>
  <c r="H1174" i="5"/>
  <c r="K1174" i="5" s="1"/>
  <c r="H1180" i="5"/>
  <c r="K1180" i="5" s="1"/>
  <c r="E1185" i="5"/>
  <c r="H1182" i="5"/>
  <c r="K1182" i="5" s="1"/>
  <c r="H1184" i="5"/>
  <c r="K1184" i="5" s="1"/>
  <c r="E1190" i="5"/>
  <c r="H1187" i="5"/>
  <c r="K1187" i="5" s="1"/>
  <c r="D1190" i="5"/>
  <c r="H1189" i="5"/>
  <c r="K1189" i="5" s="1"/>
  <c r="F1190" i="5"/>
  <c r="H1181" i="5"/>
  <c r="K1181" i="5" s="1"/>
  <c r="D1185" i="5"/>
  <c r="G53" i="5"/>
  <c r="H11" i="5"/>
  <c r="G16" i="5"/>
  <c r="F21" i="5"/>
  <c r="F60" i="5"/>
  <c r="H18" i="5"/>
  <c r="K18" i="5" s="1"/>
  <c r="H19" i="5"/>
  <c r="K19" i="5" s="1"/>
  <c r="F61" i="5"/>
  <c r="F62" i="5"/>
  <c r="H20" i="5"/>
  <c r="K20" i="5" s="1"/>
  <c r="H26" i="5"/>
  <c r="K26" i="5" s="1"/>
  <c r="F54" i="5"/>
  <c r="H27" i="5"/>
  <c r="K27" i="5" s="1"/>
  <c r="F55" i="5"/>
  <c r="H28" i="5"/>
  <c r="K28" i="5" s="1"/>
  <c r="F56" i="5"/>
  <c r="H29" i="5"/>
  <c r="K29" i="5" s="1"/>
  <c r="F57" i="5"/>
  <c r="H32" i="5"/>
  <c r="K32" i="5" s="1"/>
  <c r="F35" i="5"/>
  <c r="H33" i="5"/>
  <c r="H34" i="5"/>
  <c r="K34" i="5" s="1"/>
  <c r="H39" i="5"/>
  <c r="K39" i="5" s="1"/>
  <c r="F44" i="5"/>
  <c r="F1609" i="5" s="1"/>
  <c r="H40" i="5"/>
  <c r="K40" i="5" s="1"/>
  <c r="E49" i="5"/>
  <c r="E61" i="5"/>
  <c r="H47" i="5"/>
  <c r="K47" i="5" s="1"/>
  <c r="E62" i="5"/>
  <c r="H48" i="5"/>
  <c r="K48" i="5" s="1"/>
  <c r="H1074" i="5"/>
  <c r="H1089" i="5" s="1"/>
  <c r="F1080" i="5"/>
  <c r="G1085" i="5"/>
  <c r="H1082" i="5"/>
  <c r="D1085" i="5"/>
  <c r="F1085" i="5"/>
  <c r="H1084" i="5"/>
  <c r="H1099" i="5" s="1"/>
  <c r="G1080" i="5"/>
  <c r="H1076" i="5"/>
  <c r="H1091" i="5" s="1"/>
  <c r="E309" i="5"/>
  <c r="E286" i="5"/>
  <c r="H281" i="5"/>
  <c r="K281" i="5" s="1"/>
  <c r="G286" i="5"/>
  <c r="H282" i="5"/>
  <c r="K282" i="5" s="1"/>
  <c r="K286" i="5" s="1"/>
  <c r="E313" i="5"/>
  <c r="H285" i="5"/>
  <c r="K285" i="5" s="1"/>
  <c r="H288" i="5"/>
  <c r="F291" i="5"/>
  <c r="D291" i="5"/>
  <c r="H289" i="5"/>
  <c r="K289" i="5" s="1"/>
  <c r="D317" i="5"/>
  <c r="K304" i="5"/>
  <c r="H553" i="5"/>
  <c r="D557" i="5"/>
  <c r="F557" i="5"/>
  <c r="H555" i="5"/>
  <c r="K555" i="5" s="1"/>
  <c r="H932" i="5"/>
  <c r="G934" i="5"/>
  <c r="F405" i="5"/>
  <c r="F486" i="5"/>
  <c r="D461" i="5"/>
  <c r="H460" i="5"/>
  <c r="K460" i="5" s="1"/>
  <c r="F1006" i="5"/>
  <c r="H1211" i="5"/>
  <c r="K1211" i="5" s="1"/>
  <c r="F1217" i="5"/>
  <c r="F1259" i="5"/>
  <c r="E1264" i="5"/>
  <c r="E1222" i="5"/>
  <c r="E1256" i="5"/>
  <c r="H1226" i="5"/>
  <c r="K1226" i="5" s="1"/>
  <c r="F1258" i="5"/>
  <c r="F1232" i="5"/>
  <c r="D1266" i="5"/>
  <c r="H1236" i="5"/>
  <c r="K1236" i="5" s="1"/>
  <c r="D1237" i="5"/>
  <c r="E1287" i="5"/>
  <c r="E1278" i="5"/>
  <c r="H1272" i="5"/>
  <c r="K1272" i="5" s="1"/>
  <c r="E1291" i="5"/>
  <c r="H1276" i="5"/>
  <c r="H1291" i="5" s="1"/>
  <c r="D1566" i="5"/>
  <c r="D1582" i="5" s="1"/>
  <c r="H1550" i="5"/>
  <c r="K1550" i="5" s="1"/>
  <c r="H1565" i="5"/>
  <c r="K1565" i="5" s="1"/>
  <c r="D1577" i="5"/>
  <c r="H1561" i="5"/>
  <c r="K1561" i="5" s="1"/>
  <c r="E1574" i="5"/>
  <c r="D832" i="5"/>
  <c r="F1011" i="5"/>
  <c r="H441" i="5"/>
  <c r="K441" i="5" s="1"/>
  <c r="F571" i="5"/>
  <c r="F1025" i="5"/>
  <c r="H566" i="5"/>
  <c r="K566" i="5" s="1"/>
  <c r="G1055" i="5"/>
  <c r="D949" i="5"/>
  <c r="E1150" i="5"/>
  <c r="F807" i="5"/>
  <c r="D1252" i="5"/>
  <c r="H1214" i="5"/>
  <c r="K1214" i="5" s="1"/>
  <c r="H1188" i="5"/>
  <c r="K1188" i="5" s="1"/>
  <c r="E1217" i="5"/>
  <c r="H973" i="5"/>
  <c r="G1185" i="5"/>
  <c r="K76" i="5"/>
  <c r="E557" i="5"/>
  <c r="E622" i="5"/>
  <c r="H552" i="5"/>
  <c r="K552" i="5" s="1"/>
  <c r="H554" i="5"/>
  <c r="G624" i="5"/>
  <c r="E631" i="5"/>
  <c r="H561" i="5"/>
  <c r="K561" i="5" s="1"/>
  <c r="E562" i="5"/>
  <c r="G629" i="5"/>
  <c r="H559" i="5"/>
  <c r="K559" i="5" s="1"/>
  <c r="F625" i="5"/>
  <c r="D623" i="5"/>
  <c r="D723" i="5" s="1"/>
  <c r="E626" i="5"/>
  <c r="E1035" i="5"/>
  <c r="H1030" i="5"/>
  <c r="K1030" i="5" s="1"/>
  <c r="F461" i="5"/>
  <c r="H458" i="5"/>
  <c r="K458" i="5" s="1"/>
  <c r="E1158" i="5"/>
  <c r="E1130" i="5"/>
  <c r="H1128" i="5"/>
  <c r="K1128" i="5" s="1"/>
  <c r="H1138" i="5"/>
  <c r="K1138" i="5" s="1"/>
  <c r="H1215" i="5"/>
  <c r="K1215" i="5" s="1"/>
  <c r="D1260" i="5"/>
  <c r="D1258" i="5"/>
  <c r="D1232" i="5"/>
  <c r="H1228" i="5"/>
  <c r="K1228" i="5" s="1"/>
  <c r="G1256" i="5"/>
  <c r="G1232" i="5"/>
  <c r="G1265" i="5"/>
  <c r="G1237" i="5"/>
  <c r="H1235" i="5"/>
  <c r="K1235" i="5" s="1"/>
  <c r="G1247" i="5"/>
  <c r="F1252" i="5"/>
  <c r="H1274" i="5"/>
  <c r="H1289" i="5" s="1"/>
  <c r="D1278" i="5"/>
  <c r="D1289" i="5"/>
  <c r="H1549" i="5"/>
  <c r="K1549" i="5" s="1"/>
  <c r="E1570" i="5"/>
  <c r="H1557" i="5"/>
  <c r="K1557" i="5" s="1"/>
  <c r="F1566" i="5"/>
  <c r="F1582" i="5" s="1"/>
  <c r="D807" i="5"/>
  <c r="H801" i="5"/>
  <c r="K801" i="5" s="1"/>
  <c r="H806" i="5"/>
  <c r="K806" i="5" s="1"/>
  <c r="F1237" i="5"/>
  <c r="F334" i="5"/>
  <c r="H1075" i="5"/>
  <c r="D1006" i="5"/>
  <c r="H1280" i="5"/>
  <c r="G562" i="5"/>
  <c r="H1037" i="5"/>
  <c r="D571" i="5"/>
  <c r="G929" i="5"/>
  <c r="H940" i="5"/>
  <c r="K940" i="5" s="1"/>
  <c r="H1000" i="5"/>
  <c r="H1022" i="5"/>
  <c r="K1022" i="5" s="1"/>
  <c r="E834" i="5"/>
  <c r="H1250" i="5"/>
  <c r="E1572" i="5"/>
  <c r="G233" i="5"/>
  <c r="G235" i="5" s="1"/>
  <c r="G274" i="5"/>
  <c r="E518" i="5"/>
  <c r="H142" i="5"/>
  <c r="K142" i="5" s="1"/>
  <c r="F504" i="5"/>
  <c r="G518" i="5"/>
  <c r="H560" i="5"/>
  <c r="H608" i="5"/>
  <c r="K608" i="5" s="1"/>
  <c r="H637" i="5"/>
  <c r="K637" i="5" s="1"/>
  <c r="H342" i="5"/>
  <c r="K342" i="5" s="1"/>
  <c r="H356" i="5"/>
  <c r="K356" i="5" s="1"/>
  <c r="G362" i="5"/>
  <c r="H367" i="5"/>
  <c r="H370" i="5"/>
  <c r="K370" i="5" s="1"/>
  <c r="H413" i="5"/>
  <c r="K413" i="5" s="1"/>
  <c r="H412" i="5"/>
  <c r="K412" i="5" s="1"/>
  <c r="H427" i="5"/>
  <c r="K427" i="5" s="1"/>
  <c r="H430" i="5"/>
  <c r="K430" i="5" s="1"/>
  <c r="H438" i="5"/>
  <c r="K438" i="5" s="1"/>
  <c r="H440" i="5"/>
  <c r="K440" i="5" s="1"/>
  <c r="G442" i="5"/>
  <c r="D456" i="5"/>
  <c r="H455" i="5"/>
  <c r="K455" i="5" s="1"/>
  <c r="H459" i="5"/>
  <c r="G461" i="5"/>
  <c r="H469" i="5"/>
  <c r="K469" i="5" s="1"/>
  <c r="D475" i="5"/>
  <c r="H472" i="5"/>
  <c r="H502" i="5"/>
  <c r="K502" i="5" s="1"/>
  <c r="H512" i="5"/>
  <c r="K512" i="5" s="1"/>
  <c r="H510" i="5"/>
  <c r="K510" i="5" s="1"/>
  <c r="H516" i="5"/>
  <c r="K516" i="5" s="1"/>
  <c r="D72" i="5"/>
  <c r="H69" i="5"/>
  <c r="K69" i="5" s="1"/>
  <c r="E77" i="5"/>
  <c r="G77" i="5"/>
  <c r="G79" i="5" s="1"/>
  <c r="H84" i="5"/>
  <c r="K84" i="5" s="1"/>
  <c r="H83" i="5"/>
  <c r="K83" i="5" s="1"/>
  <c r="G86" i="5"/>
  <c r="H88" i="5"/>
  <c r="K88" i="5" s="1"/>
  <c r="G91" i="5"/>
  <c r="D100" i="5"/>
  <c r="G100" i="5"/>
  <c r="H103" i="5"/>
  <c r="K103" i="5" s="1"/>
  <c r="H141" i="5"/>
  <c r="K141" i="5" s="1"/>
  <c r="H140" i="5"/>
  <c r="K140" i="5" s="1"/>
  <c r="G143" i="5"/>
  <c r="H145" i="5"/>
  <c r="K145" i="5" s="1"/>
  <c r="E148" i="5"/>
  <c r="H147" i="5"/>
  <c r="K147" i="5" s="1"/>
  <c r="H155" i="5"/>
  <c r="K155" i="5" s="1"/>
  <c r="H153" i="5"/>
  <c r="K153" i="5" s="1"/>
  <c r="D162" i="5"/>
  <c r="D176" i="5"/>
  <c r="G176" i="5"/>
  <c r="G266" i="5"/>
  <c r="D853" i="5"/>
  <c r="H777" i="5"/>
  <c r="K777" i="5" s="1"/>
  <c r="D858" i="5"/>
  <c r="F853" i="5"/>
  <c r="F860" i="5" s="1"/>
  <c r="H855" i="5"/>
  <c r="K855" i="5" s="1"/>
  <c r="K858" i="5" s="1"/>
  <c r="G868" i="5"/>
  <c r="G897" i="5"/>
  <c r="H872" i="5"/>
  <c r="K872" i="5" s="1"/>
  <c r="D883" i="5"/>
  <c r="H886" i="5"/>
  <c r="K886" i="5" s="1"/>
  <c r="F1140" i="5"/>
  <c r="F1154" i="5"/>
  <c r="H805" i="5"/>
  <c r="H1001" i="5"/>
  <c r="D1145" i="5"/>
  <c r="H1516" i="5"/>
  <c r="K1516" i="5" s="1"/>
  <c r="D1494" i="5"/>
  <c r="E1576" i="5"/>
  <c r="F1571" i="5"/>
  <c r="F1576" i="5"/>
  <c r="G1570" i="5"/>
  <c r="G1571" i="5"/>
  <c r="G1576" i="5"/>
  <c r="H826" i="5"/>
  <c r="K826" i="5" s="1"/>
  <c r="H298" i="5"/>
  <c r="K298" i="5" s="1"/>
  <c r="H303" i="5"/>
  <c r="K303" i="5" s="1"/>
  <c r="F1055" i="5"/>
  <c r="D1153" i="5"/>
  <c r="H1120" i="5"/>
  <c r="K1120" i="5" s="1"/>
  <c r="F1130" i="5"/>
  <c r="H1136" i="5"/>
  <c r="K1136" i="5" s="1"/>
  <c r="G1153" i="5"/>
  <c r="H1418" i="5"/>
  <c r="K1418" i="5" s="1"/>
  <c r="H1505" i="5"/>
  <c r="K1505" i="5" s="1"/>
  <c r="H1548" i="5"/>
  <c r="K1548" i="5" s="1"/>
  <c r="H1551" i="5"/>
  <c r="K1551" i="5" s="1"/>
  <c r="H1559" i="5"/>
  <c r="K1559" i="5" s="1"/>
  <c r="H1555" i="5"/>
  <c r="K1555" i="5" s="1"/>
  <c r="G311" i="5"/>
  <c r="H204" i="5"/>
  <c r="K204" i="5" s="1"/>
  <c r="F267" i="5"/>
  <c r="F900" i="5"/>
  <c r="H881" i="5"/>
  <c r="K881" i="5" s="1"/>
  <c r="H910" i="5"/>
  <c r="K910" i="5" s="1"/>
  <c r="G957" i="5"/>
  <c r="E949" i="5"/>
  <c r="H1004" i="5"/>
  <c r="D1020" i="5"/>
  <c r="G1025" i="5"/>
  <c r="G1027" i="5" s="1"/>
  <c r="D1035" i="5"/>
  <c r="D1040" i="5"/>
  <c r="G1040" i="5"/>
  <c r="E1050" i="5"/>
  <c r="F1159" i="5"/>
  <c r="H1119" i="5"/>
  <c r="K1119" i="5" s="1"/>
  <c r="F1153" i="5"/>
  <c r="G1151" i="5"/>
  <c r="D1157" i="5"/>
  <c r="E1257" i="5"/>
  <c r="H1229" i="5"/>
  <c r="K1229" i="5" s="1"/>
  <c r="E1266" i="5"/>
  <c r="F1309" i="5"/>
  <c r="H1321" i="5"/>
  <c r="K1321" i="5" s="1"/>
  <c r="H1323" i="5"/>
  <c r="K1323" i="5" s="1"/>
  <c r="F1325" i="5"/>
  <c r="H1351" i="5"/>
  <c r="K1351" i="5" s="1"/>
  <c r="H1355" i="5"/>
  <c r="K1355" i="5" s="1"/>
  <c r="H1401" i="5"/>
  <c r="H1399" i="5"/>
  <c r="K1399" i="5" s="1"/>
  <c r="H1417" i="5"/>
  <c r="K1417" i="5" s="1"/>
  <c r="H1415" i="5"/>
  <c r="K1415" i="5" s="1"/>
  <c r="H1419" i="5"/>
  <c r="K1419" i="5" s="1"/>
  <c r="E384" i="5"/>
  <c r="H328" i="5"/>
  <c r="K328" i="5" s="1"/>
  <c r="G329" i="5"/>
  <c r="H326" i="5"/>
  <c r="K326" i="5" s="1"/>
  <c r="G382" i="5"/>
  <c r="H331" i="5"/>
  <c r="G387" i="5"/>
  <c r="G334" i="5"/>
  <c r="H338" i="5"/>
  <c r="K338" i="5" s="1"/>
  <c r="E343" i="5"/>
  <c r="F343" i="5"/>
  <c r="H341" i="5"/>
  <c r="K341" i="5" s="1"/>
  <c r="D357" i="5"/>
  <c r="H353" i="5"/>
  <c r="K353" i="5" s="1"/>
  <c r="D362" i="5"/>
  <c r="H360" i="5"/>
  <c r="H366" i="5"/>
  <c r="K366" i="5" s="1"/>
  <c r="E371" i="5"/>
  <c r="F371" i="5"/>
  <c r="H369" i="5"/>
  <c r="K369" i="5" s="1"/>
  <c r="E376" i="5"/>
  <c r="H375" i="5"/>
  <c r="K375" i="5" s="1"/>
  <c r="D480" i="5"/>
  <c r="H396" i="5"/>
  <c r="K396" i="5" s="1"/>
  <c r="D400" i="5"/>
  <c r="H399" i="5"/>
  <c r="K399" i="5" s="1"/>
  <c r="E483" i="5"/>
  <c r="D487" i="5"/>
  <c r="H403" i="5"/>
  <c r="D405" i="5"/>
  <c r="H402" i="5"/>
  <c r="K402" i="5" s="1"/>
  <c r="G405" i="5"/>
  <c r="G486" i="5"/>
  <c r="H409" i="5"/>
  <c r="K409" i="5" s="1"/>
  <c r="E414" i="5"/>
  <c r="G414" i="5"/>
  <c r="H411" i="5"/>
  <c r="K411" i="5" s="1"/>
  <c r="H418" i="5"/>
  <c r="K418" i="5" s="1"/>
  <c r="E419" i="5"/>
  <c r="E428" i="5"/>
  <c r="H423" i="5"/>
  <c r="K423" i="5" s="1"/>
  <c r="D371" i="5"/>
  <c r="F187" i="5"/>
  <c r="F134" i="5"/>
  <c r="D329" i="5"/>
  <c r="D381" i="5"/>
  <c r="H325" i="5"/>
  <c r="K325" i="5" s="1"/>
  <c r="H327" i="5"/>
  <c r="K327" i="5" s="1"/>
  <c r="F329" i="5"/>
  <c r="E389" i="5"/>
  <c r="E334" i="5"/>
  <c r="D348" i="5"/>
  <c r="H346" i="5"/>
  <c r="K346" i="5" s="1"/>
  <c r="H352" i="5"/>
  <c r="E357" i="5"/>
  <c r="H354" i="5"/>
  <c r="K354" i="5" s="1"/>
  <c r="G357" i="5"/>
  <c r="H368" i="5"/>
  <c r="K368" i="5" s="1"/>
  <c r="G371" i="5"/>
  <c r="H373" i="5"/>
  <c r="K373" i="5" s="1"/>
  <c r="G376" i="5"/>
  <c r="F482" i="5"/>
  <c r="H398" i="5"/>
  <c r="K398" i="5" s="1"/>
  <c r="F400" i="5"/>
  <c r="H410" i="5"/>
  <c r="K410" i="5" s="1"/>
  <c r="D414" i="5"/>
  <c r="H424" i="5"/>
  <c r="K424" i="5" s="1"/>
  <c r="D428" i="5"/>
  <c r="H425" i="5"/>
  <c r="G428" i="5"/>
  <c r="H333" i="5"/>
  <c r="K333" i="5" s="1"/>
  <c r="E329" i="5"/>
  <c r="H324" i="5"/>
  <c r="K324" i="5" s="1"/>
  <c r="E380" i="5"/>
  <c r="D334" i="5"/>
  <c r="H332" i="5"/>
  <c r="K332" i="5" s="1"/>
  <c r="D388" i="5"/>
  <c r="H339" i="5"/>
  <c r="K339" i="5" s="1"/>
  <c r="D343" i="5"/>
  <c r="G343" i="5"/>
  <c r="H340" i="5"/>
  <c r="K340" i="5" s="1"/>
  <c r="G348" i="5"/>
  <c r="H345" i="5"/>
  <c r="H355" i="5"/>
  <c r="K355" i="5" s="1"/>
  <c r="F357" i="5"/>
  <c r="H361" i="5"/>
  <c r="K361" i="5" s="1"/>
  <c r="E362" i="5"/>
  <c r="D376" i="5"/>
  <c r="H374" i="5"/>
  <c r="H395" i="5"/>
  <c r="E400" i="5"/>
  <c r="E479" i="5"/>
  <c r="H397" i="5"/>
  <c r="K397" i="5" s="1"/>
  <c r="G481" i="5"/>
  <c r="G400" i="5"/>
  <c r="E405" i="5"/>
  <c r="H404" i="5"/>
  <c r="K404" i="5" s="1"/>
  <c r="E488" i="5"/>
  <c r="D419" i="5"/>
  <c r="H417" i="5"/>
  <c r="K417" i="5" s="1"/>
  <c r="H416" i="5"/>
  <c r="K416" i="5" s="1"/>
  <c r="G419" i="5"/>
  <c r="H426" i="5"/>
  <c r="K426" i="5" s="1"/>
  <c r="F428" i="5"/>
  <c r="F383" i="5"/>
  <c r="D433" i="5"/>
  <c r="H431" i="5"/>
  <c r="K431" i="5" s="1"/>
  <c r="E442" i="5"/>
  <c r="H437" i="5"/>
  <c r="K437" i="5" s="1"/>
  <c r="D447" i="5"/>
  <c r="H445" i="5"/>
  <c r="G447" i="5"/>
  <c r="H444" i="5"/>
  <c r="K444" i="5" s="1"/>
  <c r="H451" i="5"/>
  <c r="E456" i="5"/>
  <c r="H454" i="5"/>
  <c r="K454" i="5" s="1"/>
  <c r="F456" i="5"/>
  <c r="G456" i="5"/>
  <c r="H453" i="5"/>
  <c r="K453" i="5" s="1"/>
  <c r="D470" i="5"/>
  <c r="H466" i="5"/>
  <c r="H465" i="5"/>
  <c r="K465" i="5" s="1"/>
  <c r="E470" i="5"/>
  <c r="H468" i="5"/>
  <c r="K468" i="5" s="1"/>
  <c r="F470" i="5"/>
  <c r="H467" i="5"/>
  <c r="K467" i="5" s="1"/>
  <c r="G470" i="5"/>
  <c r="H474" i="5"/>
  <c r="K474" i="5" s="1"/>
  <c r="E475" i="5"/>
  <c r="H495" i="5"/>
  <c r="D499" i="5"/>
  <c r="H494" i="5"/>
  <c r="E499" i="5"/>
  <c r="H498" i="5"/>
  <c r="K498" i="5" s="1"/>
  <c r="H503" i="5"/>
  <c r="E504" i="5"/>
  <c r="G504" i="5"/>
  <c r="H509" i="5"/>
  <c r="K509" i="5" s="1"/>
  <c r="D513" i="5"/>
  <c r="E513" i="5"/>
  <c r="H508" i="5"/>
  <c r="H517" i="5"/>
  <c r="K517" i="5" s="1"/>
  <c r="G1157" i="5"/>
  <c r="G1130" i="5"/>
  <c r="H1127" i="5"/>
  <c r="D1140" i="5"/>
  <c r="D1150" i="5"/>
  <c r="H1135" i="5"/>
  <c r="K1135" i="5" s="1"/>
  <c r="H1137" i="5"/>
  <c r="K1137" i="5" s="1"/>
  <c r="E1140" i="5"/>
  <c r="E1152" i="5"/>
  <c r="G1152" i="5"/>
  <c r="G1140" i="5"/>
  <c r="H1144" i="5"/>
  <c r="K1144" i="5" s="1"/>
  <c r="E1145" i="5"/>
  <c r="D1257" i="5"/>
  <c r="D1217" i="5"/>
  <c r="H1212" i="5"/>
  <c r="K1212" i="5" s="1"/>
  <c r="D1261" i="5"/>
  <c r="H1216" i="5"/>
  <c r="K1216" i="5" s="1"/>
  <c r="D1570" i="5"/>
  <c r="H1524" i="5"/>
  <c r="K1524" i="5" s="1"/>
  <c r="D1575" i="5"/>
  <c r="H1537" i="5"/>
  <c r="K1537" i="5" s="1"/>
  <c r="H1541" i="5"/>
  <c r="K1541" i="5" s="1"/>
  <c r="D1576" i="5"/>
  <c r="F1570" i="5"/>
  <c r="F1543" i="5"/>
  <c r="H811" i="5"/>
  <c r="G841" i="5"/>
  <c r="G812" i="5"/>
  <c r="H810" i="5"/>
  <c r="K810" i="5" s="1"/>
  <c r="D822" i="5"/>
  <c r="H816" i="5"/>
  <c r="D831" i="5"/>
  <c r="G836" i="5"/>
  <c r="H821" i="5"/>
  <c r="G835" i="5"/>
  <c r="H820" i="5"/>
  <c r="K820" i="5" s="1"/>
  <c r="H819" i="5"/>
  <c r="K819" i="5" s="1"/>
  <c r="G834" i="5"/>
  <c r="G833" i="5"/>
  <c r="H818" i="5"/>
  <c r="K818" i="5" s="1"/>
  <c r="G832" i="5"/>
  <c r="H817" i="5"/>
  <c r="K817" i="5" s="1"/>
  <c r="G822" i="5"/>
  <c r="H824" i="5"/>
  <c r="K824" i="5" s="1"/>
  <c r="D839" i="5"/>
  <c r="D827" i="5"/>
  <c r="G827" i="5"/>
  <c r="H825" i="5"/>
  <c r="G318" i="5"/>
  <c r="H290" i="5"/>
  <c r="K290" i="5" s="1"/>
  <c r="G291" i="5"/>
  <c r="H295" i="5"/>
  <c r="K295" i="5" s="1"/>
  <c r="D309" i="5"/>
  <c r="D300" i="5"/>
  <c r="F300" i="5"/>
  <c r="H296" i="5"/>
  <c r="K296" i="5" s="1"/>
  <c r="H297" i="5"/>
  <c r="K297" i="5" s="1"/>
  <c r="D311" i="5"/>
  <c r="H299" i="5"/>
  <c r="D313" i="5"/>
  <c r="H302" i="5"/>
  <c r="K302" i="5" s="1"/>
  <c r="F316" i="5"/>
  <c r="H432" i="5"/>
  <c r="K432" i="5" s="1"/>
  <c r="H452" i="5"/>
  <c r="K452" i="5" s="1"/>
  <c r="H68" i="5"/>
  <c r="K68" i="5" s="1"/>
  <c r="G110" i="5"/>
  <c r="D116" i="5"/>
  <c r="D77" i="5"/>
  <c r="E100" i="5"/>
  <c r="H97" i="5"/>
  <c r="K97" i="5" s="1"/>
  <c r="H102" i="5"/>
  <c r="D105" i="5"/>
  <c r="H104" i="5"/>
  <c r="K104" i="5" s="1"/>
  <c r="G105" i="5"/>
  <c r="E129" i="5"/>
  <c r="H126" i="5"/>
  <c r="K126" i="5" s="1"/>
  <c r="E182" i="5"/>
  <c r="D187" i="5"/>
  <c r="H131" i="5"/>
  <c r="K131" i="5" s="1"/>
  <c r="E188" i="5"/>
  <c r="E134" i="5"/>
  <c r="G189" i="5"/>
  <c r="H133" i="5"/>
  <c r="K133" i="5" s="1"/>
  <c r="G475" i="5"/>
  <c r="H446" i="5"/>
  <c r="K446" i="5" s="1"/>
  <c r="H1143" i="5"/>
  <c r="G148" i="5"/>
  <c r="D148" i="5"/>
  <c r="D150" i="5" s="1"/>
  <c r="D157" i="5"/>
  <c r="F273" i="5"/>
  <c r="D247" i="5"/>
  <c r="H244" i="5"/>
  <c r="D272" i="5"/>
  <c r="H246" i="5"/>
  <c r="K246" i="5" s="1"/>
  <c r="G247" i="5"/>
  <c r="G249" i="5" s="1"/>
  <c r="D261" i="5"/>
  <c r="H258" i="5"/>
  <c r="K258" i="5" s="1"/>
  <c r="H146" i="5"/>
  <c r="K146" i="5" s="1"/>
  <c r="H232" i="5"/>
  <c r="K232" i="5" s="1"/>
  <c r="H239" i="5"/>
  <c r="K239" i="5" s="1"/>
  <c r="F111" i="5"/>
  <c r="F117" i="5"/>
  <c r="H227" i="5"/>
  <c r="K227" i="5" s="1"/>
  <c r="H260" i="5"/>
  <c r="H497" i="5"/>
  <c r="K497" i="5" s="1"/>
  <c r="F499" i="5"/>
  <c r="H496" i="5"/>
  <c r="G499" i="5"/>
  <c r="D504" i="5"/>
  <c r="D527" i="5"/>
  <c r="F518" i="5"/>
  <c r="H511" i="5"/>
  <c r="K511" i="5" s="1"/>
  <c r="F513" i="5"/>
  <c r="G513" i="5"/>
  <c r="H1010" i="5"/>
  <c r="H501" i="5"/>
  <c r="F630" i="5"/>
  <c r="G1159" i="5"/>
  <c r="G1115" i="5"/>
  <c r="H1114" i="5"/>
  <c r="K1114" i="5" s="1"/>
  <c r="H161" i="5"/>
  <c r="K161" i="5" s="1"/>
  <c r="H237" i="5"/>
  <c r="F362" i="5"/>
  <c r="H359" i="5"/>
  <c r="K359" i="5" s="1"/>
  <c r="F414" i="5"/>
  <c r="F929" i="5"/>
  <c r="H925" i="5"/>
  <c r="K925" i="5" s="1"/>
  <c r="H933" i="5"/>
  <c r="K933" i="5" s="1"/>
  <c r="D963" i="5"/>
  <c r="D975" i="5"/>
  <c r="D982" i="5" s="1"/>
  <c r="D1154" i="5"/>
  <c r="E1110" i="5"/>
  <c r="F1110" i="5"/>
  <c r="E1149" i="5"/>
  <c r="H1134" i="5"/>
  <c r="K1134" i="5" s="1"/>
  <c r="H601" i="5"/>
  <c r="H687" i="5"/>
  <c r="E703" i="5"/>
  <c r="H700" i="5"/>
  <c r="K700" i="5" s="1"/>
  <c r="H769" i="5"/>
  <c r="D786" i="5"/>
  <c r="H770" i="5"/>
  <c r="K770" i="5" s="1"/>
  <c r="H772" i="5"/>
  <c r="K772" i="5" s="1"/>
  <c r="H1327" i="5"/>
  <c r="E1260" i="5"/>
  <c r="E953" i="5"/>
  <c r="F955" i="5"/>
  <c r="D919" i="5"/>
  <c r="D921" i="5" s="1"/>
  <c r="D962" i="5"/>
  <c r="D957" i="5"/>
  <c r="H912" i="5"/>
  <c r="K912" i="5" s="1"/>
  <c r="F1150" i="5"/>
  <c r="D1158" i="5"/>
  <c r="G962" i="5"/>
  <c r="G1149" i="5"/>
  <c r="F1157" i="5"/>
  <c r="F1264" i="5"/>
  <c r="D1452" i="5"/>
  <c r="K805" i="5"/>
  <c r="J524" i="5"/>
  <c r="F527" i="5"/>
  <c r="J522" i="5"/>
  <c r="K98" i="5"/>
  <c r="I1316" i="5"/>
  <c r="J1316" i="5" s="1"/>
  <c r="J775" i="5"/>
  <c r="J456" i="5"/>
  <c r="I1607" i="5"/>
  <c r="J1607" i="5" s="1"/>
  <c r="J16" i="5"/>
  <c r="J622" i="5"/>
  <c r="J1264" i="5"/>
  <c r="J1152" i="5"/>
  <c r="H839" i="5"/>
  <c r="K839" i="5" s="1"/>
  <c r="J265" i="5"/>
  <c r="I722" i="5"/>
  <c r="J722" i="5" s="1"/>
  <c r="K425" i="5"/>
  <c r="K160" i="5"/>
  <c r="K1250" i="5"/>
  <c r="K847" i="5"/>
  <c r="D1607" i="5"/>
  <c r="J371" i="5"/>
  <c r="J110" i="5"/>
  <c r="J529" i="5"/>
  <c r="J380" i="5"/>
  <c r="J1110" i="5"/>
  <c r="E606" i="5"/>
  <c r="D1087" i="5"/>
  <c r="K1242" i="5"/>
  <c r="K1416" i="5"/>
  <c r="K871" i="5"/>
  <c r="E1609" i="5"/>
  <c r="J261" i="5"/>
  <c r="J1195" i="5"/>
  <c r="K811" i="5"/>
  <c r="H992" i="5"/>
  <c r="K1527" i="5"/>
  <c r="E37" i="5"/>
  <c r="K132" i="5"/>
  <c r="E1617" i="5"/>
  <c r="I164" i="5"/>
  <c r="J164" i="5" s="1"/>
  <c r="J60" i="5"/>
  <c r="I63" i="5"/>
  <c r="E649" i="5"/>
  <c r="F489" i="5" l="1"/>
  <c r="G1177" i="5"/>
  <c r="E990" i="5"/>
  <c r="G1332" i="5"/>
  <c r="G860" i="5"/>
  <c r="D875" i="5"/>
  <c r="I1117" i="5"/>
  <c r="J1117" i="5" s="1"/>
  <c r="E1205" i="5"/>
  <c r="G1205" i="5"/>
  <c r="H1258" i="5"/>
  <c r="K1258" i="5" s="1"/>
  <c r="I1224" i="5"/>
  <c r="J1224" i="5" s="1"/>
  <c r="H1199" i="5"/>
  <c r="K1199" i="5" s="1"/>
  <c r="I307" i="5"/>
  <c r="J307" i="5" s="1"/>
  <c r="I1412" i="5"/>
  <c r="J1412" i="5" s="1"/>
  <c r="I1332" i="5"/>
  <c r="J1332" i="5" s="1"/>
  <c r="I1578" i="5"/>
  <c r="J1578" i="5" s="1"/>
  <c r="J242" i="5"/>
  <c r="E829" i="5"/>
  <c r="D1132" i="5"/>
  <c r="K1290" i="5"/>
  <c r="G51" i="5"/>
  <c r="J1480" i="5"/>
  <c r="I1057" i="5"/>
  <c r="J1057" i="5" s="1"/>
  <c r="K1074" i="5"/>
  <c r="I407" i="5"/>
  <c r="J407" i="5" s="1"/>
  <c r="H1297" i="5"/>
  <c r="I449" i="5"/>
  <c r="J449" i="5" s="1"/>
  <c r="H1261" i="5"/>
  <c r="K1261" i="5" s="1"/>
  <c r="F1057" i="5"/>
  <c r="F814" i="5"/>
  <c r="G1581" i="5"/>
  <c r="G1583" i="5" s="1"/>
  <c r="F726" i="5"/>
  <c r="G995" i="5"/>
  <c r="D722" i="5"/>
  <c r="E632" i="5"/>
  <c r="G921" i="5"/>
  <c r="F842" i="5"/>
  <c r="K675" i="5"/>
  <c r="I263" i="5"/>
  <c r="J263" i="5" s="1"/>
  <c r="D1200" i="5"/>
  <c r="H1198" i="5"/>
  <c r="K1198" i="5" s="1"/>
  <c r="I1205" i="5"/>
  <c r="J1205" i="5" s="1"/>
  <c r="E705" i="5"/>
  <c r="D936" i="5"/>
  <c r="F1205" i="5"/>
  <c r="H989" i="5"/>
  <c r="G449" i="5"/>
  <c r="G1042" i="5"/>
  <c r="G1057" i="5"/>
  <c r="K1077" i="5"/>
  <c r="H1259" i="5"/>
  <c r="D564" i="5"/>
  <c r="G1087" i="5"/>
  <c r="E1378" i="5"/>
  <c r="G1239" i="5"/>
  <c r="G164" i="5"/>
  <c r="J1050" i="5"/>
  <c r="H305" i="5"/>
  <c r="G221" i="5"/>
  <c r="I921" i="5"/>
  <c r="J921" i="5" s="1"/>
  <c r="I1027" i="5"/>
  <c r="J1027" i="5" s="1"/>
  <c r="F421" i="5"/>
  <c r="D578" i="5"/>
  <c r="F725" i="5"/>
  <c r="H725" i="5" s="1"/>
  <c r="H1068" i="5"/>
  <c r="K1068" i="5" s="1"/>
  <c r="G649" i="5"/>
  <c r="K91" i="5"/>
  <c r="K1083" i="5"/>
  <c r="H1098" i="5"/>
  <c r="I79" i="5"/>
  <c r="J79" i="5" s="1"/>
  <c r="K1075" i="5"/>
  <c r="H1090" i="5"/>
  <c r="K1090" i="5" s="1"/>
  <c r="G936" i="5"/>
  <c r="K1082" i="5"/>
  <c r="H1097" i="5"/>
  <c r="K1097" i="5" s="1"/>
  <c r="E1348" i="5"/>
  <c r="D1378" i="5"/>
  <c r="E842" i="5"/>
  <c r="H956" i="5"/>
  <c r="K956" i="5" s="1"/>
  <c r="E722" i="5"/>
  <c r="D750" i="5"/>
  <c r="D58" i="5"/>
  <c r="H60" i="5"/>
  <c r="K60" i="5" s="1"/>
  <c r="H1569" i="5"/>
  <c r="K1569" i="5" s="1"/>
  <c r="H1287" i="5"/>
  <c r="K1287" i="5" s="1"/>
  <c r="K233" i="5"/>
  <c r="F307" i="5"/>
  <c r="F1622" i="5" s="1"/>
  <c r="D421" i="5"/>
  <c r="G407" i="5"/>
  <c r="G539" i="5"/>
  <c r="G319" i="5"/>
  <c r="K1078" i="5"/>
  <c r="H1093" i="5"/>
  <c r="D632" i="5"/>
  <c r="F1155" i="5"/>
  <c r="H1368" i="5"/>
  <c r="K1368" i="5" s="1"/>
  <c r="K1079" i="5"/>
  <c r="H1094" i="5"/>
  <c r="K1094" i="5" s="1"/>
  <c r="H1069" i="5"/>
  <c r="K1069" i="5" s="1"/>
  <c r="G842" i="5"/>
  <c r="D1155" i="5"/>
  <c r="D1027" i="5"/>
  <c r="K1000" i="5"/>
  <c r="H1059" i="5"/>
  <c r="K1059" i="5" s="1"/>
  <c r="K1273" i="5"/>
  <c r="K647" i="5"/>
  <c r="F691" i="5"/>
  <c r="I1384" i="5"/>
  <c r="J1384" i="5" s="1"/>
  <c r="H893" i="5"/>
  <c r="H91" i="5"/>
  <c r="H1170" i="5"/>
  <c r="K989" i="5"/>
  <c r="G114" i="5"/>
  <c r="F1147" i="5"/>
  <c r="H714" i="5"/>
  <c r="G207" i="5"/>
  <c r="E263" i="5"/>
  <c r="E677" i="5"/>
  <c r="H790" i="5"/>
  <c r="K790" i="5" s="1"/>
  <c r="G484" i="5"/>
  <c r="K1222" i="5"/>
  <c r="H1377" i="5"/>
  <c r="K1377" i="5" s="1"/>
  <c r="K1005" i="5"/>
  <c r="H1064" i="5"/>
  <c r="K1064" i="5" s="1"/>
  <c r="I1453" i="5"/>
  <c r="H834" i="5"/>
  <c r="H822" i="5"/>
  <c r="E463" i="5"/>
  <c r="E407" i="5"/>
  <c r="H475" i="5"/>
  <c r="G435" i="5"/>
  <c r="K1004" i="5"/>
  <c r="H1063" i="5"/>
  <c r="K1063" i="5" s="1"/>
  <c r="K1003" i="5"/>
  <c r="H1062" i="5"/>
  <c r="H343" i="5"/>
  <c r="K472" i="5"/>
  <c r="K475" i="5" s="1"/>
  <c r="E506" i="5"/>
  <c r="D407" i="5"/>
  <c r="F1160" i="5"/>
  <c r="F1132" i="5"/>
  <c r="K1001" i="5"/>
  <c r="H1060" i="5"/>
  <c r="G875" i="5"/>
  <c r="G520" i="5"/>
  <c r="D814" i="5"/>
  <c r="H625" i="5"/>
  <c r="K625" i="5" s="1"/>
  <c r="F293" i="5"/>
  <c r="F1621" i="5" s="1"/>
  <c r="H286" i="5"/>
  <c r="K1008" i="5"/>
  <c r="H1067" i="5"/>
  <c r="E982" i="5"/>
  <c r="D1458" i="5"/>
  <c r="K1237" i="5"/>
  <c r="E249" i="5"/>
  <c r="H180" i="5"/>
  <c r="K180" i="5" s="1"/>
  <c r="H896" i="5"/>
  <c r="K896" i="5" s="1"/>
  <c r="E782" i="5"/>
  <c r="G766" i="5"/>
  <c r="I814" i="5"/>
  <c r="F119" i="5"/>
  <c r="D731" i="5"/>
  <c r="K1002" i="5"/>
  <c r="H1061" i="5"/>
  <c r="I1070" i="5"/>
  <c r="J1070" i="5" s="1"/>
  <c r="K74" i="5"/>
  <c r="K77" i="5" s="1"/>
  <c r="H77" i="5"/>
  <c r="H129" i="5"/>
  <c r="I1428" i="5"/>
  <c r="J1428" i="5" s="1"/>
  <c r="J1421" i="5"/>
  <c r="D1205" i="5"/>
  <c r="G1613" i="5"/>
  <c r="G1618" i="5" s="1"/>
  <c r="K1439" i="5"/>
  <c r="K1442" i="5" s="1"/>
  <c r="J200" i="5"/>
  <c r="K162" i="5"/>
  <c r="K124" i="5"/>
  <c r="K129" i="5" s="1"/>
  <c r="D520" i="5"/>
  <c r="H1572" i="5"/>
  <c r="K1572" i="5" s="1"/>
  <c r="K1037" i="5"/>
  <c r="K1040" i="5" s="1"/>
  <c r="H1040" i="5"/>
  <c r="H985" i="5"/>
  <c r="K985" i="5" s="1"/>
  <c r="K970" i="5"/>
  <c r="E766" i="5"/>
  <c r="K901" i="5"/>
  <c r="K992" i="5"/>
  <c r="I421" i="5"/>
  <c r="J421" i="5" s="1"/>
  <c r="K1276" i="5"/>
  <c r="G37" i="5"/>
  <c r="H111" i="5"/>
  <c r="F1100" i="5"/>
  <c r="J1011" i="5"/>
  <c r="G270" i="5"/>
  <c r="J389" i="5"/>
  <c r="I390" i="5"/>
  <c r="J390" i="5" s="1"/>
  <c r="D717" i="5"/>
  <c r="I995" i="5"/>
  <c r="J995" i="5" s="1"/>
  <c r="H1617" i="5"/>
  <c r="H148" i="5"/>
  <c r="H929" i="5"/>
  <c r="H1346" i="5"/>
  <c r="K1259" i="5"/>
  <c r="I477" i="5"/>
  <c r="J477" i="5" s="1"/>
  <c r="H986" i="5"/>
  <c r="K986" i="5" s="1"/>
  <c r="I136" i="5"/>
  <c r="J136" i="5" s="1"/>
  <c r="H1115" i="5"/>
  <c r="D1262" i="5"/>
  <c r="K419" i="5"/>
  <c r="K888" i="5"/>
  <c r="K148" i="5"/>
  <c r="F1239" i="5"/>
  <c r="K613" i="5"/>
  <c r="D729" i="5"/>
  <c r="H118" i="5"/>
  <c r="K118" i="5" s="1"/>
  <c r="H1370" i="5"/>
  <c r="K1370" i="5" s="1"/>
  <c r="G1412" i="5"/>
  <c r="D263" i="5"/>
  <c r="H841" i="5"/>
  <c r="K841" i="5" s="1"/>
  <c r="F435" i="5"/>
  <c r="G1254" i="5"/>
  <c r="F564" i="5"/>
  <c r="H35" i="5"/>
  <c r="G1285" i="5"/>
  <c r="H176" i="5"/>
  <c r="G663" i="5"/>
  <c r="E663" i="5"/>
  <c r="F663" i="5"/>
  <c r="G592" i="5"/>
  <c r="H109" i="5"/>
  <c r="K109" i="5" s="1"/>
  <c r="H181" i="5"/>
  <c r="K181" i="5" s="1"/>
  <c r="E114" i="5"/>
  <c r="D93" i="5"/>
  <c r="H183" i="5"/>
  <c r="K183" i="5" s="1"/>
  <c r="E578" i="5"/>
  <c r="G1428" i="5"/>
  <c r="G1364" i="5"/>
  <c r="F898" i="5"/>
  <c r="D314" i="5"/>
  <c r="H488" i="5"/>
  <c r="K488" i="5" s="1"/>
  <c r="E1453" i="5"/>
  <c r="D1428" i="5"/>
  <c r="G691" i="5"/>
  <c r="F875" i="5"/>
  <c r="H57" i="5"/>
  <c r="K57" i="5" s="1"/>
  <c r="D23" i="5"/>
  <c r="E729" i="5"/>
  <c r="F766" i="5"/>
  <c r="F1412" i="5"/>
  <c r="G1293" i="5"/>
  <c r="E51" i="5"/>
  <c r="I1364" i="5"/>
  <c r="J1364" i="5" s="1"/>
  <c r="E936" i="5"/>
  <c r="F506" i="5"/>
  <c r="G1147" i="5"/>
  <c r="K518" i="5"/>
  <c r="D435" i="5"/>
  <c r="F378" i="5"/>
  <c r="G390" i="5"/>
  <c r="G178" i="5"/>
  <c r="D1095" i="5"/>
  <c r="K1289" i="5"/>
  <c r="E627" i="5"/>
  <c r="E1285" i="5"/>
  <c r="F1224" i="5"/>
  <c r="D293" i="5"/>
  <c r="D1621" i="5" s="1"/>
  <c r="E314" i="5"/>
  <c r="H21" i="5"/>
  <c r="H1190" i="5"/>
  <c r="D842" i="5"/>
  <c r="D1285" i="5"/>
  <c r="F1285" i="5"/>
  <c r="D1057" i="5"/>
  <c r="F990" i="5"/>
  <c r="K205" i="5"/>
  <c r="H715" i="5"/>
  <c r="E1239" i="5"/>
  <c r="E592" i="5"/>
  <c r="E275" i="5"/>
  <c r="H171" i="5"/>
  <c r="H162" i="5"/>
  <c r="E164" i="5"/>
  <c r="E93" i="5"/>
  <c r="D649" i="5"/>
  <c r="D540" i="5"/>
  <c r="H113" i="5"/>
  <c r="K113" i="5" s="1"/>
  <c r="H479" i="5"/>
  <c r="K479" i="5" s="1"/>
  <c r="H316" i="5"/>
  <c r="K316" i="5" s="1"/>
  <c r="E150" i="5"/>
  <c r="D1364" i="5"/>
  <c r="E620" i="5"/>
  <c r="F1373" i="5"/>
  <c r="F314" i="5"/>
  <c r="D63" i="5"/>
  <c r="D65" i="5" s="1"/>
  <c r="D51" i="5"/>
  <c r="H1447" i="5"/>
  <c r="K1447" i="5" s="1"/>
  <c r="D766" i="5"/>
  <c r="I1042" i="5"/>
  <c r="J1042" i="5" s="1"/>
  <c r="I1622" i="5"/>
  <c r="J1622" i="5" s="1"/>
  <c r="K769" i="5"/>
  <c r="K775" i="5" s="1"/>
  <c r="H775" i="5"/>
  <c r="H604" i="5"/>
  <c r="K601" i="5"/>
  <c r="H629" i="5"/>
  <c r="K629" i="5" s="1"/>
  <c r="D275" i="5"/>
  <c r="H272" i="5"/>
  <c r="K272" i="5" s="1"/>
  <c r="K1143" i="5"/>
  <c r="K1145" i="5" s="1"/>
  <c r="K1147" i="5" s="1"/>
  <c r="H1145" i="5"/>
  <c r="K299" i="5"/>
  <c r="K300" i="5" s="1"/>
  <c r="H300" i="5"/>
  <c r="H307" i="5" s="1"/>
  <c r="H1622" i="5" s="1"/>
  <c r="K1127" i="5"/>
  <c r="K1130" i="5" s="1"/>
  <c r="H1130" i="5"/>
  <c r="K331" i="5"/>
  <c r="K334" i="5" s="1"/>
  <c r="H334" i="5"/>
  <c r="H387" i="5"/>
  <c r="K387" i="5" s="1"/>
  <c r="J63" i="5"/>
  <c r="I65" i="5"/>
  <c r="J65" i="5" s="1"/>
  <c r="H381" i="5"/>
  <c r="K381" i="5" s="1"/>
  <c r="K100" i="5"/>
  <c r="K1140" i="5"/>
  <c r="E1100" i="5"/>
  <c r="E1392" i="5"/>
  <c r="E1472" i="5" s="1"/>
  <c r="H988" i="5"/>
  <c r="K988" i="5" s="1"/>
  <c r="K973" i="5"/>
  <c r="K1089" i="5"/>
  <c r="K1076" i="5"/>
  <c r="K1091" i="5"/>
  <c r="H348" i="5"/>
  <c r="K345" i="5"/>
  <c r="K348" i="5" s="1"/>
  <c r="K30" i="5"/>
  <c r="E235" i="5"/>
  <c r="E1615" i="5"/>
  <c r="K1362" i="5"/>
  <c r="D1385" i="5"/>
  <c r="D1465" i="5" s="1"/>
  <c r="E58" i="5"/>
  <c r="I1254" i="5"/>
  <c r="J1254" i="5" s="1"/>
  <c r="H205" i="5"/>
  <c r="H812" i="5"/>
  <c r="H647" i="5"/>
  <c r="I750" i="5"/>
  <c r="J750" i="5" s="1"/>
  <c r="K1061" i="5"/>
  <c r="K1009" i="5"/>
  <c r="J357" i="5"/>
  <c r="H1362" i="5"/>
  <c r="K1274" i="5"/>
  <c r="I1087" i="5"/>
  <c r="J1087" i="5" s="1"/>
  <c r="I936" i="5"/>
  <c r="J936" i="5" s="1"/>
  <c r="E185" i="5"/>
  <c r="D307" i="5"/>
  <c r="D1622" i="5" s="1"/>
  <c r="G489" i="5"/>
  <c r="K780" i="5"/>
  <c r="E860" i="5"/>
  <c r="I221" i="5"/>
  <c r="J221" i="5" s="1"/>
  <c r="H481" i="5"/>
  <c r="K481" i="5" s="1"/>
  <c r="E903" i="5"/>
  <c r="D995" i="5"/>
  <c r="K812" i="5"/>
  <c r="K599" i="5"/>
  <c r="K1110" i="5"/>
  <c r="H256" i="5"/>
  <c r="H953" i="5"/>
  <c r="K953" i="5" s="1"/>
  <c r="F936" i="5"/>
  <c r="D249" i="5"/>
  <c r="E731" i="5"/>
  <c r="E1384" i="5"/>
  <c r="E1464" i="5" s="1"/>
  <c r="D1267" i="5"/>
  <c r="D1269" i="5" s="1"/>
  <c r="H623" i="5"/>
  <c r="K623" i="5" s="1"/>
  <c r="D1392" i="5"/>
  <c r="D1472" i="5" s="1"/>
  <c r="F964" i="5"/>
  <c r="D1070" i="5"/>
  <c r="H117" i="5"/>
  <c r="K117" i="5" s="1"/>
  <c r="K585" i="5"/>
  <c r="D1615" i="5"/>
  <c r="D235" i="5"/>
  <c r="I1132" i="5"/>
  <c r="J1132" i="5" s="1"/>
  <c r="J1130" i="5"/>
  <c r="I723" i="5"/>
  <c r="J723" i="5" s="1"/>
  <c r="I725" i="5"/>
  <c r="J725" i="5" s="1"/>
  <c r="H310" i="5"/>
  <c r="K310" i="5" s="1"/>
  <c r="J228" i="5"/>
  <c r="H1217" i="5"/>
  <c r="H1035" i="5"/>
  <c r="D712" i="5"/>
  <c r="K1170" i="5"/>
  <c r="J72" i="5"/>
  <c r="H675" i="5"/>
  <c r="H1222" i="5"/>
  <c r="H656" i="5"/>
  <c r="I207" i="5"/>
  <c r="J207" i="5" s="1"/>
  <c r="K166" i="5"/>
  <c r="K171" i="5" s="1"/>
  <c r="I319" i="5"/>
  <c r="J319" i="5" s="1"/>
  <c r="I336" i="5"/>
  <c r="J336" i="5" s="1"/>
  <c r="I726" i="5"/>
  <c r="J726" i="5" s="1"/>
  <c r="H832" i="5"/>
  <c r="K832" i="5" s="1"/>
  <c r="D119" i="5"/>
  <c r="K825" i="5"/>
  <c r="K827" i="5" s="1"/>
  <c r="H840" i="5"/>
  <c r="K840" i="5" s="1"/>
  <c r="K842" i="5" s="1"/>
  <c r="D1147" i="5"/>
  <c r="D506" i="5"/>
  <c r="E477" i="5"/>
  <c r="F136" i="5"/>
  <c r="K979" i="5"/>
  <c r="F350" i="5"/>
  <c r="H311" i="5"/>
  <c r="K311" i="5" s="1"/>
  <c r="H1154" i="5"/>
  <c r="K1154" i="5" s="1"/>
  <c r="G1192" i="5"/>
  <c r="H487" i="5"/>
  <c r="K487" i="5" s="1"/>
  <c r="K978" i="5"/>
  <c r="H993" i="5"/>
  <c r="K993" i="5" s="1"/>
  <c r="F1192" i="5"/>
  <c r="E814" i="5"/>
  <c r="E951" i="5"/>
  <c r="E1578" i="5"/>
  <c r="K1357" i="5"/>
  <c r="H265" i="5"/>
  <c r="K265" i="5" s="1"/>
  <c r="F1444" i="5"/>
  <c r="H442" i="5"/>
  <c r="G564" i="5"/>
  <c r="F150" i="5"/>
  <c r="G578" i="5"/>
  <c r="F677" i="5"/>
  <c r="D730" i="5"/>
  <c r="E319" i="5"/>
  <c r="G890" i="5"/>
  <c r="G791" i="5"/>
  <c r="G1070" i="5"/>
  <c r="F724" i="5"/>
  <c r="H1455" i="5"/>
  <c r="K1455" i="5" s="1"/>
  <c r="H1573" i="5"/>
  <c r="K1573" i="5" s="1"/>
  <c r="K1410" i="5"/>
  <c r="H892" i="5"/>
  <c r="K892" i="5" s="1"/>
  <c r="K1291" i="5"/>
  <c r="D1610" i="5"/>
  <c r="D1065" i="5"/>
  <c r="F1117" i="5"/>
  <c r="K305" i="5"/>
  <c r="E1147" i="5"/>
  <c r="D378" i="5"/>
  <c r="H362" i="5"/>
  <c r="G336" i="5"/>
  <c r="G541" i="5"/>
  <c r="D1578" i="5"/>
  <c r="E921" i="5"/>
  <c r="F107" i="5"/>
  <c r="G1378" i="5"/>
  <c r="E964" i="5"/>
  <c r="F890" i="5"/>
  <c r="H795" i="5"/>
  <c r="K795" i="5" s="1"/>
  <c r="F270" i="5"/>
  <c r="G750" i="5"/>
  <c r="G722" i="5"/>
  <c r="E63" i="5"/>
  <c r="G546" i="5"/>
  <c r="E23" i="5"/>
  <c r="D37" i="5"/>
  <c r="D463" i="5"/>
  <c r="G982" i="5"/>
  <c r="K972" i="5"/>
  <c r="H987" i="5"/>
  <c r="K987" i="5" s="1"/>
  <c r="J21" i="5"/>
  <c r="I23" i="5"/>
  <c r="J23" i="5" s="1"/>
  <c r="K894" i="5"/>
  <c r="G1393" i="5"/>
  <c r="G1473" i="5" s="1"/>
  <c r="H1570" i="5"/>
  <c r="K1570" i="5" s="1"/>
  <c r="D837" i="5"/>
  <c r="H1325" i="5"/>
  <c r="H1571" i="5"/>
  <c r="K1571" i="5" s="1"/>
  <c r="H1140" i="5"/>
  <c r="E539" i="5"/>
  <c r="I150" i="5"/>
  <c r="J150" i="5" s="1"/>
  <c r="F712" i="5"/>
  <c r="H384" i="5"/>
  <c r="K384" i="5" s="1"/>
  <c r="H518" i="5"/>
  <c r="H888" i="5"/>
  <c r="K553" i="5"/>
  <c r="H789" i="5"/>
  <c r="K789" i="5" s="1"/>
  <c r="H428" i="5"/>
  <c r="I539" i="5"/>
  <c r="J539" i="5" s="1"/>
  <c r="I540" i="5"/>
  <c r="J540" i="5" s="1"/>
  <c r="H794" i="5"/>
  <c r="K794" i="5" s="1"/>
  <c r="H389" i="5"/>
  <c r="K389" i="5" s="1"/>
  <c r="I959" i="5"/>
  <c r="J959" i="5" s="1"/>
  <c r="H703" i="5"/>
  <c r="I545" i="5"/>
  <c r="J545" i="5" s="1"/>
  <c r="K687" i="5"/>
  <c r="K715" i="5" s="1"/>
  <c r="H689" i="5"/>
  <c r="H526" i="5"/>
  <c r="K526" i="5" s="1"/>
  <c r="G350" i="5"/>
  <c r="E336" i="5"/>
  <c r="H329" i="5"/>
  <c r="D890" i="5"/>
  <c r="H530" i="5"/>
  <c r="K530" i="5" s="1"/>
  <c r="E564" i="5"/>
  <c r="J873" i="5"/>
  <c r="I875" i="5"/>
  <c r="J875" i="5" s="1"/>
  <c r="I1385" i="5"/>
  <c r="J1385" i="5" s="1"/>
  <c r="H1314" i="5"/>
  <c r="I484" i="5"/>
  <c r="I93" i="5"/>
  <c r="J93" i="5" s="1"/>
  <c r="K428" i="5"/>
  <c r="H780" i="5"/>
  <c r="H1426" i="5"/>
  <c r="K656" i="5"/>
  <c r="G964" i="5"/>
  <c r="H30" i="5"/>
  <c r="H1608" i="5" s="1"/>
  <c r="H895" i="5"/>
  <c r="K895" i="5" s="1"/>
  <c r="F627" i="5"/>
  <c r="E484" i="5"/>
  <c r="H1153" i="5"/>
  <c r="K1153" i="5" s="1"/>
  <c r="F959" i="5"/>
  <c r="J661" i="5"/>
  <c r="I663" i="5"/>
  <c r="J663" i="5" s="1"/>
  <c r="K49" i="5"/>
  <c r="H1080" i="5"/>
  <c r="I235" i="5"/>
  <c r="J235" i="5" s="1"/>
  <c r="H419" i="5"/>
  <c r="K1232" i="5"/>
  <c r="K1239" i="5" s="1"/>
  <c r="H313" i="5"/>
  <c r="K313" i="5" s="1"/>
  <c r="H1296" i="5"/>
  <c r="K1296" i="5" s="1"/>
  <c r="H388" i="5"/>
  <c r="K388" i="5" s="1"/>
  <c r="H1125" i="5"/>
  <c r="H1357" i="5"/>
  <c r="H143" i="5"/>
  <c r="H150" i="5" s="1"/>
  <c r="I592" i="5"/>
  <c r="J592" i="5" s="1"/>
  <c r="H613" i="5"/>
  <c r="I537" i="5"/>
  <c r="J537" i="5" s="1"/>
  <c r="I314" i="5"/>
  <c r="I1617" i="5"/>
  <c r="J1617" i="5" s="1"/>
  <c r="E136" i="5"/>
  <c r="H1309" i="5"/>
  <c r="H383" i="5"/>
  <c r="K383" i="5" s="1"/>
  <c r="H134" i="5"/>
  <c r="K360" i="5"/>
  <c r="K362" i="5" s="1"/>
  <c r="H618" i="5"/>
  <c r="H995" i="5"/>
  <c r="H49" i="5"/>
  <c r="H1421" i="5"/>
  <c r="H622" i="5"/>
  <c r="K622" i="5" s="1"/>
  <c r="F1623" i="5"/>
  <c r="H1266" i="5"/>
  <c r="K1266" i="5" s="1"/>
  <c r="H1110" i="5"/>
  <c r="H1117" i="5" s="1"/>
  <c r="K1025" i="5"/>
  <c r="I378" i="5"/>
  <c r="J378" i="5" s="1"/>
  <c r="K1190" i="5"/>
  <c r="H233" i="5"/>
  <c r="H868" i="5"/>
  <c r="I627" i="5"/>
  <c r="J627" i="5" s="1"/>
  <c r="I114" i="5"/>
  <c r="J114" i="5" s="1"/>
  <c r="I489" i="5"/>
  <c r="J489" i="5" s="1"/>
  <c r="I249" i="5"/>
  <c r="J249" i="5" s="1"/>
  <c r="H1292" i="5"/>
  <c r="K1292" i="5" s="1"/>
  <c r="H955" i="5"/>
  <c r="K955" i="5" s="1"/>
  <c r="D1383" i="5"/>
  <c r="D1463" i="5" s="1"/>
  <c r="G814" i="5"/>
  <c r="F1578" i="5"/>
  <c r="K503" i="5"/>
  <c r="H531" i="5"/>
  <c r="K531" i="5" s="1"/>
  <c r="G421" i="5"/>
  <c r="E1042" i="5"/>
  <c r="F58" i="5"/>
  <c r="D1117" i="5"/>
  <c r="F1065" i="5"/>
  <c r="E959" i="5"/>
  <c r="H268" i="5"/>
  <c r="K268" i="5" s="1"/>
  <c r="K143" i="5"/>
  <c r="K150" i="5" s="1"/>
  <c r="D390" i="5"/>
  <c r="H100" i="5"/>
  <c r="H1376" i="5"/>
  <c r="K1376" i="5" s="1"/>
  <c r="G263" i="5"/>
  <c r="G959" i="5"/>
  <c r="E750" i="5"/>
  <c r="G1458" i="5"/>
  <c r="H1448" i="5"/>
  <c r="K1448" i="5" s="1"/>
  <c r="G796" i="5"/>
  <c r="H1451" i="5"/>
  <c r="K1451" i="5" s="1"/>
  <c r="E796" i="5"/>
  <c r="E791" i="5"/>
  <c r="H1456" i="5"/>
  <c r="K1456" i="5" s="1"/>
  <c r="H1449" i="5"/>
  <c r="K1449" i="5" s="1"/>
  <c r="G1316" i="5"/>
  <c r="G1224" i="5"/>
  <c r="F1348" i="5"/>
  <c r="D1332" i="5"/>
  <c r="F263" i="5"/>
  <c r="F606" i="5"/>
  <c r="D185" i="5"/>
  <c r="F114" i="5"/>
  <c r="F545" i="5"/>
  <c r="E538" i="5"/>
  <c r="D691" i="5"/>
  <c r="F705" i="5"/>
  <c r="G951" i="5"/>
  <c r="H1150" i="5"/>
  <c r="K1150" i="5" s="1"/>
  <c r="I837" i="5"/>
  <c r="I1458" i="5"/>
  <c r="F51" i="5"/>
  <c r="D1100" i="5"/>
  <c r="F63" i="5"/>
  <c r="H1025" i="5"/>
  <c r="F951" i="5"/>
  <c r="D677" i="5"/>
  <c r="K219" i="5"/>
  <c r="E190" i="5"/>
  <c r="F1581" i="5"/>
  <c r="F1583" i="5" s="1"/>
  <c r="D136" i="5"/>
  <c r="H1375" i="5"/>
  <c r="G677" i="5"/>
  <c r="F1177" i="5"/>
  <c r="D1453" i="5"/>
  <c r="K501" i="5"/>
  <c r="H529" i="5"/>
  <c r="E364" i="5"/>
  <c r="E421" i="5"/>
  <c r="E378" i="5"/>
  <c r="D1042" i="5"/>
  <c r="G107" i="5"/>
  <c r="E79" i="5"/>
  <c r="G364" i="5"/>
  <c r="E1224" i="5"/>
  <c r="E1267" i="5"/>
  <c r="G293" i="5"/>
  <c r="G1621" i="5" s="1"/>
  <c r="F1087" i="5"/>
  <c r="H110" i="5"/>
  <c r="K110" i="5" s="1"/>
  <c r="E1581" i="5"/>
  <c r="E1583" i="5" s="1"/>
  <c r="G712" i="5"/>
  <c r="E723" i="5"/>
  <c r="E890" i="5"/>
  <c r="D385" i="5"/>
  <c r="E1412" i="5"/>
  <c r="F921" i="5"/>
  <c r="F796" i="5"/>
  <c r="E1254" i="5"/>
  <c r="E1332" i="5"/>
  <c r="F1316" i="5"/>
  <c r="E489" i="5"/>
  <c r="E875" i="5"/>
  <c r="I564" i="5"/>
  <c r="J564" i="5" s="1"/>
  <c r="G990" i="5"/>
  <c r="E1393" i="5"/>
  <c r="E1473" i="5" s="1"/>
  <c r="F1293" i="5"/>
  <c r="E1298" i="5"/>
  <c r="F1298" i="5"/>
  <c r="G1578" i="5"/>
  <c r="K11" i="5"/>
  <c r="K16" i="5" s="1"/>
  <c r="H16" i="5"/>
  <c r="K1015" i="5"/>
  <c r="K1020" i="5" s="1"/>
  <c r="H1020" i="5"/>
  <c r="K947" i="5"/>
  <c r="K949" i="5" s="1"/>
  <c r="H949" i="5"/>
  <c r="F1391" i="5"/>
  <c r="F1471" i="5" s="1"/>
  <c r="K1217" i="5"/>
  <c r="H833" i="5"/>
  <c r="K833" i="5" s="1"/>
  <c r="H827" i="5"/>
  <c r="D537" i="5"/>
  <c r="K33" i="5"/>
  <c r="K35" i="5" s="1"/>
  <c r="K37" i="5" s="1"/>
  <c r="I520" i="5"/>
  <c r="J520" i="5" s="1"/>
  <c r="F190" i="5"/>
  <c r="K1092" i="5"/>
  <c r="K374" i="5"/>
  <c r="K376" i="5" s="1"/>
  <c r="H376" i="5"/>
  <c r="H480" i="5"/>
  <c r="D538" i="5"/>
  <c r="D951" i="5"/>
  <c r="K932" i="5"/>
  <c r="H934" i="5"/>
  <c r="D726" i="5"/>
  <c r="D627" i="5"/>
  <c r="I1192" i="5"/>
  <c r="J1192" i="5" s="1"/>
  <c r="F1387" i="5"/>
  <c r="F1467" i="5" s="1"/>
  <c r="H55" i="5"/>
  <c r="K55" i="5" s="1"/>
  <c r="E1373" i="5"/>
  <c r="E1380" i="5" s="1"/>
  <c r="F1392" i="5"/>
  <c r="F1472" i="5" s="1"/>
  <c r="G705" i="5"/>
  <c r="K870" i="5"/>
  <c r="H873" i="5"/>
  <c r="K702" i="5"/>
  <c r="K703" i="5" s="1"/>
  <c r="H716" i="5"/>
  <c r="E1428" i="5"/>
  <c r="E1388" i="5"/>
  <c r="E1468" i="5" s="1"/>
  <c r="K868" i="5"/>
  <c r="H961" i="5"/>
  <c r="K961" i="5" s="1"/>
  <c r="D796" i="5"/>
  <c r="H793" i="5"/>
  <c r="I677" i="5"/>
  <c r="J677" i="5" s="1"/>
  <c r="J670" i="5"/>
  <c r="J461" i="5"/>
  <c r="I463" i="5"/>
  <c r="J463" i="5" s="1"/>
  <c r="K934" i="5"/>
  <c r="K237" i="5"/>
  <c r="K242" i="5" s="1"/>
  <c r="H242" i="5"/>
  <c r="H1011" i="5"/>
  <c r="K1010" i="5"/>
  <c r="K451" i="5"/>
  <c r="K456" i="5" s="1"/>
  <c r="H456" i="5"/>
  <c r="K445" i="5"/>
  <c r="K447" i="5" s="1"/>
  <c r="H447" i="5"/>
  <c r="K642" i="5"/>
  <c r="G730" i="5"/>
  <c r="G632" i="5"/>
  <c r="D1614" i="5"/>
  <c r="D221" i="5"/>
  <c r="G545" i="5"/>
  <c r="G275" i="5"/>
  <c r="K199" i="5"/>
  <c r="K200" i="5" s="1"/>
  <c r="K207" i="5" s="1"/>
  <c r="H200" i="5"/>
  <c r="E1613" i="5"/>
  <c r="E207" i="5"/>
  <c r="E178" i="5"/>
  <c r="E119" i="5"/>
  <c r="H116" i="5"/>
  <c r="H119" i="5" s="1"/>
  <c r="H486" i="5"/>
  <c r="D489" i="5"/>
  <c r="J428" i="5"/>
  <c r="I435" i="5"/>
  <c r="J435" i="5" s="1"/>
  <c r="J684" i="5"/>
  <c r="I691" i="5"/>
  <c r="J691" i="5" s="1"/>
  <c r="J176" i="5"/>
  <c r="I178" i="5"/>
  <c r="J178" i="5" s="1"/>
  <c r="K848" i="5"/>
  <c r="K853" i="5" s="1"/>
  <c r="K860" i="5" s="1"/>
  <c r="H853" i="5"/>
  <c r="K917" i="5"/>
  <c r="K919" i="5" s="1"/>
  <c r="H919" i="5"/>
  <c r="K1252" i="5"/>
  <c r="K1488" i="5"/>
  <c r="K1494" i="5" s="1"/>
  <c r="H1494" i="5"/>
  <c r="K1183" i="5"/>
  <c r="K1185" i="5" s="1"/>
  <c r="K1192" i="5" s="1"/>
  <c r="H1185" i="5"/>
  <c r="J709" i="5"/>
  <c r="I712" i="5"/>
  <c r="J788" i="5"/>
  <c r="I791" i="5"/>
  <c r="J795" i="5"/>
  <c r="I796" i="5"/>
  <c r="J796" i="5" s="1"/>
  <c r="J962" i="5"/>
  <c r="I1392" i="5"/>
  <c r="J985" i="5"/>
  <c r="I990" i="5"/>
  <c r="J1059" i="5"/>
  <c r="I1065" i="5"/>
  <c r="J1157" i="5"/>
  <c r="I1160" i="5"/>
  <c r="J1160" i="5" s="1"/>
  <c r="I1609" i="5"/>
  <c r="J1609" i="5" s="1"/>
  <c r="J44" i="5"/>
  <c r="I51" i="5"/>
  <c r="J51" i="5" s="1"/>
  <c r="G1100" i="5"/>
  <c r="I1388" i="5"/>
  <c r="I1468" i="5" s="1"/>
  <c r="I1262" i="5"/>
  <c r="J1262" i="5" s="1"/>
  <c r="K1314" i="5"/>
  <c r="K1316" i="5" s="1"/>
  <c r="H1566" i="5"/>
  <c r="H414" i="5"/>
  <c r="H835" i="5"/>
  <c r="K835" i="5" s="1"/>
  <c r="H1543" i="5"/>
  <c r="H1367" i="5"/>
  <c r="K1367" i="5" s="1"/>
  <c r="E544" i="5"/>
  <c r="I1267" i="5"/>
  <c r="J1267" i="5" s="1"/>
  <c r="H188" i="5"/>
  <c r="K188" i="5" s="1"/>
  <c r="F319" i="5"/>
  <c r="H318" i="5"/>
  <c r="K318" i="5" s="1"/>
  <c r="K1288" i="5"/>
  <c r="K658" i="5"/>
  <c r="H661" i="5"/>
  <c r="G729" i="5"/>
  <c r="G717" i="5"/>
  <c r="G719" i="5" s="1"/>
  <c r="F649" i="5"/>
  <c r="K329" i="5"/>
  <c r="K1421" i="5"/>
  <c r="E1065" i="5"/>
  <c r="G1065" i="5"/>
  <c r="G1095" i="5"/>
  <c r="E712" i="5"/>
  <c r="E724" i="5"/>
  <c r="J759" i="5"/>
  <c r="I766" i="5"/>
  <c r="J766" i="5" s="1"/>
  <c r="J618" i="5"/>
  <c r="I620" i="5"/>
  <c r="J620" i="5" s="1"/>
  <c r="J949" i="5"/>
  <c r="I951" i="5"/>
  <c r="J951" i="5" s="1"/>
  <c r="J571" i="5"/>
  <c r="I578" i="5"/>
  <c r="J578" i="5" s="1"/>
  <c r="G538" i="5"/>
  <c r="F1616" i="5"/>
  <c r="H1616" i="5" s="1"/>
  <c r="K1616" i="5" s="1"/>
  <c r="F249" i="5"/>
  <c r="F995" i="5"/>
  <c r="F997" i="5" s="1"/>
  <c r="F1383" i="5"/>
  <c r="F1463" i="5" s="1"/>
  <c r="G1262" i="5"/>
  <c r="E1293" i="5"/>
  <c r="J714" i="5"/>
  <c r="I717" i="5"/>
  <c r="J717" i="5" s="1"/>
  <c r="J961" i="5"/>
  <c r="I964" i="5"/>
  <c r="J964" i="5" s="1"/>
  <c r="J1287" i="5"/>
  <c r="I1293" i="5"/>
  <c r="J1293" i="5" s="1"/>
  <c r="I1378" i="5"/>
  <c r="E1610" i="5"/>
  <c r="K893" i="5"/>
  <c r="K21" i="5"/>
  <c r="F520" i="5"/>
  <c r="K821" i="5"/>
  <c r="H836" i="5"/>
  <c r="K836" i="5" s="1"/>
  <c r="D1384" i="5"/>
  <c r="D1464" i="5" s="1"/>
  <c r="K1098" i="5"/>
  <c r="H44" i="5"/>
  <c r="H54" i="5"/>
  <c r="K54" i="5" s="1"/>
  <c r="F538" i="5"/>
  <c r="K879" i="5"/>
  <c r="K883" i="5" s="1"/>
  <c r="H883" i="5"/>
  <c r="K573" i="5"/>
  <c r="K576" i="5" s="1"/>
  <c r="H576" i="5"/>
  <c r="H219" i="5"/>
  <c r="E1614" i="5"/>
  <c r="E221" i="5"/>
  <c r="K176" i="5"/>
  <c r="F1070" i="5"/>
  <c r="F1072" i="5" s="1"/>
  <c r="F731" i="5"/>
  <c r="H273" i="5"/>
  <c r="K273" i="5" s="1"/>
  <c r="E1458" i="5"/>
  <c r="E837" i="5"/>
  <c r="E844" i="5" s="1"/>
  <c r="D1444" i="5"/>
  <c r="K1275" i="5"/>
  <c r="H1278" i="5"/>
  <c r="K745" i="5"/>
  <c r="K748" i="5" s="1"/>
  <c r="H748" i="5"/>
  <c r="J703" i="5"/>
  <c r="I705" i="5"/>
  <c r="J705" i="5" s="1"/>
  <c r="J504" i="5"/>
  <c r="I506" i="5"/>
  <c r="J506" i="5" s="1"/>
  <c r="K256" i="5"/>
  <c r="K1346" i="5"/>
  <c r="K1426" i="5"/>
  <c r="E1385" i="5"/>
  <c r="E1465" i="5" s="1"/>
  <c r="H1452" i="5"/>
  <c r="K1452" i="5" s="1"/>
  <c r="E107" i="5"/>
  <c r="G1132" i="5"/>
  <c r="F407" i="5"/>
  <c r="D860" i="5"/>
  <c r="K157" i="5"/>
  <c r="G150" i="5"/>
  <c r="G93" i="5"/>
  <c r="D477" i="5"/>
  <c r="H1252" i="5"/>
  <c r="I270" i="5"/>
  <c r="J270" i="5" s="1"/>
  <c r="J269" i="5"/>
  <c r="H312" i="5"/>
  <c r="K312" i="5" s="1"/>
  <c r="D791" i="5"/>
  <c r="H1149" i="5"/>
  <c r="F364" i="5"/>
  <c r="H187" i="5"/>
  <c r="K187" i="5" s="1"/>
  <c r="E1057" i="5"/>
  <c r="E1160" i="5"/>
  <c r="H599" i="5"/>
  <c r="D620" i="5"/>
  <c r="F79" i="5"/>
  <c r="D1386" i="5"/>
  <c r="D1466" i="5" s="1"/>
  <c r="F791" i="5"/>
  <c r="H1372" i="5"/>
  <c r="K1372" i="5" s="1"/>
  <c r="H788" i="5"/>
  <c r="K788" i="5" s="1"/>
  <c r="H266" i="5"/>
  <c r="K266" i="5" s="1"/>
  <c r="H1369" i="5"/>
  <c r="K1369" i="5" s="1"/>
  <c r="I1177" i="5"/>
  <c r="J1177" i="5" s="1"/>
  <c r="J642" i="5"/>
  <c r="I649" i="5"/>
  <c r="J649" i="5" s="1"/>
  <c r="G190" i="5"/>
  <c r="D829" i="5"/>
  <c r="G829" i="5"/>
  <c r="H1575" i="5"/>
  <c r="K1575" i="5" s="1"/>
  <c r="H1157" i="5"/>
  <c r="K1157" i="5" s="1"/>
  <c r="G506" i="5"/>
  <c r="E541" i="5"/>
  <c r="E520" i="5"/>
  <c r="D1254" i="5"/>
  <c r="F717" i="5"/>
  <c r="F592" i="5"/>
  <c r="E532" i="5"/>
  <c r="K994" i="5"/>
  <c r="E898" i="5"/>
  <c r="E905" i="5" s="1"/>
  <c r="F449" i="5"/>
  <c r="G903" i="5"/>
  <c r="F1458" i="5"/>
  <c r="E1316" i="5"/>
  <c r="I829" i="5"/>
  <c r="I860" i="5"/>
  <c r="J860" i="5" s="1"/>
  <c r="F385" i="5"/>
  <c r="F390" i="5"/>
  <c r="H483" i="5"/>
  <c r="K483" i="5" s="1"/>
  <c r="E435" i="5"/>
  <c r="E691" i="5"/>
  <c r="F1384" i="5"/>
  <c r="F1464" i="5" s="1"/>
  <c r="H1152" i="5"/>
  <c r="K1152" i="5" s="1"/>
  <c r="F477" i="5"/>
  <c r="D449" i="5"/>
  <c r="D350" i="5"/>
  <c r="D336" i="5"/>
  <c r="G378" i="5"/>
  <c r="F1332" i="5"/>
  <c r="D1581" i="5"/>
  <c r="D178" i="5"/>
  <c r="D107" i="5"/>
  <c r="K86" i="5"/>
  <c r="H1577" i="5"/>
  <c r="K1577" i="5" s="1"/>
  <c r="H62" i="5"/>
  <c r="K62" i="5" s="1"/>
  <c r="E1027" i="5"/>
  <c r="H1151" i="5"/>
  <c r="K1151" i="5" s="1"/>
  <c r="D592" i="5"/>
  <c r="F578" i="5"/>
  <c r="G185" i="5"/>
  <c r="H482" i="5"/>
  <c r="K482" i="5" s="1"/>
  <c r="G1391" i="5"/>
  <c r="G1471" i="5" s="1"/>
  <c r="F1364" i="5"/>
  <c r="G782" i="5"/>
  <c r="H1158" i="5"/>
  <c r="K1158" i="5" s="1"/>
  <c r="D1160" i="5"/>
  <c r="D1162" i="5" s="1"/>
  <c r="D964" i="5"/>
  <c r="H962" i="5"/>
  <c r="E1387" i="5"/>
  <c r="E1467" i="5" s="1"/>
  <c r="H1260" i="5"/>
  <c r="K1260" i="5" s="1"/>
  <c r="F730" i="5"/>
  <c r="F632" i="5"/>
  <c r="K352" i="5"/>
  <c r="K357" i="5" s="1"/>
  <c r="H357" i="5"/>
  <c r="H364" i="5" s="1"/>
  <c r="H380" i="5"/>
  <c r="K380" i="5" s="1"/>
  <c r="E390" i="5"/>
  <c r="E546" i="5"/>
  <c r="G898" i="5"/>
  <c r="G905" i="5" s="1"/>
  <c r="H897" i="5"/>
  <c r="G1388" i="5"/>
  <c r="G1468" i="5" s="1"/>
  <c r="J1346" i="5"/>
  <c r="I1348" i="5"/>
  <c r="J1348" i="5" s="1"/>
  <c r="J348" i="5"/>
  <c r="I350" i="5"/>
  <c r="J350" i="5" s="1"/>
  <c r="J105" i="5"/>
  <c r="I107" i="5"/>
  <c r="J107" i="5" s="1"/>
  <c r="F1613" i="5"/>
  <c r="F207" i="5"/>
  <c r="F537" i="5"/>
  <c r="K761" i="5"/>
  <c r="K764" i="5" s="1"/>
  <c r="H764" i="5"/>
  <c r="K1045" i="5"/>
  <c r="K1050" i="5" s="1"/>
  <c r="H1050" i="5"/>
  <c r="K1054" i="5"/>
  <c r="K1055" i="5" s="1"/>
  <c r="H1055" i="5"/>
  <c r="J111" i="5"/>
  <c r="K111" i="5"/>
  <c r="I546" i="5"/>
  <c r="J546" i="5" s="1"/>
  <c r="J118" i="5"/>
  <c r="I119" i="5"/>
  <c r="J119" i="5" s="1"/>
  <c r="I190" i="5"/>
  <c r="J190" i="5" s="1"/>
  <c r="J187" i="5"/>
  <c r="J381" i="5"/>
  <c r="I385" i="5"/>
  <c r="F1608" i="5"/>
  <c r="F37" i="5"/>
  <c r="H1204" i="5"/>
  <c r="K1204" i="5" s="1"/>
  <c r="D1393" i="5"/>
  <c r="D1473" i="5" s="1"/>
  <c r="H842" i="5"/>
  <c r="I606" i="5"/>
  <c r="J606" i="5" s="1"/>
  <c r="K1035" i="5"/>
  <c r="H1232" i="5"/>
  <c r="K442" i="5"/>
  <c r="K414" i="5"/>
  <c r="K1062" i="5"/>
  <c r="H786" i="5"/>
  <c r="K786" i="5" s="1"/>
  <c r="E1262" i="5"/>
  <c r="I782" i="5"/>
  <c r="J782" i="5" s="1"/>
  <c r="J1202" i="5"/>
  <c r="G1383" i="5"/>
  <c r="G1463" i="5" s="1"/>
  <c r="G1155" i="5"/>
  <c r="H522" i="5"/>
  <c r="K522" i="5" s="1"/>
  <c r="H499" i="5"/>
  <c r="K494" i="5"/>
  <c r="F463" i="5"/>
  <c r="H400" i="5"/>
  <c r="K395" i="5"/>
  <c r="K400" i="5" s="1"/>
  <c r="G537" i="5"/>
  <c r="G58" i="5"/>
  <c r="H53" i="5"/>
  <c r="K53" i="5" s="1"/>
  <c r="K1534" i="5"/>
  <c r="K1543" i="5" s="1"/>
  <c r="H1574" i="5"/>
  <c r="K1574" i="5" s="1"/>
  <c r="F185" i="5"/>
  <c r="H184" i="5"/>
  <c r="K184" i="5" s="1"/>
  <c r="K913" i="5"/>
  <c r="K914" i="5" s="1"/>
  <c r="H914" i="5"/>
  <c r="E270" i="5"/>
  <c r="E277" i="5" s="1"/>
  <c r="H267" i="5"/>
  <c r="K267" i="5" s="1"/>
  <c r="K739" i="5"/>
  <c r="K743" i="5" s="1"/>
  <c r="H743" i="5"/>
  <c r="K697" i="5"/>
  <c r="K711" i="5" s="1"/>
  <c r="H711" i="5"/>
  <c r="H698" i="5"/>
  <c r="H705" i="5" s="1"/>
  <c r="K803" i="5"/>
  <c r="K807" i="5" s="1"/>
  <c r="H807" i="5"/>
  <c r="K618" i="5"/>
  <c r="J858" i="5"/>
  <c r="H642" i="5"/>
  <c r="K1093" i="5"/>
  <c r="H524" i="5"/>
  <c r="K524" i="5" s="1"/>
  <c r="K496" i="5"/>
  <c r="H247" i="5"/>
  <c r="K244" i="5"/>
  <c r="K247" i="5" s="1"/>
  <c r="K508" i="5"/>
  <c r="K513" i="5" s="1"/>
  <c r="H513" i="5"/>
  <c r="G544" i="5"/>
  <c r="K1401" i="5"/>
  <c r="K1405" i="5" s="1"/>
  <c r="H1405" i="5"/>
  <c r="K554" i="5"/>
  <c r="H624" i="5"/>
  <c r="K624" i="5" s="1"/>
  <c r="H557" i="5"/>
  <c r="D319" i="5"/>
  <c r="H317" i="5"/>
  <c r="K288" i="5"/>
  <c r="K291" i="5" s="1"/>
  <c r="K293" i="5" s="1"/>
  <c r="H291" i="5"/>
  <c r="H293" i="5" s="1"/>
  <c r="H1621" i="5" s="1"/>
  <c r="K224" i="5"/>
  <c r="K228" i="5" s="1"/>
  <c r="H228" i="5"/>
  <c r="K211" i="5"/>
  <c r="K214" i="5" s="1"/>
  <c r="H214" i="5"/>
  <c r="K1325" i="5"/>
  <c r="K1503" i="5"/>
  <c r="K1519" i="5" s="1"/>
  <c r="H1519" i="5"/>
  <c r="D544" i="5"/>
  <c r="K343" i="5"/>
  <c r="D1391" i="5"/>
  <c r="H1006" i="5"/>
  <c r="H1202" i="5"/>
  <c r="H382" i="5"/>
  <c r="K382" i="5" s="1"/>
  <c r="I185" i="5"/>
  <c r="J185" i="5" s="1"/>
  <c r="I890" i="5"/>
  <c r="J890" i="5" s="1"/>
  <c r="H1576" i="5"/>
  <c r="K1576" i="5" s="1"/>
  <c r="K560" i="5"/>
  <c r="K562" i="5" s="1"/>
  <c r="H630" i="5"/>
  <c r="K630" i="5" s="1"/>
  <c r="H585" i="5"/>
  <c r="D539" i="5"/>
  <c r="D545" i="5"/>
  <c r="H963" i="5"/>
  <c r="K963" i="5" s="1"/>
  <c r="H1257" i="5"/>
  <c r="K1257" i="5" s="1"/>
  <c r="E350" i="5"/>
  <c r="K1566" i="5"/>
  <c r="F336" i="5"/>
  <c r="G1385" i="5"/>
  <c r="G1465" i="5" s="1"/>
  <c r="D1298" i="5"/>
  <c r="D1224" i="5"/>
  <c r="E717" i="5"/>
  <c r="F1388" i="5"/>
  <c r="F1468" i="5" s="1"/>
  <c r="K433" i="5"/>
  <c r="K1125" i="5"/>
  <c r="F903" i="5"/>
  <c r="F1095" i="5"/>
  <c r="G1607" i="5"/>
  <c r="G1610" i="5" s="1"/>
  <c r="G23" i="5"/>
  <c r="G136" i="5"/>
  <c r="K1115" i="5"/>
  <c r="H504" i="5"/>
  <c r="H433" i="5"/>
  <c r="D1387" i="5"/>
  <c r="D1467" i="5" s="1"/>
  <c r="H525" i="5"/>
  <c r="K525" i="5" s="1"/>
  <c r="D79" i="5"/>
  <c r="G463" i="5"/>
  <c r="H957" i="5"/>
  <c r="K957" i="5" s="1"/>
  <c r="F1254" i="5"/>
  <c r="D1239" i="5"/>
  <c r="E726" i="5"/>
  <c r="E537" i="5"/>
  <c r="H1256" i="5"/>
  <c r="D663" i="5"/>
  <c r="D270" i="5"/>
  <c r="D782" i="5"/>
  <c r="F178" i="5"/>
  <c r="F221" i="5"/>
  <c r="F1614" i="5"/>
  <c r="D164" i="5"/>
  <c r="H182" i="5"/>
  <c r="K495" i="5"/>
  <c r="H523" i="5"/>
  <c r="K523" i="5" s="1"/>
  <c r="G477" i="5"/>
  <c r="E449" i="5"/>
  <c r="E385" i="5"/>
  <c r="D484" i="5"/>
  <c r="D364" i="5"/>
  <c r="D1293" i="5"/>
  <c r="D1192" i="5"/>
  <c r="E1177" i="5"/>
  <c r="G119" i="5"/>
  <c r="F484" i="5"/>
  <c r="F491" i="5" s="1"/>
  <c r="F539" i="5"/>
  <c r="G1348" i="5"/>
  <c r="H787" i="5"/>
  <c r="K787" i="5" s="1"/>
  <c r="G1298" i="5"/>
  <c r="G1300" i="5" s="1"/>
  <c r="G724" i="5"/>
  <c r="F541" i="5"/>
  <c r="E540" i="5"/>
  <c r="E730" i="5"/>
  <c r="G63" i="5"/>
  <c r="H1457" i="5"/>
  <c r="K1457" i="5" s="1"/>
  <c r="E1095" i="5"/>
  <c r="J286" i="5"/>
  <c r="I293" i="5"/>
  <c r="J293" i="5" s="1"/>
  <c r="G385" i="5"/>
  <c r="F1453" i="5"/>
  <c r="G1453" i="5"/>
  <c r="F1393" i="5"/>
  <c r="F1473" i="5" s="1"/>
  <c r="E1087" i="5"/>
  <c r="I842" i="5"/>
  <c r="G307" i="5"/>
  <c r="G1622" i="5" s="1"/>
  <c r="G1623" i="5" s="1"/>
  <c r="G723" i="5"/>
  <c r="E293" i="5"/>
  <c r="E1621" i="5" s="1"/>
  <c r="D1373" i="5"/>
  <c r="I982" i="5"/>
  <c r="J982" i="5" s="1"/>
  <c r="G532" i="5"/>
  <c r="I544" i="5"/>
  <c r="J544" i="5" s="1"/>
  <c r="H1203" i="5"/>
  <c r="K1203" i="5" s="1"/>
  <c r="F93" i="5"/>
  <c r="H269" i="5"/>
  <c r="K269" i="5" s="1"/>
  <c r="H274" i="5"/>
  <c r="K274" i="5" s="1"/>
  <c r="D1177" i="5"/>
  <c r="F1378" i="5"/>
  <c r="H785" i="5"/>
  <c r="F620" i="5"/>
  <c r="H1371" i="5"/>
  <c r="F1042" i="5"/>
  <c r="G540" i="5"/>
  <c r="E1132" i="5"/>
  <c r="H980" i="5"/>
  <c r="D724" i="5"/>
  <c r="D207" i="5"/>
  <c r="D1348" i="5"/>
  <c r="F782" i="5"/>
  <c r="I1444" i="5"/>
  <c r="J1444" i="5" s="1"/>
  <c r="I1239" i="5"/>
  <c r="J1239" i="5" s="1"/>
  <c r="F750" i="5"/>
  <c r="F1027" i="5"/>
  <c r="E534" i="5"/>
  <c r="I541" i="5"/>
  <c r="J541" i="5" s="1"/>
  <c r="F540" i="5"/>
  <c r="D541" i="5"/>
  <c r="D532" i="5"/>
  <c r="D534" i="5" s="1"/>
  <c r="I527" i="5"/>
  <c r="J527" i="5" s="1"/>
  <c r="G527" i="5"/>
  <c r="K834" i="5"/>
  <c r="J895" i="5"/>
  <c r="I1386" i="5"/>
  <c r="I898" i="5"/>
  <c r="J900" i="5"/>
  <c r="I1391" i="5"/>
  <c r="I903" i="5"/>
  <c r="J903" i="5" s="1"/>
  <c r="K709" i="5"/>
  <c r="J1151" i="5"/>
  <c r="I1155" i="5"/>
  <c r="J1297" i="5"/>
  <c r="I1298" i="5"/>
  <c r="J1298" i="5" s="1"/>
  <c r="I1373" i="5"/>
  <c r="I1387" i="5"/>
  <c r="J1099" i="5"/>
  <c r="I1100" i="5"/>
  <c r="I1393" i="5"/>
  <c r="H1196" i="5"/>
  <c r="F1385" i="5"/>
  <c r="F1200" i="5"/>
  <c r="K44" i="5"/>
  <c r="H709" i="5"/>
  <c r="F1262" i="5"/>
  <c r="F1386" i="5"/>
  <c r="F1466" i="5" s="1"/>
  <c r="K1084" i="5"/>
  <c r="K1099" i="5"/>
  <c r="H1085" i="5"/>
  <c r="H1087" i="5" s="1"/>
  <c r="K1172" i="5"/>
  <c r="K1175" i="5" s="1"/>
  <c r="H1175" i="5"/>
  <c r="H1177" i="5" s="1"/>
  <c r="E1391" i="5"/>
  <c r="E1070" i="5"/>
  <c r="K938" i="5"/>
  <c r="K944" i="5" s="1"/>
  <c r="H944" i="5"/>
  <c r="K929" i="5"/>
  <c r="H571" i="5"/>
  <c r="H626" i="5"/>
  <c r="K570" i="5"/>
  <c r="K571" i="5" s="1"/>
  <c r="K67" i="5"/>
  <c r="K72" i="5" s="1"/>
  <c r="H72" i="5"/>
  <c r="H958" i="5"/>
  <c r="D1388" i="5"/>
  <c r="D1468" i="5" s="1"/>
  <c r="K603" i="5"/>
  <c r="H631" i="5"/>
  <c r="I1200" i="5"/>
  <c r="J1194" i="5"/>
  <c r="I1383" i="5"/>
  <c r="H1197" i="5"/>
  <c r="K1197" i="5" s="1"/>
  <c r="E1200" i="5"/>
  <c r="E1207" i="5" s="1"/>
  <c r="G1384" i="5"/>
  <c r="G1200" i="5"/>
  <c r="G1207" i="5" s="1"/>
  <c r="H782" i="5"/>
  <c r="I1519" i="5"/>
  <c r="I1581" i="5" s="1"/>
  <c r="E1386" i="5"/>
  <c r="E1466" i="5" s="1"/>
  <c r="K1297" i="5"/>
  <c r="H1264" i="5"/>
  <c r="F1267" i="5"/>
  <c r="K1327" i="5"/>
  <c r="K1330" i="5" s="1"/>
  <c r="H1330" i="5"/>
  <c r="K260" i="5"/>
  <c r="K261" i="5" s="1"/>
  <c r="H261" i="5"/>
  <c r="K134" i="5"/>
  <c r="K102" i="5"/>
  <c r="K105" i="5" s="1"/>
  <c r="H105" i="5"/>
  <c r="G1387" i="5"/>
  <c r="G1467" i="5" s="1"/>
  <c r="K816" i="5"/>
  <c r="H831" i="5"/>
  <c r="K466" i="5"/>
  <c r="K470" i="5" s="1"/>
  <c r="H470" i="5"/>
  <c r="H477" i="5" s="1"/>
  <c r="K459" i="5"/>
  <c r="K461" i="5" s="1"/>
  <c r="H461" i="5"/>
  <c r="K1280" i="5"/>
  <c r="K1283" i="5" s="1"/>
  <c r="H1295" i="5"/>
  <c r="H1283" i="5"/>
  <c r="H1582" i="5"/>
  <c r="K1582" i="5" s="1"/>
  <c r="G1267" i="5"/>
  <c r="H1265" i="5"/>
  <c r="K1265" i="5" s="1"/>
  <c r="G1392" i="5"/>
  <c r="G1386" i="5"/>
  <c r="G1466" i="5" s="1"/>
  <c r="G1373" i="5"/>
  <c r="H189" i="5"/>
  <c r="D190" i="5"/>
  <c r="D546" i="5"/>
  <c r="K1338" i="5"/>
  <c r="K1341" i="5" s="1"/>
  <c r="H1341" i="5"/>
  <c r="K873" i="5"/>
  <c r="K758" i="5"/>
  <c r="K759" i="5" s="1"/>
  <c r="H759" i="5"/>
  <c r="K679" i="5"/>
  <c r="H684" i="5"/>
  <c r="H691" i="5" s="1"/>
  <c r="H707" i="5"/>
  <c r="K666" i="5"/>
  <c r="H670" i="5"/>
  <c r="H708" i="5"/>
  <c r="F532" i="5"/>
  <c r="F534" i="5" s="1"/>
  <c r="F544" i="5"/>
  <c r="K1434" i="5"/>
  <c r="K1437" i="5" s="1"/>
  <c r="K1444" i="5" s="1"/>
  <c r="H1437" i="5"/>
  <c r="H1444" i="5" s="1"/>
  <c r="K1244" i="5"/>
  <c r="K1247" i="5" s="1"/>
  <c r="H1247" i="5"/>
  <c r="K682" i="5"/>
  <c r="K710" i="5" s="1"/>
  <c r="H710" i="5"/>
  <c r="H56" i="5"/>
  <c r="H309" i="5"/>
  <c r="E1117" i="5"/>
  <c r="E1192" i="5"/>
  <c r="D959" i="5"/>
  <c r="H954" i="5"/>
  <c r="K588" i="5"/>
  <c r="K590" i="5" s="1"/>
  <c r="H590" i="5"/>
  <c r="H86" i="5"/>
  <c r="I1614" i="5"/>
  <c r="J214" i="5"/>
  <c r="I1285" i="5"/>
  <c r="J1285" i="5" s="1"/>
  <c r="J1283" i="5"/>
  <c r="F546" i="5"/>
  <c r="G837" i="5"/>
  <c r="K367" i="5"/>
  <c r="K371" i="5" s="1"/>
  <c r="H371" i="5"/>
  <c r="H112" i="5"/>
  <c r="H157" i="5"/>
  <c r="E1383" i="5"/>
  <c r="H1159" i="5"/>
  <c r="G1160" i="5"/>
  <c r="K403" i="5"/>
  <c r="K405" i="5" s="1"/>
  <c r="H405" i="5"/>
  <c r="H984" i="5"/>
  <c r="H975" i="5"/>
  <c r="K969" i="5"/>
  <c r="H1450" i="5"/>
  <c r="G627" i="5"/>
  <c r="H562" i="5"/>
  <c r="H858" i="5"/>
  <c r="H900" i="5"/>
  <c r="H1237" i="5"/>
  <c r="H1410" i="5"/>
  <c r="E1155" i="5"/>
  <c r="D114" i="5"/>
  <c r="E1364" i="5"/>
  <c r="D1412" i="5"/>
  <c r="G620" i="5"/>
  <c r="G314" i="5"/>
  <c r="G321" i="5" s="1"/>
  <c r="F1607" i="5"/>
  <c r="F23" i="5"/>
  <c r="D990" i="5"/>
  <c r="E545" i="5"/>
  <c r="E307" i="5"/>
  <c r="E1622" i="5" s="1"/>
  <c r="F275" i="5"/>
  <c r="H902" i="5"/>
  <c r="J1140" i="5"/>
  <c r="I1147" i="5"/>
  <c r="J1147" i="5" s="1"/>
  <c r="I632" i="5"/>
  <c r="J629" i="5"/>
  <c r="I731" i="5"/>
  <c r="I729" i="5"/>
  <c r="F164" i="5"/>
  <c r="D898" i="5"/>
  <c r="D905" i="5" s="1"/>
  <c r="G1117" i="5"/>
  <c r="G726" i="5"/>
  <c r="H61" i="5"/>
  <c r="I730" i="5"/>
  <c r="J730" i="5" s="1"/>
  <c r="F837" i="5"/>
  <c r="F844" i="5" s="1"/>
  <c r="E995" i="5"/>
  <c r="E997" i="5" s="1"/>
  <c r="J273" i="5"/>
  <c r="I275" i="5"/>
  <c r="J531" i="5"/>
  <c r="I532" i="5"/>
  <c r="H1194" i="5"/>
  <c r="D705" i="5"/>
  <c r="I538" i="5"/>
  <c r="I1608" i="5"/>
  <c r="I37" i="5"/>
  <c r="J37" i="5" s="1"/>
  <c r="H1195" i="5"/>
  <c r="K1195" i="5" s="1"/>
  <c r="K1085" i="5" l="1"/>
  <c r="H1378" i="5"/>
  <c r="D1207" i="5"/>
  <c r="K1006" i="5"/>
  <c r="H390" i="5"/>
  <c r="D1618" i="5"/>
  <c r="F966" i="5"/>
  <c r="G1162" i="5"/>
  <c r="G1380" i="5"/>
  <c r="H136" i="5"/>
  <c r="G491" i="5"/>
  <c r="D732" i="5"/>
  <c r="K1364" i="5"/>
  <c r="I1460" i="5"/>
  <c r="F1207" i="5"/>
  <c r="D1380" i="5"/>
  <c r="F905" i="5"/>
  <c r="D798" i="5"/>
  <c r="G997" i="5"/>
  <c r="G966" i="5"/>
  <c r="D1623" i="5"/>
  <c r="K1622" i="5"/>
  <c r="E321" i="5"/>
  <c r="E634" i="5"/>
  <c r="F1162" i="5"/>
  <c r="H722" i="5"/>
  <c r="K435" i="5"/>
  <c r="K364" i="5"/>
  <c r="K93" i="5"/>
  <c r="H421" i="5"/>
  <c r="D719" i="5"/>
  <c r="H1615" i="5"/>
  <c r="K1615" i="5" s="1"/>
  <c r="K782" i="5"/>
  <c r="H178" i="5"/>
  <c r="K750" i="5"/>
  <c r="H1132" i="5"/>
  <c r="I1464" i="5"/>
  <c r="K980" i="5"/>
  <c r="K1080" i="5"/>
  <c r="H336" i="5"/>
  <c r="H860" i="5"/>
  <c r="G844" i="5"/>
  <c r="H677" i="5"/>
  <c r="G534" i="5"/>
  <c r="G392" i="5"/>
  <c r="K235" i="5"/>
  <c r="F634" i="5"/>
  <c r="H717" i="5"/>
  <c r="F121" i="5"/>
  <c r="E966" i="5"/>
  <c r="F727" i="5"/>
  <c r="H350" i="5"/>
  <c r="F1102" i="5"/>
  <c r="K164" i="5"/>
  <c r="E1460" i="5"/>
  <c r="K178" i="5"/>
  <c r="D634" i="5"/>
  <c r="H829" i="5"/>
  <c r="D1460" i="5"/>
  <c r="H1147" i="5"/>
  <c r="E65" i="5"/>
  <c r="D1102" i="5"/>
  <c r="H79" i="5"/>
  <c r="K1278" i="5"/>
  <c r="K1285" i="5" s="1"/>
  <c r="K1617" i="5"/>
  <c r="K477" i="5"/>
  <c r="F1380" i="5"/>
  <c r="K499" i="5"/>
  <c r="K506" i="5" s="1"/>
  <c r="H520" i="5"/>
  <c r="E121" i="5"/>
  <c r="K649" i="5"/>
  <c r="E1623" i="5"/>
  <c r="K449" i="5"/>
  <c r="K890" i="5"/>
  <c r="K1293" i="5"/>
  <c r="G634" i="5"/>
  <c r="H93" i="5"/>
  <c r="H1254" i="5"/>
  <c r="K79" i="5"/>
  <c r="H1458" i="5"/>
  <c r="D997" i="5"/>
  <c r="I1621" i="5"/>
  <c r="J1621" i="5" s="1"/>
  <c r="K1254" i="5"/>
  <c r="H951" i="5"/>
  <c r="H1373" i="5"/>
  <c r="F1460" i="5"/>
  <c r="E1102" i="5"/>
  <c r="G121" i="5"/>
  <c r="K385" i="5"/>
  <c r="K520" i="5"/>
  <c r="H814" i="5"/>
  <c r="G192" i="5"/>
  <c r="K1224" i="5"/>
  <c r="E491" i="5"/>
  <c r="E798" i="5"/>
  <c r="D1625" i="5"/>
  <c r="E1072" i="5"/>
  <c r="K390" i="5"/>
  <c r="D121" i="5"/>
  <c r="K107" i="5"/>
  <c r="H1332" i="5"/>
  <c r="D844" i="5"/>
  <c r="F277" i="5"/>
  <c r="K975" i="5"/>
  <c r="H164" i="5"/>
  <c r="K875" i="5"/>
  <c r="K136" i="5"/>
  <c r="K275" i="5"/>
  <c r="K1117" i="5"/>
  <c r="D321" i="5"/>
  <c r="H649" i="5"/>
  <c r="I1465" i="5"/>
  <c r="F392" i="5"/>
  <c r="H606" i="5"/>
  <c r="H731" i="5"/>
  <c r="K731" i="5" s="1"/>
  <c r="H663" i="5"/>
  <c r="F321" i="5"/>
  <c r="H449" i="5"/>
  <c r="K1011" i="5"/>
  <c r="H936" i="5"/>
  <c r="G798" i="5"/>
  <c r="D392" i="5"/>
  <c r="K1458" i="5"/>
  <c r="H1042" i="5"/>
  <c r="D1072" i="5"/>
  <c r="K336" i="5"/>
  <c r="K307" i="5"/>
  <c r="K620" i="5"/>
  <c r="G1269" i="5"/>
  <c r="H1348" i="5"/>
  <c r="H263" i="5"/>
  <c r="H578" i="5"/>
  <c r="K1087" i="5"/>
  <c r="K51" i="5"/>
  <c r="K1375" i="5"/>
  <c r="K1378" i="5" s="1"/>
  <c r="K350" i="5"/>
  <c r="K221" i="5"/>
  <c r="K1412" i="5"/>
  <c r="K421" i="5"/>
  <c r="H890" i="5"/>
  <c r="H51" i="5"/>
  <c r="H1192" i="5"/>
  <c r="G277" i="5"/>
  <c r="H1027" i="5"/>
  <c r="K504" i="5"/>
  <c r="E192" i="5"/>
  <c r="H1224" i="5"/>
  <c r="K1057" i="5"/>
  <c r="H1364" i="5"/>
  <c r="H564" i="5"/>
  <c r="K592" i="5"/>
  <c r="K1371" i="5"/>
  <c r="K1373" i="5" s="1"/>
  <c r="K604" i="5"/>
  <c r="K606" i="5" s="1"/>
  <c r="K1177" i="5"/>
  <c r="H724" i="5"/>
  <c r="K724" i="5" s="1"/>
  <c r="G1460" i="5"/>
  <c r="K689" i="5"/>
  <c r="D277" i="5"/>
  <c r="E727" i="5"/>
  <c r="I966" i="5"/>
  <c r="J966" i="5" s="1"/>
  <c r="H221" i="5"/>
  <c r="K698" i="5"/>
  <c r="K705" i="5" s="1"/>
  <c r="K995" i="5"/>
  <c r="F798" i="5"/>
  <c r="E1300" i="5"/>
  <c r="H1380" i="5"/>
  <c r="K1132" i="5"/>
  <c r="K557" i="5"/>
  <c r="K564" i="5" s="1"/>
  <c r="K725" i="5"/>
  <c r="H435" i="5"/>
  <c r="H235" i="5"/>
  <c r="K814" i="5"/>
  <c r="K541" i="5"/>
  <c r="G1072" i="5"/>
  <c r="H207" i="5"/>
  <c r="I727" i="5"/>
  <c r="J727" i="5" s="1"/>
  <c r="H875" i="5"/>
  <c r="H620" i="5"/>
  <c r="J1388" i="5"/>
  <c r="F1474" i="5"/>
  <c r="F65" i="5"/>
  <c r="H1613" i="5"/>
  <c r="K1613" i="5" s="1"/>
  <c r="F719" i="5"/>
  <c r="G732" i="5"/>
  <c r="H37" i="5"/>
  <c r="H1428" i="5"/>
  <c r="J484" i="5"/>
  <c r="I491" i="5"/>
  <c r="J491" i="5" s="1"/>
  <c r="I844" i="5"/>
  <c r="H730" i="5"/>
  <c r="K730" i="5" s="1"/>
  <c r="G547" i="5"/>
  <c r="H249" i="5"/>
  <c r="E732" i="5"/>
  <c r="D1300" i="5"/>
  <c r="I1269" i="5"/>
  <c r="J1269" i="5" s="1"/>
  <c r="H1609" i="5"/>
  <c r="K1609" i="5" s="1"/>
  <c r="K116" i="5"/>
  <c r="K119" i="5" s="1"/>
  <c r="F1300" i="5"/>
  <c r="D192" i="5"/>
  <c r="H107" i="5"/>
  <c r="K263" i="5"/>
  <c r="H407" i="5"/>
  <c r="H463" i="5"/>
  <c r="K1042" i="5"/>
  <c r="H1100" i="5"/>
  <c r="E1162" i="5"/>
  <c r="K407" i="5"/>
  <c r="D966" i="5"/>
  <c r="H766" i="5"/>
  <c r="K822" i="5"/>
  <c r="K829" i="5" s="1"/>
  <c r="K1100" i="5"/>
  <c r="H541" i="5"/>
  <c r="G542" i="5"/>
  <c r="G549" i="5" s="1"/>
  <c r="H723" i="5"/>
  <c r="K723" i="5" s="1"/>
  <c r="E542" i="5"/>
  <c r="K1027" i="5"/>
  <c r="H750" i="5"/>
  <c r="H921" i="5"/>
  <c r="K1578" i="5"/>
  <c r="E1269" i="5"/>
  <c r="H1057" i="5"/>
  <c r="K23" i="5"/>
  <c r="H1316" i="5"/>
  <c r="J314" i="5"/>
  <c r="I321" i="5"/>
  <c r="J321" i="5" s="1"/>
  <c r="H1293" i="5"/>
  <c r="D547" i="5"/>
  <c r="H538" i="5"/>
  <c r="K1348" i="5"/>
  <c r="H1285" i="5"/>
  <c r="H1095" i="5"/>
  <c r="K378" i="5"/>
  <c r="H1467" i="5"/>
  <c r="K951" i="5"/>
  <c r="H729" i="5"/>
  <c r="F1394" i="5"/>
  <c r="D542" i="5"/>
  <c r="I547" i="5"/>
  <c r="J547" i="5" s="1"/>
  <c r="D491" i="5"/>
  <c r="K527" i="5"/>
  <c r="H1614" i="5"/>
  <c r="K1614" i="5" s="1"/>
  <c r="H1623" i="5"/>
  <c r="K1095" i="5"/>
  <c r="I121" i="5"/>
  <c r="J121" i="5" s="1"/>
  <c r="F192" i="5"/>
  <c r="G65" i="5"/>
  <c r="F732" i="5"/>
  <c r="F734" i="5" s="1"/>
  <c r="D1583" i="5"/>
  <c r="H1581" i="5"/>
  <c r="K1581" i="5" s="1"/>
  <c r="K1583" i="5" s="1"/>
  <c r="K1149" i="5"/>
  <c r="K1155" i="5" s="1"/>
  <c r="H1155" i="5"/>
  <c r="K1428" i="5"/>
  <c r="G1102" i="5"/>
  <c r="E1618" i="5"/>
  <c r="K716" i="5"/>
  <c r="K480" i="5"/>
  <c r="K484" i="5" s="1"/>
  <c r="H484" i="5"/>
  <c r="H23" i="5"/>
  <c r="H1607" i="5"/>
  <c r="K1607" i="5" s="1"/>
  <c r="J990" i="5"/>
  <c r="I997" i="5"/>
  <c r="J997" i="5" s="1"/>
  <c r="I719" i="5"/>
  <c r="J719" i="5" s="1"/>
  <c r="J712" i="5"/>
  <c r="E547" i="5"/>
  <c r="H982" i="5"/>
  <c r="K936" i="5"/>
  <c r="E719" i="5"/>
  <c r="K921" i="5"/>
  <c r="H385" i="5"/>
  <c r="H392" i="5" s="1"/>
  <c r="H1239" i="5"/>
  <c r="H378" i="5"/>
  <c r="K463" i="5"/>
  <c r="K578" i="5"/>
  <c r="I1380" i="5"/>
  <c r="H1578" i="5"/>
  <c r="K714" i="5"/>
  <c r="K661" i="5"/>
  <c r="K663" i="5" s="1"/>
  <c r="J1065" i="5"/>
  <c r="I1072" i="5"/>
  <c r="J1072" i="5" s="1"/>
  <c r="J1392" i="5"/>
  <c r="I1472" i="5"/>
  <c r="I798" i="5"/>
  <c r="J798" i="5" s="1"/>
  <c r="J791" i="5"/>
  <c r="K486" i="5"/>
  <c r="K489" i="5" s="1"/>
  <c r="H489" i="5"/>
  <c r="K793" i="5"/>
  <c r="K796" i="5" s="1"/>
  <c r="H796" i="5"/>
  <c r="G1625" i="5"/>
  <c r="K962" i="5"/>
  <c r="K964" i="5" s="1"/>
  <c r="H964" i="5"/>
  <c r="H527" i="5"/>
  <c r="H1386" i="5"/>
  <c r="K1386" i="5" s="1"/>
  <c r="E392" i="5"/>
  <c r="H1387" i="5"/>
  <c r="K1387" i="5" s="1"/>
  <c r="H270" i="5"/>
  <c r="J385" i="5"/>
  <c r="I392" i="5"/>
  <c r="J392" i="5" s="1"/>
  <c r="K897" i="5"/>
  <c r="K898" i="5" s="1"/>
  <c r="H898" i="5"/>
  <c r="F1610" i="5"/>
  <c r="F1618" i="5"/>
  <c r="H592" i="5"/>
  <c r="K1332" i="5"/>
  <c r="H1468" i="5"/>
  <c r="K1468" i="5" s="1"/>
  <c r="I192" i="5"/>
  <c r="J192" i="5" s="1"/>
  <c r="D1389" i="5"/>
  <c r="K182" i="5"/>
  <c r="H185" i="5"/>
  <c r="K1256" i="5"/>
  <c r="K1262" i="5" s="1"/>
  <c r="H1262" i="5"/>
  <c r="K249" i="5"/>
  <c r="H1065" i="5"/>
  <c r="K1060" i="5"/>
  <c r="K1065" i="5" s="1"/>
  <c r="H506" i="5"/>
  <c r="D1471" i="5"/>
  <c r="D1474" i="5" s="1"/>
  <c r="D1394" i="5"/>
  <c r="H1412" i="5"/>
  <c r="K766" i="5"/>
  <c r="H1466" i="5"/>
  <c r="F542" i="5"/>
  <c r="K785" i="5"/>
  <c r="K791" i="5" s="1"/>
  <c r="H791" i="5"/>
  <c r="K270" i="5"/>
  <c r="D727" i="5"/>
  <c r="K1202" i="5"/>
  <c r="K1205" i="5" s="1"/>
  <c r="H1205" i="5"/>
  <c r="K317" i="5"/>
  <c r="K319" i="5" s="1"/>
  <c r="H319" i="5"/>
  <c r="H1473" i="5"/>
  <c r="H539" i="5"/>
  <c r="H275" i="5"/>
  <c r="E1463" i="5"/>
  <c r="E1469" i="5" s="1"/>
  <c r="E1389" i="5"/>
  <c r="H537" i="5"/>
  <c r="K309" i="5"/>
  <c r="K314" i="5" s="1"/>
  <c r="H314" i="5"/>
  <c r="H321" i="5" s="1"/>
  <c r="H532" i="5"/>
  <c r="K529" i="5"/>
  <c r="K532" i="5" s="1"/>
  <c r="H544" i="5"/>
  <c r="K684" i="5"/>
  <c r="K707" i="5"/>
  <c r="K189" i="5"/>
  <c r="H546" i="5"/>
  <c r="H190" i="5"/>
  <c r="H192" i="5" s="1"/>
  <c r="E1471" i="5"/>
  <c r="E1394" i="5"/>
  <c r="J1100" i="5"/>
  <c r="I1102" i="5"/>
  <c r="J1102" i="5" s="1"/>
  <c r="H540" i="5"/>
  <c r="K56" i="5"/>
  <c r="F547" i="5"/>
  <c r="K670" i="5"/>
  <c r="K677" i="5" s="1"/>
  <c r="K708" i="5"/>
  <c r="H837" i="5"/>
  <c r="H844" i="5" s="1"/>
  <c r="H1383" i="5"/>
  <c r="K831" i="5"/>
  <c r="K837" i="5" s="1"/>
  <c r="K844" i="5" s="1"/>
  <c r="I1300" i="5"/>
  <c r="J1300" i="5" s="1"/>
  <c r="I1583" i="5"/>
  <c r="G1464" i="5"/>
  <c r="G1389" i="5"/>
  <c r="H1070" i="5"/>
  <c r="K1067" i="5"/>
  <c r="K1070" i="5" s="1"/>
  <c r="F1465" i="5"/>
  <c r="F1389" i="5"/>
  <c r="F1396" i="5" s="1"/>
  <c r="D1469" i="5"/>
  <c r="J898" i="5"/>
  <c r="I905" i="5"/>
  <c r="J905" i="5" s="1"/>
  <c r="J538" i="5"/>
  <c r="I542" i="5"/>
  <c r="I732" i="5"/>
  <c r="J729" i="5"/>
  <c r="I1463" i="5"/>
  <c r="J1383" i="5"/>
  <c r="I1389" i="5"/>
  <c r="K902" i="5"/>
  <c r="H1393" i="5"/>
  <c r="K1393" i="5" s="1"/>
  <c r="K112" i="5"/>
  <c r="K114" i="5" s="1"/>
  <c r="H114" i="5"/>
  <c r="H121" i="5" s="1"/>
  <c r="I1618" i="5"/>
  <c r="H712" i="5"/>
  <c r="K1295" i="5"/>
  <c r="K1298" i="5" s="1"/>
  <c r="K1300" i="5" s="1"/>
  <c r="H1298" i="5"/>
  <c r="J1200" i="5"/>
  <c r="I1207" i="5"/>
  <c r="J1207" i="5" s="1"/>
  <c r="K958" i="5"/>
  <c r="H1388" i="5"/>
  <c r="K1388" i="5" s="1"/>
  <c r="K626" i="5"/>
  <c r="K627" i="5" s="1"/>
  <c r="H627" i="5"/>
  <c r="F1269" i="5"/>
  <c r="H1385" i="5"/>
  <c r="K1385" i="5" s="1"/>
  <c r="K1196" i="5"/>
  <c r="I1467" i="5"/>
  <c r="J1387" i="5"/>
  <c r="I1466" i="5"/>
  <c r="J1386" i="5"/>
  <c r="G1394" i="5"/>
  <c r="G1472" i="5"/>
  <c r="K1264" i="5"/>
  <c r="K1267" i="5" s="1"/>
  <c r="H1267" i="5"/>
  <c r="J275" i="5"/>
  <c r="I277" i="5"/>
  <c r="J277" i="5" s="1"/>
  <c r="J731" i="5"/>
  <c r="K1194" i="5"/>
  <c r="H1200" i="5"/>
  <c r="K61" i="5"/>
  <c r="H63" i="5"/>
  <c r="H545" i="5"/>
  <c r="I1623" i="5"/>
  <c r="J1608" i="5"/>
  <c r="I1610" i="5"/>
  <c r="J532" i="5"/>
  <c r="I534" i="5"/>
  <c r="J534" i="5" s="1"/>
  <c r="H726" i="5"/>
  <c r="K726" i="5" s="1"/>
  <c r="G727" i="5"/>
  <c r="J632" i="5"/>
  <c r="I634" i="5"/>
  <c r="J634" i="5" s="1"/>
  <c r="H1391" i="5"/>
  <c r="K900" i="5"/>
  <c r="H903" i="5"/>
  <c r="K1450" i="5"/>
  <c r="K1453" i="5" s="1"/>
  <c r="K1460" i="5" s="1"/>
  <c r="H1453" i="5"/>
  <c r="K984" i="5"/>
  <c r="K990" i="5" s="1"/>
  <c r="K997" i="5" s="1"/>
  <c r="H990" i="5"/>
  <c r="H997" i="5" s="1"/>
  <c r="K1159" i="5"/>
  <c r="K1160" i="5" s="1"/>
  <c r="H1160" i="5"/>
  <c r="K954" i="5"/>
  <c r="H1384" i="5"/>
  <c r="K1384" i="5" s="1"/>
  <c r="H959" i="5"/>
  <c r="K631" i="5"/>
  <c r="K632" i="5" s="1"/>
  <c r="H632" i="5"/>
  <c r="K1608" i="5"/>
  <c r="I1473" i="5"/>
  <c r="J1393" i="5"/>
  <c r="I1162" i="5"/>
  <c r="J1162" i="5" s="1"/>
  <c r="J1155" i="5"/>
  <c r="H1392" i="5"/>
  <c r="K1392" i="5" s="1"/>
  <c r="H58" i="5"/>
  <c r="K722" i="5"/>
  <c r="J1391" i="5"/>
  <c r="I1471" i="5"/>
  <c r="I1394" i="5"/>
  <c r="J1394" i="5" s="1"/>
  <c r="K1621" i="5"/>
  <c r="K1623" i="5" s="1"/>
  <c r="G734" i="5" l="1"/>
  <c r="K538" i="5"/>
  <c r="H719" i="5"/>
  <c r="K537" i="5"/>
  <c r="H798" i="5"/>
  <c r="E1625" i="5"/>
  <c r="H65" i="5"/>
  <c r="D734" i="5"/>
  <c r="E549" i="5"/>
  <c r="K392" i="5"/>
  <c r="K534" i="5"/>
  <c r="K982" i="5"/>
  <c r="H1460" i="5"/>
  <c r="E734" i="5"/>
  <c r="K1467" i="5"/>
  <c r="K798" i="5"/>
  <c r="D1480" i="5"/>
  <c r="D1587" i="5" s="1"/>
  <c r="K903" i="5"/>
  <c r="K905" i="5" s="1"/>
  <c r="K1618" i="5"/>
  <c r="D549" i="5"/>
  <c r="H277" i="5"/>
  <c r="K277" i="5"/>
  <c r="K691" i="5"/>
  <c r="K1102" i="5"/>
  <c r="H732" i="5"/>
  <c r="H1102" i="5"/>
  <c r="H1300" i="5"/>
  <c r="H1618" i="5"/>
  <c r="K1380" i="5"/>
  <c r="K121" i="5"/>
  <c r="H1610" i="5"/>
  <c r="F1625" i="5"/>
  <c r="H1463" i="5"/>
  <c r="K1463" i="5" s="1"/>
  <c r="K1610" i="5"/>
  <c r="K1473" i="5"/>
  <c r="K729" i="5"/>
  <c r="K732" i="5" s="1"/>
  <c r="H727" i="5"/>
  <c r="H734" i="5" s="1"/>
  <c r="K959" i="5"/>
  <c r="K966" i="5" s="1"/>
  <c r="K1200" i="5"/>
  <c r="K1207" i="5" s="1"/>
  <c r="H1072" i="5"/>
  <c r="H1162" i="5"/>
  <c r="H1269" i="5"/>
  <c r="H1583" i="5"/>
  <c r="H534" i="5"/>
  <c r="K1162" i="5"/>
  <c r="H491" i="5"/>
  <c r="H905" i="5"/>
  <c r="H1207" i="5"/>
  <c r="K717" i="5"/>
  <c r="K491" i="5"/>
  <c r="K727" i="5"/>
  <c r="H966" i="5"/>
  <c r="K1269" i="5"/>
  <c r="K1466" i="5"/>
  <c r="K1072" i="5"/>
  <c r="K321" i="5"/>
  <c r="K185" i="5"/>
  <c r="K539" i="5"/>
  <c r="I1474" i="5"/>
  <c r="D1396" i="5"/>
  <c r="H542" i="5"/>
  <c r="I1625" i="5"/>
  <c r="I1396" i="5"/>
  <c r="J1396" i="5" s="1"/>
  <c r="J1389" i="5"/>
  <c r="J732" i="5"/>
  <c r="I734" i="5"/>
  <c r="J734" i="5" s="1"/>
  <c r="F1469" i="5"/>
  <c r="H1465" i="5"/>
  <c r="K1465" i="5" s="1"/>
  <c r="G1396" i="5"/>
  <c r="E1474" i="5"/>
  <c r="E1480" i="5" s="1"/>
  <c r="E1587" i="5" s="1"/>
  <c r="H1471" i="5"/>
  <c r="K712" i="5"/>
  <c r="E1396" i="5"/>
  <c r="G1474" i="5"/>
  <c r="G1480" i="5" s="1"/>
  <c r="G1587" i="5" s="1"/>
  <c r="H1472" i="5"/>
  <c r="K1472" i="5" s="1"/>
  <c r="H1394" i="5"/>
  <c r="K1391" i="5"/>
  <c r="K1394" i="5" s="1"/>
  <c r="H634" i="5"/>
  <c r="I549" i="5"/>
  <c r="J549" i="5" s="1"/>
  <c r="J542" i="5"/>
  <c r="K544" i="5"/>
  <c r="H1464" i="5"/>
  <c r="K1464" i="5" s="1"/>
  <c r="G1469" i="5"/>
  <c r="E1479" i="5"/>
  <c r="D1476" i="5"/>
  <c r="D1479" i="5"/>
  <c r="K540" i="5"/>
  <c r="K58" i="5"/>
  <c r="K546" i="5"/>
  <c r="K190" i="5"/>
  <c r="K63" i="5"/>
  <c r="K545" i="5"/>
  <c r="K634" i="5"/>
  <c r="I1469" i="5"/>
  <c r="H1389" i="5"/>
  <c r="K1383" i="5"/>
  <c r="K1389" i="5" s="1"/>
  <c r="F549" i="5"/>
  <c r="F1480" i="5"/>
  <c r="F1587" i="5" s="1"/>
  <c r="H547" i="5"/>
  <c r="K1625" i="5" l="1"/>
  <c r="K542" i="5"/>
  <c r="K734" i="5"/>
  <c r="H1625" i="5"/>
  <c r="I1476" i="5"/>
  <c r="K1396" i="5"/>
  <c r="H549" i="5"/>
  <c r="H1396" i="5"/>
  <c r="E1476" i="5"/>
  <c r="K719" i="5"/>
  <c r="K192" i="5"/>
  <c r="H1587" i="5"/>
  <c r="K1587" i="5" s="1"/>
  <c r="K1471" i="5"/>
  <c r="K1474" i="5" s="1"/>
  <c r="H1474" i="5"/>
  <c r="F1476" i="5"/>
  <c r="F1479" i="5"/>
  <c r="H1480" i="5"/>
  <c r="K1480" i="5" s="1"/>
  <c r="D1481" i="5"/>
  <c r="D1586" i="5"/>
  <c r="G1476" i="5"/>
  <c r="G1479" i="5"/>
  <c r="I1479" i="5"/>
  <c r="K1469" i="5"/>
  <c r="H1469" i="5"/>
  <c r="K65" i="5"/>
  <c r="E1481" i="5"/>
  <c r="E1586" i="5"/>
  <c r="E1588" i="5" s="1"/>
  <c r="E1630" i="5" s="1"/>
  <c r="K547" i="5"/>
  <c r="K549" i="5" l="1"/>
  <c r="H1479" i="5"/>
  <c r="H1481" i="5" s="1"/>
  <c r="H1476" i="5"/>
  <c r="K1476" i="5"/>
  <c r="F1481" i="5"/>
  <c r="F1586" i="5"/>
  <c r="F1588" i="5" s="1"/>
  <c r="F1630" i="5" s="1"/>
  <c r="I1481" i="5"/>
  <c r="I1586" i="5"/>
  <c r="I1588" i="5" s="1"/>
  <c r="I1630" i="5" s="1"/>
  <c r="J1479" i="5"/>
  <c r="D1588" i="5"/>
  <c r="D1630" i="5" s="1"/>
  <c r="G1586" i="5"/>
  <c r="G1588" i="5" s="1"/>
  <c r="G1630" i="5" s="1"/>
  <c r="G1481" i="5"/>
  <c r="K1479" i="5" l="1"/>
  <c r="K1481" i="5" s="1"/>
  <c r="H1586" i="5"/>
  <c r="H1588" i="5" s="1"/>
  <c r="H1630" i="5" s="1"/>
  <c r="K1586" i="5" l="1"/>
  <c r="K1588" i="5" s="1"/>
  <c r="K1630" i="5" s="1"/>
</calcChain>
</file>

<file path=xl/sharedStrings.xml><?xml version="1.0" encoding="utf-8"?>
<sst xmlns="http://schemas.openxmlformats.org/spreadsheetml/2006/main" count="1621" uniqueCount="248">
  <si>
    <t>Martin Pipeline</t>
  </si>
  <si>
    <t>Scherer Coal Cars</t>
  </si>
  <si>
    <t>Account Description</t>
  </si>
  <si>
    <t>Structures &amp; Improvements</t>
  </si>
  <si>
    <t>Boiler Plant Equipment</t>
  </si>
  <si>
    <t>Turbogenerator Units</t>
  </si>
  <si>
    <t>Accessory Electric Equipment</t>
  </si>
  <si>
    <t>Miscellaneous Power Plant Equipment</t>
  </si>
  <si>
    <t>Reactor Plant Equipment</t>
  </si>
  <si>
    <t>Prime Movers</t>
  </si>
  <si>
    <t>Generators</t>
  </si>
  <si>
    <t>Easements</t>
  </si>
  <si>
    <t>Station Equipment</t>
  </si>
  <si>
    <t>Towers &amp; Fixtures</t>
  </si>
  <si>
    <t>Poles &amp; Fixtures</t>
  </si>
  <si>
    <t>Overhead Conductors &amp; Devices</t>
  </si>
  <si>
    <t>Underground Conduit</t>
  </si>
  <si>
    <t>Underground Conductors &amp; Devices</t>
  </si>
  <si>
    <t>Roads &amp; Trails</t>
  </si>
  <si>
    <t>Station Equipment - LMS</t>
  </si>
  <si>
    <t>Poles, Towers &amp; Fixtures</t>
  </si>
  <si>
    <t>Underground Conduit, Duct System</t>
  </si>
  <si>
    <t>UG Conductors &amp; Devices, Duct System</t>
  </si>
  <si>
    <t>UG Conductors &amp; Devices, Direct Buried</t>
  </si>
  <si>
    <t>Line Transformers</t>
  </si>
  <si>
    <t>Services, Overhead</t>
  </si>
  <si>
    <t>Meters</t>
  </si>
  <si>
    <t>Residential Load Management (LMS)</t>
  </si>
  <si>
    <t>Street Lighting &amp; Signal Systems</t>
  </si>
  <si>
    <t>Computer Equipment - LMS</t>
  </si>
  <si>
    <t>CILC Computer Equipment - LMS</t>
  </si>
  <si>
    <t>Computer Equipment - ECCR</t>
  </si>
  <si>
    <t>Aircraft, Rotary Wing</t>
  </si>
  <si>
    <t>Aircraft, Fixed Wing (Jet)</t>
  </si>
  <si>
    <t>Transportation - Automobiles</t>
  </si>
  <si>
    <t>Transportation - Light Trucks</t>
  </si>
  <si>
    <t>Transportation - Heavy Trucks</t>
  </si>
  <si>
    <t>Transportation - Tractor-Trailers</t>
  </si>
  <si>
    <t>Transportation - Trailers</t>
  </si>
  <si>
    <t>Test Equipment - LMS</t>
  </si>
  <si>
    <t>Measurement Equipment - ECCR</t>
  </si>
  <si>
    <t>Power Operated Equipment - Other</t>
  </si>
  <si>
    <t>Miscellaneous Equipment - LMS</t>
  </si>
  <si>
    <t>Leaseholds</t>
  </si>
  <si>
    <t>Office Furniture</t>
  </si>
  <si>
    <t>Office Accessories</t>
  </si>
  <si>
    <t>Office Equipment</t>
  </si>
  <si>
    <t>Duplicating &amp; Mailing Equipment</t>
  </si>
  <si>
    <t>EDP Equipment</t>
  </si>
  <si>
    <t>PC Equipment</t>
  </si>
  <si>
    <t>Transportation Equipment - Other</t>
  </si>
  <si>
    <t>Shop Equipment - Fixed/Stationary</t>
  </si>
  <si>
    <t>Lab Equipment - Fixed/Stationary</t>
  </si>
  <si>
    <t>Lab Equipment - Portable</t>
  </si>
  <si>
    <t>Communications Equipment - Other</t>
  </si>
  <si>
    <t>Communications Equipment - Official</t>
  </si>
  <si>
    <t>Plant</t>
  </si>
  <si>
    <t>Beginning</t>
  </si>
  <si>
    <t>End of Year</t>
  </si>
  <si>
    <t>End Of Year</t>
  </si>
  <si>
    <t>Approved Depr</t>
  </si>
  <si>
    <t>Exclusions</t>
  </si>
  <si>
    <t>Account</t>
  </si>
  <si>
    <t>Balance</t>
  </si>
  <si>
    <t>Additions</t>
  </si>
  <si>
    <t>Retirements</t>
  </si>
  <si>
    <t>Transfers</t>
  </si>
  <si>
    <t>(Adjusted)</t>
  </si>
  <si>
    <t>Rate</t>
  </si>
  <si>
    <t>(a)</t>
  </si>
  <si>
    <t>(b)</t>
  </si>
  <si>
    <t>(c)</t>
  </si>
  <si>
    <t>(d)</t>
  </si>
  <si>
    <t>(e)=(a)+(b)-(c)+(d)</t>
  </si>
  <si>
    <t>(f)</t>
  </si>
  <si>
    <t>(g)=(e)-(f)</t>
  </si>
  <si>
    <t>Capital Recovery Sch</t>
  </si>
  <si>
    <t>Subtotal Depreciable</t>
  </si>
  <si>
    <t>Misc. Power Plant Equipt. - 3-Year Amort</t>
  </si>
  <si>
    <t>3 Yr Amort</t>
  </si>
  <si>
    <t>Misc. Power Plant Equipt. - 5-Year Amort</t>
  </si>
  <si>
    <t>5 Yr Amort</t>
  </si>
  <si>
    <t>Misc. Power Plant Equipt. - 7-Year Amort</t>
  </si>
  <si>
    <t>7 Yr Amort</t>
  </si>
  <si>
    <t>Subtotal Amortizable</t>
  </si>
  <si>
    <t>Cutler Common</t>
  </si>
  <si>
    <t>Cutler Unit 5</t>
  </si>
  <si>
    <t>Cutler Unit 6</t>
  </si>
  <si>
    <t>Manatee Common</t>
  </si>
  <si>
    <t>Manatee Unit 1</t>
  </si>
  <si>
    <t>Manatee Unit 2</t>
  </si>
  <si>
    <t>Manatee Site</t>
  </si>
  <si>
    <t>Martin Common</t>
  </si>
  <si>
    <t>Martin Unit 1</t>
  </si>
  <si>
    <t>Martin Unit 2</t>
  </si>
  <si>
    <t>Martin Site</t>
  </si>
  <si>
    <t>Pt. Everglades Common</t>
  </si>
  <si>
    <t>Pt. Everglades Unit 1</t>
  </si>
  <si>
    <t>Pt. Everglades Unit 2</t>
  </si>
  <si>
    <t>Pt. Everglades Unit 3</t>
  </si>
  <si>
    <t>Pt. Everglades Unit 4</t>
  </si>
  <si>
    <t>Pt. Everglades Site</t>
  </si>
  <si>
    <t>Riviera Common</t>
  </si>
  <si>
    <t>Riviera Site</t>
  </si>
  <si>
    <t>Sanford Common</t>
  </si>
  <si>
    <t>Sanford Unit 3</t>
  </si>
  <si>
    <t>Sanford Site</t>
  </si>
  <si>
    <t>Scherer Common</t>
  </si>
  <si>
    <t>Scherer Common 3 &amp; 4</t>
  </si>
  <si>
    <t>Scherer Unit 4</t>
  </si>
  <si>
    <t>Scherer Site</t>
  </si>
  <si>
    <t>SJRPP Coal &amp; Lime Eq.</t>
  </si>
  <si>
    <t>SJRPP Coal Cars</t>
  </si>
  <si>
    <t>SJRPP Common</t>
  </si>
  <si>
    <t>SJRPP Gypsum &amp; Ash</t>
  </si>
  <si>
    <t>SJRPP Unit 1</t>
  </si>
  <si>
    <t>SJRPP Unit 2</t>
  </si>
  <si>
    <t>SJRPP Site</t>
  </si>
  <si>
    <t>Turkey Point Common</t>
  </si>
  <si>
    <t>Turkey Point Unit 1</t>
  </si>
  <si>
    <t>Turkey Point Site</t>
  </si>
  <si>
    <t>STEAM PRODUCTION</t>
  </si>
  <si>
    <t>St. Lucie Common</t>
  </si>
  <si>
    <t>St. Lucie Unit 1</t>
  </si>
  <si>
    <t>St. Lucie Unit 1 Uprates</t>
  </si>
  <si>
    <t>St. Lucie Unit 2</t>
  </si>
  <si>
    <t>St. Lucie Unit 2 Uprates</t>
  </si>
  <si>
    <t>St. Lucie Site</t>
  </si>
  <si>
    <t>Turkey Point Unit 3</t>
  </si>
  <si>
    <t>Turkey Point Unit 3 Uprates</t>
  </si>
  <si>
    <t>Turkey Point Unit 4</t>
  </si>
  <si>
    <t>Turkey Point Unit 4 Uprates</t>
  </si>
  <si>
    <t>NUCLEAR PRODUCTION</t>
  </si>
  <si>
    <t>Ft. Myers GTs</t>
  </si>
  <si>
    <t>Fuel Holders, Products, and Accessories</t>
  </si>
  <si>
    <t>Lauderdale GTs</t>
  </si>
  <si>
    <t>Pt. Everglades GTs</t>
  </si>
  <si>
    <t>OTHER PRODUCTION (GAS TURBINES)</t>
  </si>
  <si>
    <t>Ft. Myers Common</t>
  </si>
  <si>
    <t>Ft. Myers Unit 2</t>
  </si>
  <si>
    <t>Ft. Myers Unit 3</t>
  </si>
  <si>
    <t>Ft. Myers Site</t>
  </si>
  <si>
    <t>Lauderdale Common</t>
  </si>
  <si>
    <t>Lauderdale Unit 4</t>
  </si>
  <si>
    <t>Lauderdale Unit 5</t>
  </si>
  <si>
    <t>Lauderdale Site</t>
  </si>
  <si>
    <t>Manatee Unit 3</t>
  </si>
  <si>
    <t>Martin Unit 3</t>
  </si>
  <si>
    <t>Martin Unit 4</t>
  </si>
  <si>
    <t>Martin Unit 8</t>
  </si>
  <si>
    <t>Putnam Common</t>
  </si>
  <si>
    <t>Putnam Unit 1</t>
  </si>
  <si>
    <t>Putnam Unit 2</t>
  </si>
  <si>
    <t>Putnam Site</t>
  </si>
  <si>
    <t>Sanford Unit 4</t>
  </si>
  <si>
    <t>Sanford Unit 5</t>
  </si>
  <si>
    <t>Turkey Point Unit 5</t>
  </si>
  <si>
    <t>West County Energy Center Common</t>
  </si>
  <si>
    <t>West County Energy Center Unit 1</t>
  </si>
  <si>
    <t>West County Energy Center Unit 2</t>
  </si>
  <si>
    <t>West County Energy Center Unit 3</t>
  </si>
  <si>
    <t>N/A</t>
  </si>
  <si>
    <t>West County Energy Center Site</t>
  </si>
  <si>
    <t>OTHER PRODUCTION (COMBINED CYCLE)</t>
  </si>
  <si>
    <t>DeSoto Solar Energy Center</t>
  </si>
  <si>
    <t>Martin Solar Energy Center</t>
  </si>
  <si>
    <t>SpaceCoast Solar Energy Center</t>
  </si>
  <si>
    <t>OTHER PRODUCTION (SOLAR)</t>
  </si>
  <si>
    <t>OTHER PRODUCTION (ALL)</t>
  </si>
  <si>
    <t>PRODUCTION PLANT</t>
  </si>
  <si>
    <t>TRANSMISSION PLANT</t>
  </si>
  <si>
    <t>Station Equipment, Gen Step-Up Transformers</t>
  </si>
  <si>
    <t>DISTRIBUTION PLANT</t>
  </si>
  <si>
    <t>5 Yr Recovery</t>
  </si>
  <si>
    <t>Underground Conduit, Direct Buried</t>
  </si>
  <si>
    <t>UG Conduct &amp; Dev,Cable Inject (20+ year)</t>
  </si>
  <si>
    <t>29 Yr Recovery</t>
  </si>
  <si>
    <t>UG Conduct &amp; Dev,Cable Inject (10 year)</t>
  </si>
  <si>
    <t>10 Yr Recovery</t>
  </si>
  <si>
    <t>Services, Underground (Formerly Acct 369.7)</t>
  </si>
  <si>
    <t>Meters - AMI</t>
  </si>
  <si>
    <t>AMI Related Meter Replacements</t>
  </si>
  <si>
    <t>Installations On Customer Premises</t>
  </si>
  <si>
    <t>Commercial Load Mgmt (Non-ECCR)</t>
  </si>
  <si>
    <t>GENERAL PLANT : DEPRECIABLE</t>
  </si>
  <si>
    <t>3 Yr Recovery</t>
  </si>
  <si>
    <t>Non-Aircraft</t>
  </si>
  <si>
    <t>Power Operated Equipt - Transportation</t>
  </si>
  <si>
    <t>Communications Equipment - ECCR</t>
  </si>
  <si>
    <t>Communications Equipment - LMS</t>
  </si>
  <si>
    <t>Communications Equipment - Fiber Optics</t>
  </si>
  <si>
    <t>GENERAL PLANT : AMORTIZABLE</t>
  </si>
  <si>
    <t>Various</t>
  </si>
  <si>
    <t>Transportation Equipment - Marine Equipt.</t>
  </si>
  <si>
    <t>Stores Equipment - Handling Equipt.</t>
  </si>
  <si>
    <t>Stores Equipment - Storage Equipt.</t>
  </si>
  <si>
    <t>Stores Equipment -Portable Handling.</t>
  </si>
  <si>
    <t>Shop Equipment -Portable Handling.</t>
  </si>
  <si>
    <t>Communications Equipment - Other 7-Yr Amrt</t>
  </si>
  <si>
    <t>Miscellaneous Equipment</t>
  </si>
  <si>
    <t>GENERAL PLANT TOTALS</t>
  </si>
  <si>
    <t>Office Furniture &amp; Equipment</t>
  </si>
  <si>
    <t>Transportation</t>
  </si>
  <si>
    <t>Stores Equipment</t>
  </si>
  <si>
    <t>Shop, Tools &amp; Garage Equipment</t>
  </si>
  <si>
    <t>Laboratory Equipment</t>
  </si>
  <si>
    <t>Power Operated Equipment</t>
  </si>
  <si>
    <t>Communications Equipment</t>
  </si>
  <si>
    <t>TOTAL EXCLUDING PRODUCTION PLANT</t>
  </si>
  <si>
    <t>TOTAL INCLUDING PRODUCTION PLANT</t>
  </si>
  <si>
    <t>NOTES :</t>
  </si>
  <si>
    <t xml:space="preserve">(1) </t>
  </si>
  <si>
    <t xml:space="preserve">(2) </t>
  </si>
  <si>
    <t>Load Management System (LMS) and/or Energy Conservation Cost Recovery (ECCR)</t>
  </si>
  <si>
    <t xml:space="preserve">(3) </t>
  </si>
  <si>
    <t>Accelerated Oil Backout and LMS and/or ECCR</t>
  </si>
  <si>
    <t>GENERAL NOTES :</t>
  </si>
  <si>
    <t xml:space="preserve">---  </t>
  </si>
  <si>
    <t>Annual Status Report excludes investment in Intangible Plant, Other Tangible Plant, and Land &amp; Land Rights (except Transmission easements).</t>
  </si>
  <si>
    <t>Steam, Nuclear, and Distribution functions include assets recovered through separate capital recovery schedules. (see below).</t>
  </si>
  <si>
    <t>ASSETS HAVING SEPARATE CAPITAL RECOVERY SCHEDULES (Included In Totals Found Previously In Report)</t>
  </si>
  <si>
    <t>TOTAL CAPITAL RECOVERY SCHEDULES</t>
  </si>
  <si>
    <t>TOTAL INCLUDED IN STATUS REPORT</t>
  </si>
  <si>
    <t>Cape Canaveral Common (CC)</t>
  </si>
  <si>
    <t>Cape Canaveral Unit 1 (CC)</t>
  </si>
  <si>
    <t>Cape Canaveral (CC) Site</t>
  </si>
  <si>
    <t>Installations On Customer Premises - Solar</t>
  </si>
  <si>
    <t>Cutler</t>
  </si>
  <si>
    <t>Total Cutler Plant</t>
  </si>
  <si>
    <t>Pt. Everglades</t>
  </si>
  <si>
    <t>Total Pt. Everglades Plant</t>
  </si>
  <si>
    <t>Sanford</t>
  </si>
  <si>
    <t>Total Sanford Plant</t>
  </si>
  <si>
    <t>Riviera Unit 1</t>
  </si>
  <si>
    <t>in Florida Administrative Code (F.A.C.) Rule 25-17.16, adopted by the Florida Public Service Commission through Order No. 10554, issued January 29, 1992.</t>
  </si>
  <si>
    <t xml:space="preserve">Accelerated Oil Backout refers to exclusions for assets that were subject to the Accelerated Oil Backout recovery in the period 1982-1989.  Accelerated Oil Backout was established </t>
  </si>
  <si>
    <t>Cutler Site</t>
  </si>
  <si>
    <t>Schedule I - Plant In Service As Of 12/31/15</t>
  </si>
  <si>
    <t xml:space="preserve">               for further details.</t>
  </si>
  <si>
    <t xml:space="preserve">Note : Capital Recovery Schedules for Cutler, Port Everglades and Sanford were approved in FPSC Orders No. PSC-13-0023-S-EI &amp; No. PSC-12-0613-FOF-EI. Refer to Schedule II ‐ Accumulated Provision For Depreciation/Amortization </t>
  </si>
  <si>
    <t>FPL acquired certain transmission assets from Lee County Electric Cooperative in December 2014 and May 2015. Approximately $57 million of gross plant associated with these transmission assets was transferred out of account 102</t>
  </si>
  <si>
    <t xml:space="preserve"> to the transmission plant accounts.</t>
  </si>
  <si>
    <t>(3)</t>
  </si>
  <si>
    <t/>
  </si>
  <si>
    <t>(1)</t>
  </si>
  <si>
    <t>(2)</t>
  </si>
  <si>
    <t>FPL RC-16</t>
  </si>
  <si>
    <t>STAFF 000483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</si>
</sst>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000.0"/>
    <numFmt numFmtId="167" formatCode="0_);\(0\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0"/>
      <name val="MS Sans Serif"/>
      <family val="2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.5"/>
      <name val="Calibri"/>
      <family val="2"/>
    </font>
    <font>
      <sz val="8.5"/>
      <name val="Calibri"/>
      <family val="2"/>
    </font>
    <font>
      <b/>
      <u/>
      <sz val="8"/>
      <name val="Calibri"/>
      <family val="2"/>
    </font>
    <font>
      <b/>
      <sz val="10"/>
      <name val="Calibri"/>
      <family val="2"/>
    </font>
    <font>
      <b/>
      <u/>
      <sz val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 style="thin">
        <color indexed="60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0"/>
      </bottom>
      <diagonal/>
    </border>
    <border>
      <left/>
      <right style="thin">
        <color indexed="60"/>
      </right>
      <top style="double">
        <color indexed="64"/>
      </top>
      <bottom style="thin">
        <color indexed="60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6" fillId="0" borderId="0" applyFont="0" applyFill="0" applyBorder="0" applyAlignment="0" applyProtection="0"/>
    <xf numFmtId="0" fontId="3" fillId="0" borderId="0"/>
    <xf numFmtId="0" fontId="2" fillId="0" borderId="0"/>
    <xf numFmtId="0" fontId="18" fillId="0" borderId="0"/>
    <xf numFmtId="0" fontId="18" fillId="0" borderId="0"/>
    <xf numFmtId="0" fontId="6" fillId="0" borderId="0"/>
    <xf numFmtId="9" fontId="3" fillId="0" borderId="0" applyFont="0" applyFill="0" applyBorder="0" applyAlignment="0" applyProtection="0"/>
  </cellStyleXfs>
  <cellXfs count="220">
    <xf numFmtId="0" fontId="0" fillId="0" borderId="0" xfId="0"/>
    <xf numFmtId="0" fontId="7" fillId="0" borderId="0" xfId="13" applyFont="1" applyFill="1" applyAlignment="1">
      <alignment horizontal="centerContinuous"/>
    </xf>
    <xf numFmtId="0" fontId="5" fillId="0" borderId="0" xfId="13" applyFont="1" applyFill="1" applyAlignment="1">
      <alignment horizontal="centerContinuous"/>
    </xf>
    <xf numFmtId="40" fontId="5" fillId="0" borderId="0" xfId="13" applyNumberFormat="1" applyFont="1" applyFill="1" applyAlignment="1">
      <alignment horizontal="centerContinuous"/>
    </xf>
    <xf numFmtId="0" fontId="5" fillId="0" borderId="0" xfId="13" applyFont="1" applyFill="1" applyAlignment="1">
      <alignment horizontal="center"/>
    </xf>
    <xf numFmtId="0" fontId="5" fillId="0" borderId="0" xfId="13" applyFont="1" applyFill="1"/>
    <xf numFmtId="164" fontId="5" fillId="0" borderId="0" xfId="13" applyNumberFormat="1" applyFont="1" applyFill="1" applyAlignment="1">
      <alignment horizontal="centerContinuous"/>
    </xf>
    <xf numFmtId="0" fontId="5" fillId="0" borderId="0" xfId="13" quotePrefix="1" applyFont="1" applyFill="1" applyAlignment="1">
      <alignment horizontal="centerContinuous"/>
    </xf>
    <xf numFmtId="0" fontId="8" fillId="0" borderId="0" xfId="13" applyFont="1" applyFill="1"/>
    <xf numFmtId="0" fontId="9" fillId="0" borderId="0" xfId="13" applyFont="1" applyFill="1"/>
    <xf numFmtId="164" fontId="9" fillId="0" borderId="0" xfId="13" applyNumberFormat="1" applyFont="1" applyFill="1" applyAlignment="1">
      <alignment horizontal="center"/>
    </xf>
    <xf numFmtId="40" fontId="9" fillId="0" borderId="0" xfId="13" applyNumberFormat="1" applyFont="1" applyFill="1"/>
    <xf numFmtId="0" fontId="10" fillId="0" borderId="0" xfId="13" applyFont="1" applyFill="1" applyAlignment="1">
      <alignment horizontal="center"/>
    </xf>
    <xf numFmtId="0" fontId="9" fillId="0" borderId="0" xfId="13" applyFont="1" applyFill="1" applyAlignment="1">
      <alignment horizontal="center"/>
    </xf>
    <xf numFmtId="40" fontId="9" fillId="0" borderId="0" xfId="6" applyFont="1" applyFill="1"/>
    <xf numFmtId="164" fontId="10" fillId="0" borderId="1" xfId="13" quotePrefix="1" applyNumberFormat="1" applyFont="1" applyFill="1" applyBorder="1" applyAlignment="1">
      <alignment horizontal="centerContinuous"/>
    </xf>
    <xf numFmtId="0" fontId="9" fillId="0" borderId="2" xfId="13" applyFont="1" applyFill="1" applyBorder="1"/>
    <xf numFmtId="40" fontId="10" fillId="0" borderId="2" xfId="13" quotePrefix="1" applyNumberFormat="1" applyFont="1" applyFill="1" applyBorder="1" applyAlignment="1">
      <alignment horizontal="center"/>
    </xf>
    <xf numFmtId="40" fontId="10" fillId="0" borderId="2" xfId="13" applyNumberFormat="1" applyFont="1" applyFill="1" applyBorder="1"/>
    <xf numFmtId="40" fontId="10" fillId="0" borderId="3" xfId="13" applyNumberFormat="1" applyFont="1" applyFill="1" applyBorder="1"/>
    <xf numFmtId="0" fontId="10" fillId="0" borderId="3" xfId="13" quotePrefix="1" applyFont="1" applyFill="1" applyBorder="1" applyAlignment="1">
      <alignment horizontal="center"/>
    </xf>
    <xf numFmtId="40" fontId="10" fillId="0" borderId="4" xfId="13" quotePrefix="1" applyNumberFormat="1" applyFont="1" applyFill="1" applyBorder="1" applyAlignment="1">
      <alignment horizontal="center"/>
    </xf>
    <xf numFmtId="40" fontId="10" fillId="0" borderId="0" xfId="13" quotePrefix="1" applyNumberFormat="1" applyFont="1" applyFill="1" applyBorder="1" applyAlignment="1">
      <alignment horizontal="center"/>
    </xf>
    <xf numFmtId="0" fontId="9" fillId="0" borderId="0" xfId="13" quotePrefix="1" applyFont="1" applyFill="1" applyBorder="1" applyAlignment="1">
      <alignment horizontal="center"/>
    </xf>
    <xf numFmtId="164" fontId="10" fillId="0" borderId="5" xfId="13" quotePrefix="1" applyNumberFormat="1" applyFont="1" applyFill="1" applyBorder="1" applyAlignment="1">
      <alignment horizontal="centerContinuous"/>
    </xf>
    <xf numFmtId="0" fontId="10" fillId="0" borderId="6" xfId="13" quotePrefix="1" applyFont="1" applyFill="1" applyBorder="1" applyAlignment="1">
      <alignment horizontal="center"/>
    </xf>
    <xf numFmtId="40" fontId="10" fillId="0" borderId="6" xfId="13" quotePrefix="1" applyNumberFormat="1" applyFont="1" applyFill="1" applyBorder="1" applyAlignment="1">
      <alignment horizontal="center"/>
    </xf>
    <xf numFmtId="40" fontId="10" fillId="0" borderId="7" xfId="13" quotePrefix="1" applyNumberFormat="1" applyFont="1" applyFill="1" applyBorder="1" applyAlignment="1">
      <alignment horizontal="centerContinuous"/>
    </xf>
    <xf numFmtId="0" fontId="10" fillId="0" borderId="7" xfId="13" applyFont="1" applyFill="1" applyBorder="1" applyAlignment="1">
      <alignment horizontal="center"/>
    </xf>
    <xf numFmtId="40" fontId="10" fillId="0" borderId="8" xfId="13" quotePrefix="1" applyNumberFormat="1" applyFont="1" applyFill="1" applyBorder="1" applyAlignment="1">
      <alignment horizontal="center"/>
    </xf>
    <xf numFmtId="40" fontId="10" fillId="0" borderId="8" xfId="13" applyNumberFormat="1" applyFont="1" applyFill="1" applyBorder="1" applyAlignment="1">
      <alignment horizontal="center"/>
    </xf>
    <xf numFmtId="0" fontId="9" fillId="0" borderId="0" xfId="13" applyFont="1" applyFill="1" applyBorder="1" applyAlignment="1">
      <alignment horizontal="center"/>
    </xf>
    <xf numFmtId="0" fontId="9" fillId="0" borderId="0" xfId="13" applyFont="1" applyFill="1" applyBorder="1"/>
    <xf numFmtId="164" fontId="9" fillId="0" borderId="0" xfId="13" applyNumberFormat="1" applyFont="1" applyFill="1" applyBorder="1" applyAlignment="1">
      <alignment horizontal="center"/>
    </xf>
    <xf numFmtId="0" fontId="12" fillId="0" borderId="0" xfId="13" quotePrefix="1" applyFont="1" applyFill="1" applyBorder="1" applyAlignment="1">
      <alignment horizontal="center"/>
    </xf>
    <xf numFmtId="40" fontId="12" fillId="0" borderId="0" xfId="13" quotePrefix="1" applyNumberFormat="1" applyFont="1" applyFill="1" applyBorder="1" applyAlignment="1">
      <alignment horizontal="center"/>
    </xf>
    <xf numFmtId="0" fontId="11" fillId="0" borderId="0" xfId="13" applyFont="1" applyFill="1" applyAlignment="1">
      <alignment horizontal="center"/>
    </xf>
    <xf numFmtId="40" fontId="9" fillId="0" borderId="0" xfId="13" quotePrefix="1" applyNumberFormat="1" applyFont="1" applyFill="1" applyBorder="1" applyAlignment="1">
      <alignment horizontal="center"/>
    </xf>
    <xf numFmtId="0" fontId="13" fillId="0" borderId="0" xfId="13" quotePrefix="1" applyFont="1" applyFill="1" applyAlignment="1">
      <alignment horizontal="left"/>
    </xf>
    <xf numFmtId="164" fontId="9" fillId="0" borderId="0" xfId="13" applyNumberFormat="1" applyFont="1" applyFill="1"/>
    <xf numFmtId="0" fontId="10" fillId="0" borderId="0" xfId="13" applyFont="1" applyFill="1"/>
    <xf numFmtId="0" fontId="9" fillId="0" borderId="0" xfId="13" quotePrefix="1" applyFont="1" applyFill="1" applyAlignment="1">
      <alignment horizontal="left"/>
    </xf>
    <xf numFmtId="7" fontId="9" fillId="0" borderId="0" xfId="8" applyNumberFormat="1" applyFont="1" applyFill="1"/>
    <xf numFmtId="165" fontId="9" fillId="0" borderId="0" xfId="13" applyNumberFormat="1" applyFont="1" applyFill="1" applyAlignment="1" applyProtection="1">
      <alignment horizontal="center"/>
      <protection locked="0"/>
    </xf>
    <xf numFmtId="8" fontId="9" fillId="0" borderId="0" xfId="13" applyNumberFormat="1" applyFont="1" applyFill="1"/>
    <xf numFmtId="0" fontId="8" fillId="0" borderId="0" xfId="13" applyFont="1" applyFill="1" applyAlignment="1">
      <alignment horizontal="center"/>
    </xf>
    <xf numFmtId="43" fontId="9" fillId="0" borderId="0" xfId="3" applyFont="1" applyFill="1"/>
    <xf numFmtId="164" fontId="10" fillId="0" borderId="0" xfId="13" applyNumberFormat="1" applyFont="1" applyFill="1"/>
    <xf numFmtId="164" fontId="10" fillId="0" borderId="0" xfId="13" quotePrefix="1" applyNumberFormat="1" applyFont="1" applyFill="1" applyAlignment="1">
      <alignment horizontal="right"/>
    </xf>
    <xf numFmtId="43" fontId="10" fillId="0" borderId="0" xfId="3" applyFont="1" applyFill="1"/>
    <xf numFmtId="165" fontId="10" fillId="0" borderId="0" xfId="13" applyNumberFormat="1" applyFont="1" applyFill="1" applyBorder="1" applyAlignment="1" applyProtection="1">
      <alignment horizontal="center"/>
      <protection locked="0"/>
    </xf>
    <xf numFmtId="8" fontId="10" fillId="0" borderId="0" xfId="13" applyNumberFormat="1" applyFont="1" applyFill="1" applyBorder="1"/>
    <xf numFmtId="0" fontId="14" fillId="0" borderId="0" xfId="13" applyFont="1" applyFill="1"/>
    <xf numFmtId="0" fontId="10" fillId="0" borderId="0" xfId="13" quotePrefix="1" applyFont="1" applyFill="1" applyAlignment="1">
      <alignment horizontal="right"/>
    </xf>
    <xf numFmtId="0" fontId="9" fillId="0" borderId="0" xfId="13" quotePrefix="1" applyFont="1" applyFill="1" applyAlignment="1">
      <alignment horizontal="right"/>
    </xf>
    <xf numFmtId="40" fontId="9" fillId="0" borderId="0" xfId="13" applyNumberFormat="1" applyFont="1" applyFill="1" applyBorder="1"/>
    <xf numFmtId="165" fontId="9" fillId="0" borderId="0" xfId="13" applyNumberFormat="1" applyFont="1" applyFill="1" applyBorder="1" applyAlignment="1" applyProtection="1">
      <alignment horizontal="center"/>
      <protection locked="0"/>
    </xf>
    <xf numFmtId="165" fontId="9" fillId="0" borderId="0" xfId="13" quotePrefix="1" applyNumberFormat="1" applyFont="1" applyFill="1" applyAlignment="1" applyProtection="1">
      <alignment horizontal="center"/>
      <protection locked="0"/>
    </xf>
    <xf numFmtId="8" fontId="9" fillId="0" borderId="0" xfId="8" applyFont="1" applyFill="1"/>
    <xf numFmtId="7" fontId="9" fillId="0" borderId="0" xfId="13" applyNumberFormat="1" applyFont="1" applyFill="1" applyBorder="1"/>
    <xf numFmtId="164" fontId="10" fillId="0" borderId="0" xfId="13" quotePrefix="1" applyNumberFormat="1" applyFont="1" applyFill="1" applyAlignment="1">
      <alignment horizontal="right" indent="1"/>
    </xf>
    <xf numFmtId="8" fontId="10" fillId="0" borderId="9" xfId="13" applyNumberFormat="1" applyFont="1" applyFill="1" applyBorder="1"/>
    <xf numFmtId="0" fontId="13" fillId="0" borderId="0" xfId="13" applyFont="1" applyFill="1"/>
    <xf numFmtId="164" fontId="9" fillId="0" borderId="0" xfId="13" quotePrefix="1" applyNumberFormat="1" applyFont="1" applyFill="1" applyAlignment="1">
      <alignment horizontal="right"/>
    </xf>
    <xf numFmtId="164" fontId="9" fillId="0" borderId="10" xfId="13" applyNumberFormat="1" applyFont="1" applyFill="1" applyBorder="1" applyAlignment="1">
      <alignment horizontal="center"/>
    </xf>
    <xf numFmtId="0" fontId="9" fillId="0" borderId="10" xfId="13" applyFont="1" applyFill="1" applyBorder="1"/>
    <xf numFmtId="40" fontId="9" fillId="0" borderId="10" xfId="13" applyNumberFormat="1" applyFont="1" applyFill="1" applyBorder="1"/>
    <xf numFmtId="0" fontId="10" fillId="0" borderId="10" xfId="13" applyFont="1" applyFill="1" applyBorder="1" applyAlignment="1">
      <alignment horizontal="center"/>
    </xf>
    <xf numFmtId="0" fontId="10" fillId="0" borderId="11" xfId="13" applyFont="1" applyFill="1" applyBorder="1"/>
    <xf numFmtId="0" fontId="9" fillId="0" borderId="0" xfId="13" quotePrefix="1" applyFont="1" applyFill="1" applyBorder="1" applyAlignment="1">
      <alignment horizontal="left"/>
    </xf>
    <xf numFmtId="39" fontId="10" fillId="0" borderId="0" xfId="13" applyNumberFormat="1" applyFont="1" applyFill="1" applyBorder="1" applyAlignment="1">
      <alignment horizontal="center"/>
    </xf>
    <xf numFmtId="39" fontId="9" fillId="0" borderId="0" xfId="13" applyNumberFormat="1" applyFont="1" applyFill="1"/>
    <xf numFmtId="164" fontId="10" fillId="0" borderId="0" xfId="13" applyNumberFormat="1" applyFont="1" applyFill="1" applyBorder="1"/>
    <xf numFmtId="164" fontId="10" fillId="0" borderId="0" xfId="13" quotePrefix="1" applyNumberFormat="1" applyFont="1" applyFill="1" applyBorder="1" applyAlignment="1">
      <alignment horizontal="right"/>
    </xf>
    <xf numFmtId="164" fontId="9" fillId="0" borderId="0" xfId="13" quotePrefix="1" applyNumberFormat="1" applyFont="1" applyFill="1" applyBorder="1" applyAlignment="1">
      <alignment horizontal="right"/>
    </xf>
    <xf numFmtId="0" fontId="9" fillId="0" borderId="0" xfId="13" quotePrefix="1" applyFont="1" applyFill="1" applyBorder="1" applyAlignment="1">
      <alignment horizontal="right"/>
    </xf>
    <xf numFmtId="39" fontId="9" fillId="0" borderId="0" xfId="13" applyNumberFormat="1" applyFont="1" applyFill="1" applyBorder="1" applyAlignment="1">
      <alignment horizontal="center"/>
    </xf>
    <xf numFmtId="39" fontId="9" fillId="0" borderId="0" xfId="13" applyNumberFormat="1" applyFont="1" applyFill="1" applyBorder="1"/>
    <xf numFmtId="0" fontId="10" fillId="0" borderId="0" xfId="13" quotePrefix="1" applyFont="1" applyFill="1" applyBorder="1" applyAlignment="1">
      <alignment horizontal="right"/>
    </xf>
    <xf numFmtId="0" fontId="10" fillId="0" borderId="12" xfId="13" applyFont="1" applyFill="1" applyBorder="1"/>
    <xf numFmtId="164" fontId="10" fillId="0" borderId="13" xfId="13" applyNumberFormat="1" applyFont="1" applyFill="1" applyBorder="1"/>
    <xf numFmtId="164" fontId="10" fillId="0" borderId="13" xfId="13" quotePrefix="1" applyNumberFormat="1" applyFont="1" applyFill="1" applyBorder="1" applyAlignment="1">
      <alignment horizontal="right" indent="1"/>
    </xf>
    <xf numFmtId="39" fontId="10" fillId="0" borderId="13" xfId="13" applyNumberFormat="1" applyFont="1" applyFill="1" applyBorder="1" applyAlignment="1">
      <alignment horizontal="center"/>
    </xf>
    <xf numFmtId="165" fontId="10" fillId="0" borderId="0" xfId="13" quotePrefix="1" applyNumberFormat="1" applyFont="1" applyFill="1" applyBorder="1" applyAlignment="1" applyProtection="1">
      <alignment horizontal="center"/>
      <protection locked="0"/>
    </xf>
    <xf numFmtId="8" fontId="10" fillId="0" borderId="0" xfId="13" quotePrefix="1" applyNumberFormat="1" applyFont="1" applyFill="1" applyBorder="1" applyAlignment="1">
      <alignment horizontal="right"/>
    </xf>
    <xf numFmtId="8" fontId="9" fillId="0" borderId="0" xfId="13" quotePrefix="1" applyNumberFormat="1" applyFont="1" applyFill="1" applyBorder="1" applyAlignment="1">
      <alignment horizontal="right"/>
    </xf>
    <xf numFmtId="8" fontId="9" fillId="0" borderId="0" xfId="13" applyNumberFormat="1" applyFont="1" applyFill="1" applyBorder="1"/>
    <xf numFmtId="165" fontId="9" fillId="0" borderId="0" xfId="13" quotePrefix="1" applyNumberFormat="1" applyFont="1" applyFill="1" applyBorder="1" applyAlignment="1" applyProtection="1">
      <alignment horizontal="center"/>
      <protection locked="0"/>
    </xf>
    <xf numFmtId="164" fontId="9" fillId="0" borderId="0" xfId="13" quotePrefix="1" applyNumberFormat="1" applyFont="1" applyFill="1" applyAlignment="1">
      <alignment horizontal="center"/>
    </xf>
    <xf numFmtId="0" fontId="13" fillId="0" borderId="14" xfId="13" quotePrefix="1" applyFont="1" applyFill="1" applyBorder="1" applyAlignment="1">
      <alignment horizontal="left"/>
    </xf>
    <xf numFmtId="7" fontId="10" fillId="0" borderId="9" xfId="13" applyNumberFormat="1" applyFont="1" applyFill="1" applyBorder="1"/>
    <xf numFmtId="164" fontId="9" fillId="0" borderId="10" xfId="13" quotePrefix="1" applyNumberFormat="1" applyFont="1" applyFill="1" applyBorder="1" applyAlignment="1">
      <alignment horizontal="right"/>
    </xf>
    <xf numFmtId="8" fontId="9" fillId="0" borderId="10" xfId="13" applyNumberFormat="1" applyFont="1" applyFill="1" applyBorder="1"/>
    <xf numFmtId="39" fontId="9" fillId="0" borderId="0" xfId="13" applyNumberFormat="1" applyFont="1" applyFill="1" applyAlignment="1">
      <alignment horizontal="center"/>
    </xf>
    <xf numFmtId="7" fontId="10" fillId="0" borderId="15" xfId="13" applyNumberFormat="1" applyFont="1" applyFill="1" applyBorder="1"/>
    <xf numFmtId="164" fontId="9" fillId="0" borderId="10" xfId="13" applyNumberFormat="1" applyFont="1" applyFill="1" applyBorder="1"/>
    <xf numFmtId="0" fontId="13" fillId="0" borderId="11" xfId="13" quotePrefix="1" applyFont="1" applyFill="1" applyBorder="1" applyAlignment="1">
      <alignment horizontal="left"/>
    </xf>
    <xf numFmtId="0" fontId="13" fillId="0" borderId="0" xfId="13" applyFont="1" applyFill="1" applyAlignment="1">
      <alignment horizontal="left"/>
    </xf>
    <xf numFmtId="7" fontId="9" fillId="0" borderId="0" xfId="13" quotePrefix="1" applyNumberFormat="1" applyFont="1" applyFill="1" applyBorder="1" applyAlignment="1">
      <alignment horizontal="right"/>
    </xf>
    <xf numFmtId="39" fontId="10" fillId="0" borderId="0" xfId="13" applyNumberFormat="1" applyFont="1" applyFill="1" applyAlignment="1">
      <alignment horizontal="center"/>
    </xf>
    <xf numFmtId="40" fontId="9" fillId="0" borderId="0" xfId="6" applyFont="1" applyFill="1" applyAlignment="1" applyProtection="1">
      <alignment horizontal="center"/>
      <protection locked="0"/>
    </xf>
    <xf numFmtId="7" fontId="9" fillId="0" borderId="0" xfId="13" applyNumberFormat="1" applyFont="1" applyFill="1"/>
    <xf numFmtId="164" fontId="9" fillId="0" borderId="0" xfId="13" applyNumberFormat="1" applyFont="1" applyFill="1" applyBorder="1"/>
    <xf numFmtId="7" fontId="10" fillId="0" borderId="9" xfId="13" quotePrefix="1" applyNumberFormat="1" applyFont="1" applyFill="1" applyBorder="1" applyAlignment="1">
      <alignment horizontal="right"/>
    </xf>
    <xf numFmtId="0" fontId="13" fillId="0" borderId="14" xfId="13" applyFont="1" applyFill="1" applyBorder="1" applyAlignment="1">
      <alignment horizontal="left"/>
    </xf>
    <xf numFmtId="0" fontId="9" fillId="0" borderId="0" xfId="13" applyFont="1" applyFill="1" applyAlignment="1">
      <alignment horizontal="left"/>
    </xf>
    <xf numFmtId="0" fontId="9" fillId="0" borderId="0" xfId="13" applyFont="1" applyFill="1" applyBorder="1" applyAlignment="1">
      <alignment horizontal="left"/>
    </xf>
    <xf numFmtId="0" fontId="10" fillId="0" borderId="0" xfId="13" applyFont="1" applyFill="1" applyBorder="1" applyAlignment="1">
      <alignment horizontal="center"/>
    </xf>
    <xf numFmtId="164" fontId="10" fillId="0" borderId="13" xfId="13" quotePrefix="1" applyNumberFormat="1" applyFont="1" applyFill="1" applyBorder="1" applyAlignment="1">
      <alignment horizontal="right"/>
    </xf>
    <xf numFmtId="0" fontId="10" fillId="0" borderId="13" xfId="13" applyFont="1" applyFill="1" applyBorder="1" applyAlignment="1">
      <alignment horizontal="center"/>
    </xf>
    <xf numFmtId="0" fontId="10" fillId="0" borderId="0" xfId="13" applyFont="1" applyFill="1" applyBorder="1"/>
    <xf numFmtId="164" fontId="10" fillId="0" borderId="0" xfId="13" quotePrefix="1" applyNumberFormat="1" applyFont="1" applyFill="1" applyBorder="1" applyAlignment="1">
      <alignment horizontal="right" indent="1"/>
    </xf>
    <xf numFmtId="7" fontId="10" fillId="0" borderId="0" xfId="13" applyNumberFormat="1" applyFont="1" applyFill="1" applyBorder="1"/>
    <xf numFmtId="7" fontId="10" fillId="0" borderId="15" xfId="13" quotePrefix="1" applyNumberFormat="1" applyFont="1" applyFill="1" applyBorder="1" applyAlignment="1">
      <alignment horizontal="right"/>
    </xf>
    <xf numFmtId="43" fontId="9" fillId="0" borderId="0" xfId="3" applyFont="1" applyFill="1" applyBorder="1"/>
    <xf numFmtId="0" fontId="9" fillId="0" borderId="10" xfId="13" quotePrefix="1" applyFont="1" applyFill="1" applyBorder="1" applyAlignment="1">
      <alignment horizontal="left"/>
    </xf>
    <xf numFmtId="165" fontId="10" fillId="0" borderId="0" xfId="13" applyNumberFormat="1" applyFont="1" applyFill="1" applyAlignment="1" applyProtection="1">
      <alignment horizontal="center"/>
      <protection locked="0"/>
    </xf>
    <xf numFmtId="8" fontId="9" fillId="0" borderId="0" xfId="0" applyNumberFormat="1" applyFont="1" applyFill="1"/>
    <xf numFmtId="40" fontId="9" fillId="0" borderId="0" xfId="0" applyNumberFormat="1" applyFont="1" applyFill="1"/>
    <xf numFmtId="164" fontId="10" fillId="0" borderId="0" xfId="13" applyNumberFormat="1" applyFont="1" applyFill="1" applyAlignment="1">
      <alignment horizontal="center"/>
    </xf>
    <xf numFmtId="40" fontId="9" fillId="0" borderId="0" xfId="0" applyNumberFormat="1" applyFont="1" applyFill="1" applyAlignment="1">
      <alignment horizontal="left"/>
    </xf>
    <xf numFmtId="0" fontId="10" fillId="0" borderId="0" xfId="13" applyFont="1" applyFill="1" applyAlignment="1">
      <alignment horizontal="right"/>
    </xf>
    <xf numFmtId="0" fontId="9" fillId="0" borderId="0" xfId="13" applyFont="1" applyFill="1" applyAlignment="1">
      <alignment horizontal="right"/>
    </xf>
    <xf numFmtId="0" fontId="9" fillId="0" borderId="16" xfId="13" applyFont="1" applyFill="1" applyBorder="1"/>
    <xf numFmtId="0" fontId="10" fillId="0" borderId="13" xfId="13" applyFont="1" applyFill="1" applyBorder="1" applyAlignment="1">
      <alignment horizontal="right" indent="1"/>
    </xf>
    <xf numFmtId="8" fontId="9" fillId="0" borderId="16" xfId="13" applyNumberFormat="1" applyFont="1" applyFill="1" applyBorder="1"/>
    <xf numFmtId="0" fontId="9" fillId="0" borderId="0" xfId="13" applyFont="1" applyFill="1" applyBorder="1" applyAlignment="1">
      <alignment horizontal="left" indent="1"/>
    </xf>
    <xf numFmtId="0" fontId="10" fillId="0" borderId="13" xfId="13" applyFont="1" applyFill="1" applyBorder="1" applyAlignment="1">
      <alignment horizontal="right"/>
    </xf>
    <xf numFmtId="164" fontId="10" fillId="0" borderId="0" xfId="13" quotePrefix="1" applyNumberFormat="1" applyFont="1" applyFill="1" applyAlignment="1">
      <alignment horizontal="left"/>
    </xf>
    <xf numFmtId="0" fontId="15" fillId="0" borderId="0" xfId="13" applyFont="1" applyFill="1"/>
    <xf numFmtId="0" fontId="13" fillId="0" borderId="0" xfId="13" quotePrefix="1" applyFont="1" applyFill="1" applyBorder="1" applyAlignment="1">
      <alignment horizontal="left"/>
    </xf>
    <xf numFmtId="164" fontId="9" fillId="0" borderId="0" xfId="13" applyNumberFormat="1" applyFont="1" applyFill="1" applyBorder="1" applyAlignment="1">
      <alignment horizontal="right"/>
    </xf>
    <xf numFmtId="164" fontId="13" fillId="0" borderId="0" xfId="13" applyNumberFormat="1" applyFont="1" applyFill="1" applyBorder="1" applyAlignment="1">
      <alignment horizontal="left"/>
    </xf>
    <xf numFmtId="164" fontId="9" fillId="0" borderId="0" xfId="13" applyNumberFormat="1" applyFont="1" applyFill="1" applyBorder="1" applyAlignment="1">
      <alignment horizontal="left"/>
    </xf>
    <xf numFmtId="39" fontId="9" fillId="0" borderId="17" xfId="13" applyNumberFormat="1" applyFont="1" applyFill="1" applyBorder="1"/>
    <xf numFmtId="7" fontId="9" fillId="0" borderId="17" xfId="13" applyNumberFormat="1" applyFont="1" applyFill="1" applyBorder="1"/>
    <xf numFmtId="0" fontId="9" fillId="0" borderId="18" xfId="13" applyFont="1" applyFill="1" applyBorder="1"/>
    <xf numFmtId="164" fontId="9" fillId="0" borderId="0" xfId="13" applyNumberFormat="1" applyFont="1" applyFill="1" applyAlignment="1">
      <alignment horizontal="left"/>
    </xf>
    <xf numFmtId="7" fontId="9" fillId="0" borderId="0" xfId="8" applyNumberFormat="1" applyFont="1" applyFill="1" applyBorder="1"/>
    <xf numFmtId="39" fontId="9" fillId="0" borderId="0" xfId="6" applyNumberFormat="1" applyFont="1" applyFill="1" applyBorder="1"/>
    <xf numFmtId="39" fontId="9" fillId="0" borderId="0" xfId="0" applyNumberFormat="1" applyFont="1" applyFill="1"/>
    <xf numFmtId="40" fontId="9" fillId="0" borderId="0" xfId="0" applyNumberFormat="1" applyFont="1" applyFill="1" applyBorder="1"/>
    <xf numFmtId="40" fontId="13" fillId="0" borderId="0" xfId="0" quotePrefix="1" applyNumberFormat="1" applyFont="1" applyFill="1" applyAlignment="1">
      <alignment horizontal="left"/>
    </xf>
    <xf numFmtId="164" fontId="10" fillId="0" borderId="2" xfId="13" quotePrefix="1" applyNumberFormat="1" applyFont="1" applyFill="1" applyBorder="1" applyAlignment="1">
      <alignment horizontal="centerContinuous"/>
    </xf>
    <xf numFmtId="164" fontId="10" fillId="0" borderId="6" xfId="13" quotePrefix="1" applyNumberFormat="1" applyFont="1" applyFill="1" applyBorder="1" applyAlignment="1">
      <alignment horizontal="centerContinuous"/>
    </xf>
    <xf numFmtId="7" fontId="9" fillId="0" borderId="0" xfId="0" applyNumberFormat="1" applyFont="1" applyFill="1"/>
    <xf numFmtId="164" fontId="10" fillId="0" borderId="0" xfId="13" quotePrefix="1" applyNumberFormat="1" applyFont="1" applyFill="1" applyBorder="1" applyAlignment="1">
      <alignment horizontal="left"/>
    </xf>
    <xf numFmtId="164" fontId="7" fillId="0" borderId="0" xfId="13" applyNumberFormat="1" applyFont="1" applyFill="1" applyAlignment="1">
      <alignment horizontal="centerContinuous"/>
    </xf>
    <xf numFmtId="40" fontId="9" fillId="0" borderId="16" xfId="13" applyNumberFormat="1" applyFont="1" applyFill="1" applyBorder="1"/>
    <xf numFmtId="7" fontId="9" fillId="0" borderId="19" xfId="13" applyNumberFormat="1" applyFont="1" applyFill="1" applyBorder="1"/>
    <xf numFmtId="39" fontId="9" fillId="0" borderId="19" xfId="13" applyNumberFormat="1" applyFont="1" applyFill="1" applyBorder="1"/>
    <xf numFmtId="7" fontId="10" fillId="0" borderId="20" xfId="13" applyNumberFormat="1" applyFont="1" applyFill="1" applyBorder="1"/>
    <xf numFmtId="7" fontId="9" fillId="0" borderId="0" xfId="13" applyNumberFormat="1" applyFont="1" applyFill="1" applyBorder="1" applyAlignment="1">
      <alignment horizontal="right"/>
    </xf>
    <xf numFmtId="39" fontId="9" fillId="0" borderId="19" xfId="13" applyNumberFormat="1" applyFont="1" applyFill="1" applyBorder="1" applyAlignment="1">
      <alignment horizontal="center"/>
    </xf>
    <xf numFmtId="7" fontId="10" fillId="0" borderId="21" xfId="13" quotePrefix="1" applyNumberFormat="1" applyFont="1" applyFill="1" applyBorder="1" applyAlignment="1">
      <alignment horizontal="right"/>
    </xf>
    <xf numFmtId="7" fontId="10" fillId="0" borderId="21" xfId="13" applyNumberFormat="1" applyFont="1" applyFill="1" applyBorder="1"/>
    <xf numFmtId="7" fontId="10" fillId="0" borderId="22" xfId="13" quotePrefix="1" applyNumberFormat="1" applyFont="1" applyFill="1" applyBorder="1" applyAlignment="1">
      <alignment horizontal="right"/>
    </xf>
    <xf numFmtId="7" fontId="9" fillId="0" borderId="19" xfId="13" applyNumberFormat="1" applyFont="1" applyFill="1" applyBorder="1" applyAlignment="1">
      <alignment horizontal="right"/>
    </xf>
    <xf numFmtId="40" fontId="9" fillId="0" borderId="19" xfId="13" applyNumberFormat="1" applyFont="1" applyFill="1" applyBorder="1"/>
    <xf numFmtId="7" fontId="10" fillId="0" borderId="20" xfId="13" quotePrefix="1" applyNumberFormat="1" applyFont="1" applyFill="1" applyBorder="1" applyAlignment="1">
      <alignment horizontal="right"/>
    </xf>
    <xf numFmtId="0" fontId="9" fillId="0" borderId="19" xfId="13" applyFont="1" applyFill="1" applyBorder="1"/>
    <xf numFmtId="7" fontId="10" fillId="0" borderId="22" xfId="13" applyNumberFormat="1" applyFont="1" applyFill="1" applyBorder="1"/>
    <xf numFmtId="7" fontId="10" fillId="0" borderId="19" xfId="13" applyNumberFormat="1" applyFont="1" applyFill="1" applyBorder="1"/>
    <xf numFmtId="39" fontId="10" fillId="0" borderId="0" xfId="13" applyNumberFormat="1" applyFont="1" applyFill="1" applyBorder="1"/>
    <xf numFmtId="39" fontId="10" fillId="0" borderId="19" xfId="13" applyNumberFormat="1" applyFont="1" applyFill="1" applyBorder="1"/>
    <xf numFmtId="43" fontId="9" fillId="0" borderId="0" xfId="1" applyFont="1" applyFill="1"/>
    <xf numFmtId="43" fontId="9" fillId="0" borderId="0" xfId="1" applyFont="1" applyFill="1" applyBorder="1"/>
    <xf numFmtId="43" fontId="10" fillId="0" borderId="0" xfId="1" applyFont="1" applyFill="1" applyBorder="1" applyAlignment="1">
      <alignment horizontal="center"/>
    </xf>
    <xf numFmtId="40" fontId="12" fillId="0" borderId="0" xfId="0" applyNumberFormat="1" applyFont="1" applyFill="1"/>
    <xf numFmtId="166" fontId="9" fillId="0" borderId="0" xfId="0" quotePrefix="1" applyNumberFormat="1" applyFont="1" applyFill="1" applyAlignment="1">
      <alignment horizontal="right"/>
    </xf>
    <xf numFmtId="167" fontId="10" fillId="0" borderId="0" xfId="0" applyNumberFormat="1" applyFont="1" applyFill="1" applyAlignment="1">
      <alignment horizontal="left"/>
    </xf>
    <xf numFmtId="8" fontId="12" fillId="0" borderId="0" xfId="0" applyNumberFormat="1" applyFont="1" applyFill="1"/>
    <xf numFmtId="166" fontId="9" fillId="0" borderId="0" xfId="0" applyNumberFormat="1" applyFont="1" applyFill="1" applyAlignment="1">
      <alignment horizontal="center"/>
    </xf>
    <xf numFmtId="8" fontId="9" fillId="0" borderId="0" xfId="0" quotePrefix="1" applyNumberFormat="1" applyFont="1" applyFill="1" applyAlignment="1">
      <alignment horizontal="left"/>
    </xf>
    <xf numFmtId="8" fontId="10" fillId="0" borderId="0" xfId="0" applyNumberFormat="1" applyFont="1" applyFill="1"/>
    <xf numFmtId="166" fontId="10" fillId="0" borderId="0" xfId="0" applyNumberFormat="1" applyFont="1" applyFill="1"/>
    <xf numFmtId="8" fontId="10" fillId="0" borderId="0" xfId="0" quotePrefix="1" applyNumberFormat="1" applyFont="1" applyFill="1" applyAlignment="1">
      <alignment horizontal="right"/>
    </xf>
    <xf numFmtId="7" fontId="10" fillId="0" borderId="15" xfId="0" applyNumberFormat="1" applyFont="1" applyFill="1" applyBorder="1"/>
    <xf numFmtId="8" fontId="10" fillId="0" borderId="0" xfId="0" applyNumberFormat="1" applyFont="1" applyFill="1" applyBorder="1"/>
    <xf numFmtId="8" fontId="11" fillId="0" borderId="0" xfId="0" applyNumberFormat="1" applyFont="1" applyFill="1"/>
    <xf numFmtId="40" fontId="9" fillId="0" borderId="0" xfId="0" quotePrefix="1" applyNumberFormat="1" applyFont="1" applyFill="1" applyAlignment="1">
      <alignment horizontal="right"/>
    </xf>
    <xf numFmtId="40" fontId="9" fillId="0" borderId="0" xfId="0" quotePrefix="1" applyNumberFormat="1" applyFont="1" applyFill="1" applyAlignment="1">
      <alignment horizontal="left"/>
    </xf>
    <xf numFmtId="40" fontId="10" fillId="0" borderId="0" xfId="0" applyNumberFormat="1" applyFont="1" applyFill="1"/>
    <xf numFmtId="40" fontId="10" fillId="0" borderId="0" xfId="0" quotePrefix="1" applyNumberFormat="1" applyFont="1" applyFill="1" applyAlignment="1">
      <alignment horizontal="right"/>
    </xf>
    <xf numFmtId="8" fontId="10" fillId="0" borderId="0" xfId="0" quotePrefix="1" applyNumberFormat="1" applyFont="1" applyFill="1" applyBorder="1" applyAlignment="1">
      <alignment horizontal="right"/>
    </xf>
    <xf numFmtId="40" fontId="11" fillId="0" borderId="0" xfId="0" applyNumberFormat="1" applyFont="1" applyFill="1"/>
    <xf numFmtId="166" fontId="9" fillId="0" borderId="0" xfId="0" applyNumberFormat="1" applyFont="1" applyFill="1"/>
    <xf numFmtId="8" fontId="10" fillId="0" borderId="0" xfId="0" quotePrefix="1" applyNumberFormat="1" applyFont="1" applyFill="1" applyAlignment="1">
      <alignment horizontal="right" indent="1"/>
    </xf>
    <xf numFmtId="7" fontId="10" fillId="0" borderId="9" xfId="0" applyNumberFormat="1" applyFont="1" applyFill="1" applyBorder="1"/>
    <xf numFmtId="40" fontId="13" fillId="0" borderId="14" xfId="0" quotePrefix="1" applyNumberFormat="1" applyFont="1" applyFill="1" applyBorder="1" applyAlignment="1">
      <alignment horizontal="left"/>
    </xf>
    <xf numFmtId="166" fontId="9" fillId="0" borderId="10" xfId="0" quotePrefix="1" applyNumberFormat="1" applyFont="1" applyFill="1" applyBorder="1" applyAlignment="1">
      <alignment horizontal="right"/>
    </xf>
    <xf numFmtId="40" fontId="9" fillId="0" borderId="10" xfId="0" applyNumberFormat="1" applyFont="1" applyFill="1" applyBorder="1"/>
    <xf numFmtId="167" fontId="10" fillId="0" borderId="10" xfId="0" applyNumberFormat="1" applyFont="1" applyFill="1" applyBorder="1" applyAlignment="1">
      <alignment horizontal="left"/>
    </xf>
    <xf numFmtId="8" fontId="9" fillId="0" borderId="11" xfId="0" applyNumberFormat="1" applyFont="1" applyFill="1" applyBorder="1"/>
    <xf numFmtId="166" fontId="9" fillId="0" borderId="0" xfId="0" applyNumberFormat="1" applyFont="1" applyFill="1" applyBorder="1" applyAlignment="1">
      <alignment horizontal="center"/>
    </xf>
    <xf numFmtId="8" fontId="9" fillId="0" borderId="0" xfId="0" quotePrefix="1" applyNumberFormat="1" applyFont="1" applyFill="1" applyBorder="1" applyAlignment="1">
      <alignment horizontal="left"/>
    </xf>
    <xf numFmtId="7" fontId="9" fillId="0" borderId="0" xfId="0" applyNumberFormat="1" applyFont="1" applyFill="1" applyBorder="1"/>
    <xf numFmtId="40" fontId="9" fillId="0" borderId="11" xfId="0" applyNumberFormat="1" applyFont="1" applyFill="1" applyBorder="1"/>
    <xf numFmtId="40" fontId="9" fillId="0" borderId="0" xfId="0" applyNumberFormat="1" applyFont="1" applyFill="1" applyBorder="1" applyAlignment="1">
      <alignment horizontal="left"/>
    </xf>
    <xf numFmtId="39" fontId="9" fillId="0" borderId="0" xfId="0" applyNumberFormat="1" applyFont="1" applyFill="1" applyBorder="1"/>
    <xf numFmtId="40" fontId="16" fillId="0" borderId="11" xfId="0" applyNumberFormat="1" applyFont="1" applyFill="1" applyBorder="1"/>
    <xf numFmtId="8" fontId="17" fillId="0" borderId="11" xfId="0" applyNumberFormat="1" applyFont="1" applyFill="1" applyBorder="1"/>
    <xf numFmtId="166" fontId="10" fillId="0" borderId="0" xfId="0" applyNumberFormat="1" applyFont="1" applyFill="1" applyBorder="1"/>
    <xf numFmtId="167" fontId="10" fillId="0" borderId="0" xfId="0" applyNumberFormat="1" applyFont="1" applyFill="1" applyBorder="1" applyAlignment="1">
      <alignment horizontal="left"/>
    </xf>
    <xf numFmtId="40" fontId="9" fillId="0" borderId="0" xfId="0" quotePrefix="1" applyNumberFormat="1" applyFont="1" applyFill="1" applyBorder="1" applyAlignment="1">
      <alignment horizontal="right"/>
    </xf>
    <xf numFmtId="8" fontId="16" fillId="0" borderId="11" xfId="0" applyNumberFormat="1" applyFont="1" applyFill="1" applyBorder="1"/>
    <xf numFmtId="8" fontId="9" fillId="0" borderId="0" xfId="0" applyNumberFormat="1" applyFont="1" applyFill="1" applyBorder="1"/>
    <xf numFmtId="40" fontId="9" fillId="0" borderId="0" xfId="0" quotePrefix="1" applyNumberFormat="1" applyFont="1" applyFill="1" applyBorder="1" applyAlignment="1">
      <alignment horizontal="left"/>
    </xf>
    <xf numFmtId="40" fontId="17" fillId="0" borderId="11" xfId="0" applyNumberFormat="1" applyFont="1" applyFill="1" applyBorder="1"/>
    <xf numFmtId="40" fontId="10" fillId="0" borderId="0" xfId="0" quotePrefix="1" applyNumberFormat="1" applyFont="1" applyFill="1" applyBorder="1" applyAlignment="1">
      <alignment horizontal="right"/>
    </xf>
    <xf numFmtId="166" fontId="9" fillId="0" borderId="0" xfId="0" applyNumberFormat="1" applyFont="1" applyFill="1" applyBorder="1"/>
    <xf numFmtId="8" fontId="10" fillId="0" borderId="12" xfId="0" applyNumberFormat="1" applyFont="1" applyFill="1" applyBorder="1"/>
    <xf numFmtId="166" fontId="10" fillId="0" borderId="13" xfId="0" applyNumberFormat="1" applyFont="1" applyFill="1" applyBorder="1"/>
    <xf numFmtId="8" fontId="10" fillId="0" borderId="13" xfId="0" quotePrefix="1" applyNumberFormat="1" applyFont="1" applyFill="1" applyBorder="1" applyAlignment="1">
      <alignment horizontal="right" indent="1"/>
    </xf>
    <xf numFmtId="7" fontId="10" fillId="0" borderId="21" xfId="0" applyNumberFormat="1" applyFont="1" applyFill="1" applyBorder="1"/>
    <xf numFmtId="167" fontId="10" fillId="0" borderId="13" xfId="0" applyNumberFormat="1" applyFont="1" applyFill="1" applyBorder="1" applyAlignment="1">
      <alignment horizontal="left"/>
    </xf>
    <xf numFmtId="8" fontId="10" fillId="0" borderId="0" xfId="0" quotePrefix="1" applyNumberFormat="1" applyFont="1" applyFill="1" applyBorder="1" applyAlignment="1">
      <alignment horizontal="right" indent="1"/>
    </xf>
    <xf numFmtId="7" fontId="10" fillId="0" borderId="0" xfId="0" applyNumberFormat="1" applyFont="1" applyFill="1" applyBorder="1"/>
    <xf numFmtId="43" fontId="10" fillId="0" borderId="0" xfId="1" applyFont="1" applyFill="1" applyAlignment="1">
      <alignment horizontal="center"/>
    </xf>
    <xf numFmtId="43" fontId="7" fillId="0" borderId="0" xfId="3" applyFont="1" applyFill="1" applyAlignment="1">
      <alignment horizontal="left"/>
    </xf>
  </cellXfs>
  <cellStyles count="15">
    <cellStyle name="Comma" xfId="1" builtinId="3"/>
    <cellStyle name="Comma [0] 2" xfId="2"/>
    <cellStyle name="Comma 2" xfId="3"/>
    <cellStyle name="Comma 2 2" xfId="4"/>
    <cellStyle name="Comma 8" xfId="5"/>
    <cellStyle name="Comma_stat104p" xfId="6"/>
    <cellStyle name="Currency 2" xfId="7"/>
    <cellStyle name="Currency_stat104p" xfId="8"/>
    <cellStyle name="Normal" xfId="0" builtinId="0"/>
    <cellStyle name="Normal 2" xfId="9"/>
    <cellStyle name="Normal 2 2" xfId="10"/>
    <cellStyle name="Normal 3" xfId="11"/>
    <cellStyle name="Normal 5" xfId="12"/>
    <cellStyle name="Normal_stat104p" xfId="13"/>
    <cellStyle name="Percent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637"/>
  <sheetViews>
    <sheetView tabSelected="1" zoomScaleNormal="100" zoomScaleSheetLayoutView="100" workbookViewId="0"/>
  </sheetViews>
  <sheetFormatPr defaultColWidth="9.140625" defaultRowHeight="11.25" x14ac:dyDescent="0.2"/>
  <cols>
    <col min="1" max="1" width="14.5703125" style="9" customWidth="1"/>
    <col min="2" max="2" width="10.28515625" style="10" customWidth="1"/>
    <col min="3" max="3" width="33.85546875" style="9" customWidth="1"/>
    <col min="4" max="4" width="20.5703125" style="11" customWidth="1"/>
    <col min="5" max="8" width="16.7109375" style="11" customWidth="1"/>
    <col min="9" max="9" width="14.28515625" style="11" customWidth="1"/>
    <col min="10" max="10" width="2.7109375" style="12" customWidth="1"/>
    <col min="11" max="11" width="16.7109375" style="11" customWidth="1"/>
    <col min="12" max="12" width="3.85546875" style="11" customWidth="1"/>
    <col min="13" max="13" width="23" style="11" customWidth="1"/>
    <col min="14" max="14" width="9.140625" style="13"/>
    <col min="15" max="16384" width="9.140625" style="9"/>
  </cols>
  <sheetData>
    <row r="1" spans="1:14" s="5" customFormat="1" ht="15.75" x14ac:dyDescent="0.25">
      <c r="A1" s="219" t="s">
        <v>247</v>
      </c>
      <c r="B1" s="147"/>
      <c r="C1" s="2"/>
      <c r="D1" s="3"/>
      <c r="E1" s="3"/>
      <c r="F1" s="3"/>
      <c r="G1" s="3"/>
      <c r="H1" s="3"/>
      <c r="I1" s="3"/>
      <c r="J1" s="1"/>
      <c r="K1" s="3"/>
      <c r="L1" s="3"/>
      <c r="M1" s="3"/>
      <c r="N1" s="4"/>
    </row>
    <row r="2" spans="1:14" s="5" customFormat="1" ht="15.75" x14ac:dyDescent="0.25">
      <c r="A2" s="219" t="s">
        <v>246</v>
      </c>
      <c r="B2" s="147"/>
      <c r="C2" s="2"/>
      <c r="D2" s="3"/>
      <c r="E2" s="3"/>
      <c r="F2" s="3"/>
      <c r="G2" s="3"/>
      <c r="H2" s="3"/>
      <c r="I2" s="3"/>
      <c r="J2" s="1"/>
      <c r="K2" s="3"/>
      <c r="L2" s="3"/>
      <c r="M2" s="3"/>
      <c r="N2" s="4"/>
    </row>
    <row r="3" spans="1:14" s="5" customFormat="1" ht="15.75" x14ac:dyDescent="0.25">
      <c r="A3" s="1" t="s">
        <v>237</v>
      </c>
      <c r="B3" s="6"/>
      <c r="C3" s="7"/>
      <c r="D3" s="3"/>
      <c r="E3" s="3"/>
      <c r="F3" s="3"/>
      <c r="G3" s="3"/>
      <c r="H3" s="3"/>
      <c r="I3" s="3"/>
      <c r="J3" s="1"/>
      <c r="K3" s="3"/>
      <c r="L3" s="3"/>
      <c r="M3" s="3"/>
      <c r="N3" s="4"/>
    </row>
    <row r="4" spans="1:14" ht="10.5" customHeight="1" thickBot="1" x14ac:dyDescent="0.25"/>
    <row r="5" spans="1:14" ht="10.5" customHeight="1" x14ac:dyDescent="0.2">
      <c r="A5" s="15"/>
      <c r="B5" s="143" t="s">
        <v>56</v>
      </c>
      <c r="C5" s="16"/>
      <c r="D5" s="17" t="s">
        <v>57</v>
      </c>
      <c r="E5" s="18"/>
      <c r="F5" s="18"/>
      <c r="G5" s="18"/>
      <c r="H5" s="17" t="s">
        <v>58</v>
      </c>
      <c r="I5" s="19"/>
      <c r="J5" s="20"/>
      <c r="K5" s="21" t="s">
        <v>59</v>
      </c>
      <c r="L5" s="22"/>
      <c r="M5" s="21" t="s">
        <v>60</v>
      </c>
    </row>
    <row r="6" spans="1:14" ht="10.5" customHeight="1" thickBot="1" x14ac:dyDescent="0.25">
      <c r="A6" s="24"/>
      <c r="B6" s="144" t="s">
        <v>62</v>
      </c>
      <c r="C6" s="25" t="s">
        <v>2</v>
      </c>
      <c r="D6" s="26" t="s">
        <v>63</v>
      </c>
      <c r="E6" s="26" t="s">
        <v>64</v>
      </c>
      <c r="F6" s="26" t="s">
        <v>65</v>
      </c>
      <c r="G6" s="26" t="s">
        <v>66</v>
      </c>
      <c r="H6" s="26" t="s">
        <v>63</v>
      </c>
      <c r="I6" s="27" t="s">
        <v>61</v>
      </c>
      <c r="J6" s="28"/>
      <c r="K6" s="29" t="s">
        <v>67</v>
      </c>
      <c r="L6" s="22"/>
      <c r="M6" s="30" t="s">
        <v>68</v>
      </c>
    </row>
    <row r="7" spans="1:14" s="32" customFormat="1" x14ac:dyDescent="0.2">
      <c r="B7" s="33"/>
      <c r="D7" s="34" t="s">
        <v>69</v>
      </c>
      <c r="E7" s="35" t="s">
        <v>70</v>
      </c>
      <c r="F7" s="35" t="s">
        <v>71</v>
      </c>
      <c r="G7" s="35" t="s">
        <v>72</v>
      </c>
      <c r="H7" s="35" t="s">
        <v>73</v>
      </c>
      <c r="I7" s="35" t="s">
        <v>74</v>
      </c>
      <c r="J7" s="36"/>
      <c r="K7" s="35" t="s">
        <v>75</v>
      </c>
      <c r="L7" s="37"/>
      <c r="M7" s="37"/>
      <c r="N7" s="31"/>
    </row>
    <row r="8" spans="1:14" s="32" customFormat="1" ht="8.25" customHeight="1" x14ac:dyDescent="0.2">
      <c r="B8" s="33"/>
      <c r="D8" s="23"/>
      <c r="E8" s="37"/>
      <c r="F8" s="37"/>
      <c r="G8" s="37"/>
      <c r="H8" s="37"/>
      <c r="I8" s="37"/>
      <c r="J8" s="12"/>
      <c r="K8" s="37"/>
      <c r="L8" s="37"/>
      <c r="M8" s="37"/>
      <c r="N8" s="31"/>
    </row>
    <row r="9" spans="1:14" ht="10.5" customHeight="1" x14ac:dyDescent="0.2">
      <c r="A9" s="40"/>
      <c r="B9" s="39"/>
      <c r="C9" s="63"/>
      <c r="D9" s="85"/>
      <c r="E9" s="85"/>
      <c r="F9" s="85"/>
      <c r="G9" s="85"/>
      <c r="H9" s="85"/>
      <c r="I9" s="86"/>
      <c r="K9" s="85"/>
      <c r="L9" s="46"/>
      <c r="M9" s="87"/>
      <c r="N9" s="8"/>
    </row>
    <row r="10" spans="1:14" ht="10.5" customHeight="1" x14ac:dyDescent="0.2">
      <c r="A10" s="38" t="s">
        <v>85</v>
      </c>
      <c r="B10" s="88"/>
      <c r="D10" s="86"/>
      <c r="E10" s="86"/>
      <c r="F10" s="86"/>
      <c r="G10" s="86"/>
      <c r="H10" s="86"/>
      <c r="I10" s="86"/>
      <c r="K10" s="86"/>
      <c r="L10" s="46"/>
      <c r="M10" s="56"/>
      <c r="N10" s="8"/>
    </row>
    <row r="11" spans="1:14" ht="10.5" customHeight="1" x14ac:dyDescent="0.2">
      <c r="A11" s="40"/>
      <c r="B11" s="10">
        <v>311</v>
      </c>
      <c r="C11" s="41" t="s">
        <v>3</v>
      </c>
      <c r="D11" s="42">
        <v>0</v>
      </c>
      <c r="E11" s="42">
        <v>0</v>
      </c>
      <c r="F11" s="42">
        <v>0</v>
      </c>
      <c r="G11" s="42">
        <v>0</v>
      </c>
      <c r="H11" s="42">
        <f>D11+E11-F11+G11</f>
        <v>0</v>
      </c>
      <c r="I11" s="42">
        <v>0</v>
      </c>
      <c r="J11" s="12" t="str">
        <f>IF($I11=0,"","("&amp;IF(#REF!&lt;&gt;0,1,0)+IF(#REF!&lt;&gt;0,2,0)+IF(#REF!&lt;&gt;0,4,0)&amp;")")</f>
        <v/>
      </c>
      <c r="K11" s="101">
        <f>H11-I11</f>
        <v>0</v>
      </c>
      <c r="L11" s="46"/>
      <c r="M11" s="43">
        <v>1.7000000000000001E-2</v>
      </c>
      <c r="N11" s="45"/>
    </row>
    <row r="12" spans="1:14" ht="10.5" customHeight="1" x14ac:dyDescent="0.2">
      <c r="A12" s="40"/>
      <c r="B12" s="10">
        <v>312</v>
      </c>
      <c r="C12" s="9" t="s">
        <v>4</v>
      </c>
      <c r="D12" s="42">
        <v>0</v>
      </c>
      <c r="E12" s="42">
        <v>0</v>
      </c>
      <c r="F12" s="42">
        <v>0</v>
      </c>
      <c r="G12" s="42">
        <v>0</v>
      </c>
      <c r="H12" s="42">
        <f>D12+E12-F12+G12</f>
        <v>0</v>
      </c>
      <c r="I12" s="42">
        <v>0</v>
      </c>
      <c r="J12" s="12" t="str">
        <f>IF($I12=0,"","("&amp;IF(#REF!&lt;&gt;0,1,0)+IF(#REF!&lt;&gt;0,2,0)+IF(#REF!&lt;&gt;0,4,0)&amp;")")</f>
        <v/>
      </c>
      <c r="K12" s="71">
        <f>H12-I12</f>
        <v>0</v>
      </c>
      <c r="L12" s="46"/>
      <c r="M12" s="43">
        <v>2.1999999999999999E-2</v>
      </c>
      <c r="N12" s="45"/>
    </row>
    <row r="13" spans="1:14" ht="10.5" customHeight="1" x14ac:dyDescent="0.2">
      <c r="A13" s="40"/>
      <c r="B13" s="10">
        <v>314</v>
      </c>
      <c r="C13" s="9" t="s">
        <v>5</v>
      </c>
      <c r="D13" s="42">
        <v>0</v>
      </c>
      <c r="E13" s="42">
        <v>0</v>
      </c>
      <c r="F13" s="42">
        <v>0</v>
      </c>
      <c r="G13" s="42">
        <v>0</v>
      </c>
      <c r="H13" s="42">
        <f>D13+E13-F13+G13</f>
        <v>0</v>
      </c>
      <c r="I13" s="42">
        <v>0</v>
      </c>
      <c r="J13" s="12" t="str">
        <f>IF($I13=0,"","("&amp;IF(#REF!&lt;&gt;0,1,0)+IF(#REF!&lt;&gt;0,2,0)+IF(#REF!&lt;&gt;0,4,0)&amp;")")</f>
        <v/>
      </c>
      <c r="K13" s="71">
        <f>H13-I13</f>
        <v>0</v>
      </c>
      <c r="L13" s="46"/>
      <c r="M13" s="43">
        <v>2.1999999999999999E-2</v>
      </c>
      <c r="N13" s="45"/>
    </row>
    <row r="14" spans="1:14" ht="10.5" customHeight="1" x14ac:dyDescent="0.2">
      <c r="A14" s="40"/>
      <c r="B14" s="10">
        <v>315</v>
      </c>
      <c r="C14" s="9" t="s">
        <v>6</v>
      </c>
      <c r="D14" s="42">
        <v>0</v>
      </c>
      <c r="E14" s="42">
        <v>0</v>
      </c>
      <c r="F14" s="42">
        <v>0</v>
      </c>
      <c r="G14" s="42">
        <v>0</v>
      </c>
      <c r="H14" s="42">
        <f>D14+E14-F14+G14</f>
        <v>0</v>
      </c>
      <c r="I14" s="42">
        <v>0</v>
      </c>
      <c r="J14" s="12" t="str">
        <f>IF($I14=0,"","("&amp;IF(#REF!&lt;&gt;0,1,0)+IF(#REF!&lt;&gt;0,2,0)+IF(#REF!&lt;&gt;0,4,0)&amp;")")</f>
        <v/>
      </c>
      <c r="K14" s="71">
        <f>H14-I14</f>
        <v>0</v>
      </c>
      <c r="L14" s="46"/>
      <c r="M14" s="43">
        <v>1.9E-2</v>
      </c>
      <c r="N14" s="45"/>
    </row>
    <row r="15" spans="1:14" ht="10.5" customHeight="1" x14ac:dyDescent="0.2">
      <c r="A15" s="40"/>
      <c r="B15" s="10">
        <v>316</v>
      </c>
      <c r="C15" s="9" t="s">
        <v>7</v>
      </c>
      <c r="D15" s="42">
        <v>0</v>
      </c>
      <c r="E15" s="42">
        <v>0</v>
      </c>
      <c r="F15" s="42">
        <v>0</v>
      </c>
      <c r="G15" s="42">
        <v>0</v>
      </c>
      <c r="H15" s="42">
        <f>D15+E15-F15+G15</f>
        <v>0</v>
      </c>
      <c r="I15" s="42">
        <v>0</v>
      </c>
      <c r="J15" s="12" t="str">
        <f>IF($I15=0,"","("&amp;IF(#REF!&lt;&gt;0,1,0)+IF(#REF!&lt;&gt;0,2,0)+IF(#REF!&lt;&gt;0,4,0)&amp;")")</f>
        <v/>
      </c>
      <c r="K15" s="71">
        <f>H15-I15</f>
        <v>0</v>
      </c>
      <c r="L15" s="46"/>
      <c r="M15" s="43">
        <v>1.9E-2</v>
      </c>
      <c r="N15" s="45"/>
    </row>
    <row r="16" spans="1:14" s="40" customFormat="1" ht="10.5" customHeight="1" x14ac:dyDescent="0.2">
      <c r="B16" s="47"/>
      <c r="C16" s="48" t="s">
        <v>77</v>
      </c>
      <c r="D16" s="94">
        <f t="shared" ref="D16:I16" si="0">SUM(D11:D15)</f>
        <v>0</v>
      </c>
      <c r="E16" s="94">
        <f t="shared" si="0"/>
        <v>0</v>
      </c>
      <c r="F16" s="94">
        <f t="shared" si="0"/>
        <v>0</v>
      </c>
      <c r="G16" s="94">
        <f t="shared" si="0"/>
        <v>0</v>
      </c>
      <c r="H16" s="94">
        <f t="shared" si="0"/>
        <v>0</v>
      </c>
      <c r="I16" s="94">
        <f t="shared" si="0"/>
        <v>0</v>
      </c>
      <c r="J16" s="12" t="str">
        <f>IF($I16=0,"","("&amp;IF(#REF!&lt;&gt;0,1,0)+IF(#REF!&lt;&gt;0,2,0)+IF(#REF!&lt;&gt;0,4,0)&amp;")")</f>
        <v/>
      </c>
      <c r="K16" s="94">
        <f>SUM(K11:K15)</f>
        <v>0</v>
      </c>
      <c r="L16" s="49"/>
      <c r="M16" s="50"/>
      <c r="N16" s="52"/>
    </row>
    <row r="17" spans="1:14" ht="10.5" customHeight="1" x14ac:dyDescent="0.2">
      <c r="A17" s="40"/>
      <c r="B17" s="63"/>
      <c r="C17" s="54"/>
      <c r="D17" s="14"/>
      <c r="E17" s="14"/>
      <c r="F17" s="14"/>
      <c r="G17" s="14"/>
      <c r="H17" s="55"/>
      <c r="I17" s="55"/>
      <c r="J17" s="12" t="str">
        <f>IF($I17=0,"","("&amp;IF(#REF!&lt;&gt;0,1,0)+IF(#REF!&lt;&gt;0,2,0)+IF(#REF!&lt;&gt;0,4,0)&amp;")")</f>
        <v/>
      </c>
      <c r="K17" s="55"/>
      <c r="L17" s="46"/>
      <c r="M17" s="56"/>
      <c r="N17" s="8"/>
    </row>
    <row r="18" spans="1:14" ht="10.5" customHeight="1" x14ac:dyDescent="0.2">
      <c r="A18" s="40"/>
      <c r="B18" s="10">
        <v>316.3</v>
      </c>
      <c r="C18" s="41" t="s">
        <v>78</v>
      </c>
      <c r="D18" s="42">
        <v>0</v>
      </c>
      <c r="E18" s="42">
        <v>0</v>
      </c>
      <c r="F18" s="42">
        <v>0</v>
      </c>
      <c r="G18" s="42">
        <v>0</v>
      </c>
      <c r="H18" s="42">
        <f>D18+E18-F18+G18</f>
        <v>0</v>
      </c>
      <c r="I18" s="42">
        <v>0</v>
      </c>
      <c r="J18" s="12" t="str">
        <f>IF($I18=0,"","("&amp;IF(#REF!&lt;&gt;0,1,0)+IF(#REF!&lt;&gt;0,2,0)+IF(#REF!&lt;&gt;0,4,0)&amp;")")</f>
        <v/>
      </c>
      <c r="K18" s="101">
        <f>H18-I18</f>
        <v>0</v>
      </c>
      <c r="L18" s="46"/>
      <c r="M18" s="57" t="s">
        <v>79</v>
      </c>
      <c r="N18" s="8"/>
    </row>
    <row r="19" spans="1:14" ht="10.5" customHeight="1" x14ac:dyDescent="0.2">
      <c r="A19" s="40"/>
      <c r="B19" s="10">
        <v>316.5</v>
      </c>
      <c r="C19" s="9" t="s">
        <v>80</v>
      </c>
      <c r="D19" s="42">
        <v>0</v>
      </c>
      <c r="E19" s="42">
        <v>0</v>
      </c>
      <c r="F19" s="42">
        <v>0</v>
      </c>
      <c r="G19" s="42">
        <v>0</v>
      </c>
      <c r="H19" s="42">
        <f>D19+E19-F19+G19</f>
        <v>0</v>
      </c>
      <c r="I19" s="42">
        <v>0</v>
      </c>
      <c r="J19" s="12" t="str">
        <f>IF($I19=0,"","("&amp;IF(#REF!&lt;&gt;0,1,0)+IF(#REF!&lt;&gt;0,2,0)+IF(#REF!&lt;&gt;0,4,0)&amp;")")</f>
        <v/>
      </c>
      <c r="K19" s="71">
        <f>H19-I19</f>
        <v>0</v>
      </c>
      <c r="L19" s="46"/>
      <c r="M19" s="43" t="s">
        <v>81</v>
      </c>
      <c r="N19" s="45"/>
    </row>
    <row r="20" spans="1:14" ht="10.5" customHeight="1" x14ac:dyDescent="0.2">
      <c r="A20" s="40"/>
      <c r="B20" s="10">
        <v>316.7</v>
      </c>
      <c r="C20" s="41" t="s">
        <v>82</v>
      </c>
      <c r="D20" s="42">
        <v>0</v>
      </c>
      <c r="E20" s="42">
        <v>0</v>
      </c>
      <c r="F20" s="42">
        <v>0</v>
      </c>
      <c r="G20" s="42">
        <v>0</v>
      </c>
      <c r="H20" s="42">
        <f>D20+E20-F20+G20</f>
        <v>0</v>
      </c>
      <c r="I20" s="42">
        <v>0</v>
      </c>
      <c r="J20" s="12" t="str">
        <f>IF($I20=0,"","("&amp;IF(#REF!&lt;&gt;0,1,0)+IF(#REF!&lt;&gt;0,2,0)+IF(#REF!&lt;&gt;0,4,0)&amp;")")</f>
        <v/>
      </c>
      <c r="K20" s="71">
        <f>H20-I20</f>
        <v>0</v>
      </c>
      <c r="L20" s="46"/>
      <c r="M20" s="43" t="s">
        <v>83</v>
      </c>
      <c r="N20" s="45"/>
    </row>
    <row r="21" spans="1:14" s="40" customFormat="1" ht="10.5" customHeight="1" x14ac:dyDescent="0.2">
      <c r="B21" s="47"/>
      <c r="C21" s="53" t="s">
        <v>84</v>
      </c>
      <c r="D21" s="94">
        <f t="shared" ref="D21:I21" si="1">SUM(D18:D20)</f>
        <v>0</v>
      </c>
      <c r="E21" s="94">
        <f t="shared" si="1"/>
        <v>0</v>
      </c>
      <c r="F21" s="94">
        <f t="shared" si="1"/>
        <v>0</v>
      </c>
      <c r="G21" s="94">
        <f t="shared" si="1"/>
        <v>0</v>
      </c>
      <c r="H21" s="94">
        <f t="shared" si="1"/>
        <v>0</v>
      </c>
      <c r="I21" s="94">
        <f t="shared" si="1"/>
        <v>0</v>
      </c>
      <c r="J21" s="12" t="str">
        <f>IF($I21=0,"","("&amp;IF(#REF!&lt;&gt;0,1,0)+IF(#REF!&lt;&gt;0,2,0)+IF(#REF!&lt;&gt;0,4,0)&amp;")")</f>
        <v/>
      </c>
      <c r="K21" s="94">
        <f>SUM(K18:K20)</f>
        <v>0</v>
      </c>
      <c r="L21" s="49"/>
      <c r="M21" s="50"/>
      <c r="N21" s="52"/>
    </row>
    <row r="22" spans="1:14" ht="10.5" customHeight="1" thickBot="1" x14ac:dyDescent="0.25">
      <c r="A22" s="40"/>
      <c r="B22" s="63"/>
      <c r="D22" s="59"/>
      <c r="E22" s="59"/>
      <c r="F22" s="59"/>
      <c r="G22" s="59"/>
      <c r="H22" s="59"/>
      <c r="I22" s="59"/>
      <c r="K22" s="59"/>
      <c r="L22" s="46"/>
      <c r="M22" s="43"/>
      <c r="N22" s="8"/>
    </row>
    <row r="23" spans="1:14" s="40" customFormat="1" ht="10.5" customHeight="1" thickTop="1" x14ac:dyDescent="0.2">
      <c r="B23" s="47"/>
      <c r="C23" s="60" t="str">
        <f>" "&amp;"Total "&amp;A10</f>
        <v xml:space="preserve"> Total Cutler Common</v>
      </c>
      <c r="D23" s="90">
        <f t="shared" ref="D23:I23" si="2">D16+D21</f>
        <v>0</v>
      </c>
      <c r="E23" s="90">
        <f t="shared" si="2"/>
        <v>0</v>
      </c>
      <c r="F23" s="90">
        <f t="shared" si="2"/>
        <v>0</v>
      </c>
      <c r="G23" s="90">
        <f t="shared" si="2"/>
        <v>0</v>
      </c>
      <c r="H23" s="61">
        <f t="shared" si="2"/>
        <v>0</v>
      </c>
      <c r="I23" s="90">
        <f t="shared" si="2"/>
        <v>0</v>
      </c>
      <c r="J23" s="12" t="str">
        <f>IF($I23=0,"","("&amp;IF(#REF!&lt;&gt;0,1,0)+IF(#REF!&lt;&gt;0,2,0)+IF(#REF!&lt;&gt;0,4,0)&amp;")")</f>
        <v/>
      </c>
      <c r="K23" s="90">
        <f>K16+K21</f>
        <v>0</v>
      </c>
      <c r="L23" s="49"/>
      <c r="M23" s="50"/>
      <c r="N23" s="52"/>
    </row>
    <row r="24" spans="1:14" ht="10.5" customHeight="1" x14ac:dyDescent="0.2">
      <c r="A24" s="38" t="s">
        <v>86</v>
      </c>
      <c r="J24" s="12" t="str">
        <f>IF($I24=0,"","("&amp;IF(#REF!&lt;&gt;0,1,0)+IF(#REF!&lt;&gt;0,2,0)+IF(#REF!&lt;&gt;0,4,0)&amp;")")</f>
        <v/>
      </c>
      <c r="L24" s="46"/>
      <c r="M24" s="43"/>
      <c r="N24" s="8"/>
    </row>
    <row r="25" spans="1:14" ht="10.5" customHeight="1" x14ac:dyDescent="0.2">
      <c r="A25" s="40"/>
      <c r="B25" s="10">
        <v>311</v>
      </c>
      <c r="C25" s="41" t="s">
        <v>3</v>
      </c>
      <c r="D25" s="42">
        <v>0</v>
      </c>
      <c r="E25" s="42">
        <v>0</v>
      </c>
      <c r="F25" s="42">
        <v>0</v>
      </c>
      <c r="G25" s="42">
        <v>0</v>
      </c>
      <c r="H25" s="42">
        <f>D25+E25-F25+G25</f>
        <v>0</v>
      </c>
      <c r="I25" s="42">
        <v>0</v>
      </c>
      <c r="J25" s="12" t="str">
        <f>IF($I25=0,"","("&amp;IF(#REF!&lt;&gt;0,1,0)+IF(#REF!&lt;&gt;0,2,0)+IF(#REF!&lt;&gt;0,4,0)&amp;")")</f>
        <v/>
      </c>
      <c r="K25" s="101">
        <f>H25-I25</f>
        <v>0</v>
      </c>
      <c r="L25" s="46"/>
      <c r="M25" s="43">
        <v>1.7000000000000001E-2</v>
      </c>
      <c r="N25" s="8"/>
    </row>
    <row r="26" spans="1:14" ht="10.5" customHeight="1" x14ac:dyDescent="0.2">
      <c r="A26" s="40"/>
      <c r="B26" s="10">
        <v>312</v>
      </c>
      <c r="C26" s="9" t="s">
        <v>4</v>
      </c>
      <c r="D26" s="42">
        <v>0</v>
      </c>
      <c r="E26" s="42">
        <v>0</v>
      </c>
      <c r="F26" s="42">
        <v>0</v>
      </c>
      <c r="G26" s="42">
        <v>0</v>
      </c>
      <c r="H26" s="42">
        <f>D26+E26-F26+G26</f>
        <v>0</v>
      </c>
      <c r="I26" s="42">
        <v>0</v>
      </c>
      <c r="J26" s="12" t="str">
        <f>IF($I26=0,"","("&amp;IF(#REF!&lt;&gt;0,1,0)+IF(#REF!&lt;&gt;0,2,0)+IF(#REF!&lt;&gt;0,4,0)&amp;")")</f>
        <v/>
      </c>
      <c r="K26" s="71">
        <f>H26-I26</f>
        <v>0</v>
      </c>
      <c r="L26" s="46"/>
      <c r="M26" s="43">
        <v>2.1999999999999999E-2</v>
      </c>
      <c r="N26" s="8"/>
    </row>
    <row r="27" spans="1:14" ht="10.5" customHeight="1" x14ac:dyDescent="0.2">
      <c r="A27" s="40"/>
      <c r="B27" s="10">
        <v>314</v>
      </c>
      <c r="C27" s="9" t="s">
        <v>5</v>
      </c>
      <c r="D27" s="42">
        <v>0</v>
      </c>
      <c r="E27" s="42">
        <v>0</v>
      </c>
      <c r="F27" s="42">
        <v>0</v>
      </c>
      <c r="G27" s="42">
        <v>0</v>
      </c>
      <c r="H27" s="42">
        <f>D27+E27-F27+G27</f>
        <v>0</v>
      </c>
      <c r="I27" s="42">
        <v>0</v>
      </c>
      <c r="J27" s="12" t="str">
        <f>IF($I27=0,"","("&amp;IF(#REF!&lt;&gt;0,1,0)+IF(#REF!&lt;&gt;0,2,0)+IF(#REF!&lt;&gt;0,4,0)&amp;")")</f>
        <v/>
      </c>
      <c r="K27" s="71">
        <f>H27-I27</f>
        <v>0</v>
      </c>
      <c r="L27" s="46"/>
      <c r="M27" s="43">
        <v>2.1999999999999999E-2</v>
      </c>
      <c r="N27" s="8"/>
    </row>
    <row r="28" spans="1:14" ht="10.5" customHeight="1" x14ac:dyDescent="0.2">
      <c r="A28" s="40"/>
      <c r="B28" s="10">
        <v>315</v>
      </c>
      <c r="C28" s="9" t="s">
        <v>6</v>
      </c>
      <c r="D28" s="42">
        <v>0</v>
      </c>
      <c r="E28" s="42">
        <v>0</v>
      </c>
      <c r="F28" s="42">
        <v>0</v>
      </c>
      <c r="G28" s="42">
        <v>0</v>
      </c>
      <c r="H28" s="42">
        <f>D28+E28-F28+G28</f>
        <v>0</v>
      </c>
      <c r="I28" s="42">
        <v>0</v>
      </c>
      <c r="J28" s="12" t="str">
        <f>IF($I28=0,"","("&amp;IF(#REF!&lt;&gt;0,1,0)+IF(#REF!&lt;&gt;0,2,0)+IF(#REF!&lt;&gt;0,4,0)&amp;")")</f>
        <v/>
      </c>
      <c r="K28" s="71">
        <f>H28-I28</f>
        <v>0</v>
      </c>
      <c r="L28" s="46"/>
      <c r="M28" s="43">
        <v>1.9E-2</v>
      </c>
      <c r="N28" s="8"/>
    </row>
    <row r="29" spans="1:14" ht="10.5" customHeight="1" x14ac:dyDescent="0.2">
      <c r="A29" s="40"/>
      <c r="B29" s="10">
        <v>316</v>
      </c>
      <c r="C29" s="9" t="s">
        <v>7</v>
      </c>
      <c r="D29" s="42">
        <v>0</v>
      </c>
      <c r="E29" s="42">
        <v>0</v>
      </c>
      <c r="F29" s="42">
        <v>0</v>
      </c>
      <c r="G29" s="42">
        <v>0</v>
      </c>
      <c r="H29" s="42">
        <f>D29+E29-F29+G29</f>
        <v>0</v>
      </c>
      <c r="I29" s="42">
        <v>0</v>
      </c>
      <c r="J29" s="12" t="str">
        <f>IF($I29=0,"","("&amp;IF(#REF!&lt;&gt;0,1,0)+IF(#REF!&lt;&gt;0,2,0)+IF(#REF!&lt;&gt;0,4,0)&amp;")")</f>
        <v/>
      </c>
      <c r="K29" s="71">
        <f>H29-I29</f>
        <v>0</v>
      </c>
      <c r="L29" s="46"/>
      <c r="M29" s="43">
        <v>1.9E-2</v>
      </c>
      <c r="N29" s="8"/>
    </row>
    <row r="30" spans="1:14" s="40" customFormat="1" ht="10.5" customHeight="1" x14ac:dyDescent="0.2">
      <c r="B30" s="47"/>
      <c r="C30" s="48" t="s">
        <v>77</v>
      </c>
      <c r="D30" s="94">
        <f t="shared" ref="D30:I30" si="3">SUM(D25:D29)</f>
        <v>0</v>
      </c>
      <c r="E30" s="94">
        <f t="shared" si="3"/>
        <v>0</v>
      </c>
      <c r="F30" s="94">
        <f t="shared" si="3"/>
        <v>0</v>
      </c>
      <c r="G30" s="94">
        <f t="shared" si="3"/>
        <v>0</v>
      </c>
      <c r="H30" s="94">
        <f t="shared" si="3"/>
        <v>0</v>
      </c>
      <c r="I30" s="94">
        <f t="shared" si="3"/>
        <v>0</v>
      </c>
      <c r="J30" s="12" t="str">
        <f>IF($I30=0,"","("&amp;IF(#REF!&lt;&gt;0,1,0)+IF(#REF!&lt;&gt;0,2,0)+IF(#REF!&lt;&gt;0,4,0)&amp;")")</f>
        <v/>
      </c>
      <c r="K30" s="94">
        <f>SUM(K25:K29)</f>
        <v>0</v>
      </c>
      <c r="L30" s="49"/>
      <c r="M30" s="50"/>
      <c r="N30" s="52"/>
    </row>
    <row r="31" spans="1:14" ht="10.5" customHeight="1" x14ac:dyDescent="0.2">
      <c r="A31" s="40"/>
      <c r="B31" s="63"/>
      <c r="C31" s="54"/>
      <c r="D31" s="14"/>
      <c r="E31" s="14"/>
      <c r="F31" s="14"/>
      <c r="G31" s="14"/>
      <c r="H31" s="55"/>
      <c r="I31" s="55"/>
      <c r="J31" s="12" t="str">
        <f>IF($I31=0,"","("&amp;IF(#REF!&lt;&gt;0,1,0)+IF(#REF!&lt;&gt;0,2,0)+IF(#REF!&lt;&gt;0,4,0)&amp;")")</f>
        <v/>
      </c>
      <c r="K31" s="55"/>
      <c r="L31" s="46"/>
      <c r="M31" s="56"/>
      <c r="N31" s="8"/>
    </row>
    <row r="32" spans="1:14" ht="10.5" customHeight="1" x14ac:dyDescent="0.2">
      <c r="A32" s="40"/>
      <c r="B32" s="10">
        <v>316.3</v>
      </c>
      <c r="C32" s="41" t="s">
        <v>78</v>
      </c>
      <c r="D32" s="42">
        <v>0</v>
      </c>
      <c r="E32" s="42">
        <v>0</v>
      </c>
      <c r="F32" s="42">
        <v>0</v>
      </c>
      <c r="G32" s="42">
        <v>0</v>
      </c>
      <c r="H32" s="42">
        <f>D32+E32-F32+G32</f>
        <v>0</v>
      </c>
      <c r="I32" s="42">
        <v>0</v>
      </c>
      <c r="J32" s="12" t="str">
        <f>IF($I32=0,"","("&amp;IF(#REF!&lt;&gt;0,1,0)+IF(#REF!&lt;&gt;0,2,0)+IF(#REF!&lt;&gt;0,4,0)&amp;")")</f>
        <v/>
      </c>
      <c r="K32" s="101">
        <f>H32-I32</f>
        <v>0</v>
      </c>
      <c r="L32" s="46"/>
      <c r="M32" s="57" t="s">
        <v>79</v>
      </c>
      <c r="N32" s="8"/>
    </row>
    <row r="33" spans="1:14" ht="10.5" customHeight="1" x14ac:dyDescent="0.2">
      <c r="A33" s="40"/>
      <c r="B33" s="10">
        <v>316.5</v>
      </c>
      <c r="C33" s="9" t="s">
        <v>80</v>
      </c>
      <c r="D33" s="42">
        <v>0</v>
      </c>
      <c r="E33" s="42">
        <v>0</v>
      </c>
      <c r="F33" s="42">
        <v>0</v>
      </c>
      <c r="G33" s="42">
        <v>0</v>
      </c>
      <c r="H33" s="42">
        <f>D33+E33-F33+G33</f>
        <v>0</v>
      </c>
      <c r="I33" s="42">
        <v>0</v>
      </c>
      <c r="J33" s="12" t="str">
        <f>IF($I33=0,"","("&amp;IF(#REF!&lt;&gt;0,1,0)+IF(#REF!&lt;&gt;0,2,0)+IF(#REF!&lt;&gt;0,4,0)&amp;")")</f>
        <v/>
      </c>
      <c r="K33" s="71">
        <f>H33-I33</f>
        <v>0</v>
      </c>
      <c r="L33" s="46"/>
      <c r="M33" s="43" t="s">
        <v>81</v>
      </c>
      <c r="N33" s="8"/>
    </row>
    <row r="34" spans="1:14" ht="10.5" customHeight="1" x14ac:dyDescent="0.2">
      <c r="A34" s="40"/>
      <c r="B34" s="10">
        <v>316.7</v>
      </c>
      <c r="C34" s="41" t="s">
        <v>82</v>
      </c>
      <c r="D34" s="42">
        <v>0</v>
      </c>
      <c r="E34" s="42">
        <v>0</v>
      </c>
      <c r="F34" s="42">
        <v>0</v>
      </c>
      <c r="G34" s="42">
        <v>0</v>
      </c>
      <c r="H34" s="42">
        <f>D34+E34-F34+G34</f>
        <v>0</v>
      </c>
      <c r="I34" s="42">
        <v>0</v>
      </c>
      <c r="J34" s="12" t="str">
        <f>IF($I34=0,"","("&amp;IF(#REF!&lt;&gt;0,1,0)+IF(#REF!&lt;&gt;0,2,0)+IF(#REF!&lt;&gt;0,4,0)&amp;")")</f>
        <v/>
      </c>
      <c r="K34" s="71">
        <f>H34-I34</f>
        <v>0</v>
      </c>
      <c r="L34" s="46"/>
      <c r="M34" s="43" t="s">
        <v>83</v>
      </c>
      <c r="N34" s="8"/>
    </row>
    <row r="35" spans="1:14" s="40" customFormat="1" ht="10.5" customHeight="1" x14ac:dyDescent="0.2">
      <c r="B35" s="47"/>
      <c r="C35" s="53" t="s">
        <v>84</v>
      </c>
      <c r="D35" s="94">
        <f t="shared" ref="D35:I35" si="4">SUM(D32:D34)</f>
        <v>0</v>
      </c>
      <c r="E35" s="94">
        <f t="shared" si="4"/>
        <v>0</v>
      </c>
      <c r="F35" s="94">
        <f t="shared" si="4"/>
        <v>0</v>
      </c>
      <c r="G35" s="94">
        <f t="shared" si="4"/>
        <v>0</v>
      </c>
      <c r="H35" s="94">
        <f t="shared" si="4"/>
        <v>0</v>
      </c>
      <c r="I35" s="94">
        <f t="shared" si="4"/>
        <v>0</v>
      </c>
      <c r="J35" s="12" t="str">
        <f>IF($I35=0,"","("&amp;IF(#REF!&lt;&gt;0,1,0)+IF(#REF!&lt;&gt;0,2,0)+IF(#REF!&lt;&gt;0,4,0)&amp;")")</f>
        <v/>
      </c>
      <c r="K35" s="94">
        <f>SUM(K32:K34)</f>
        <v>0</v>
      </c>
      <c r="L35" s="49"/>
      <c r="M35" s="50"/>
      <c r="N35" s="52"/>
    </row>
    <row r="36" spans="1:14" ht="10.5" customHeight="1" thickBot="1" x14ac:dyDescent="0.25">
      <c r="A36" s="40"/>
      <c r="B36" s="63"/>
      <c r="D36" s="59"/>
      <c r="E36" s="59"/>
      <c r="F36" s="59"/>
      <c r="G36" s="59"/>
      <c r="H36" s="59"/>
      <c r="I36" s="59"/>
      <c r="K36" s="59"/>
      <c r="L36" s="46"/>
      <c r="M36" s="43"/>
      <c r="N36" s="8"/>
    </row>
    <row r="37" spans="1:14" s="40" customFormat="1" ht="10.5" customHeight="1" thickTop="1" x14ac:dyDescent="0.2">
      <c r="B37" s="47"/>
      <c r="C37" s="60" t="str">
        <f>" "&amp;"Total "&amp;A24</f>
        <v xml:space="preserve"> Total Cutler Unit 5</v>
      </c>
      <c r="D37" s="90">
        <f t="shared" ref="D37:I37" si="5">D30+D35</f>
        <v>0</v>
      </c>
      <c r="E37" s="90">
        <f t="shared" si="5"/>
        <v>0</v>
      </c>
      <c r="F37" s="90">
        <f t="shared" si="5"/>
        <v>0</v>
      </c>
      <c r="G37" s="90">
        <f t="shared" si="5"/>
        <v>0</v>
      </c>
      <c r="H37" s="61">
        <f t="shared" si="5"/>
        <v>0</v>
      </c>
      <c r="I37" s="90">
        <f t="shared" si="5"/>
        <v>0</v>
      </c>
      <c r="J37" s="12" t="str">
        <f>IF($I37=0,"","("&amp;IF(#REF!&lt;&gt;0,1,0)+IF(#REF!&lt;&gt;0,2,0)+IF(#REF!&lt;&gt;0,4,0)&amp;")")</f>
        <v/>
      </c>
      <c r="K37" s="90">
        <f>K30+K35</f>
        <v>0</v>
      </c>
      <c r="L37" s="49"/>
      <c r="M37" s="50"/>
      <c r="N37" s="52"/>
    </row>
    <row r="38" spans="1:14" ht="10.5" customHeight="1" x14ac:dyDescent="0.2">
      <c r="A38" s="38" t="s">
        <v>87</v>
      </c>
      <c r="J38" s="12" t="str">
        <f>IF($I38=0,"","("&amp;IF(#REF!&lt;&gt;0,1,0)+IF(#REF!&lt;&gt;0,2,0)+IF(#REF!&lt;&gt;0,4,0)&amp;")")</f>
        <v/>
      </c>
      <c r="L38" s="46"/>
      <c r="M38" s="43"/>
      <c r="N38" s="8"/>
    </row>
    <row r="39" spans="1:14" ht="10.5" customHeight="1" x14ac:dyDescent="0.2">
      <c r="A39" s="40"/>
      <c r="B39" s="10">
        <v>311</v>
      </c>
      <c r="C39" s="41" t="s">
        <v>3</v>
      </c>
      <c r="D39" s="42">
        <v>0</v>
      </c>
      <c r="E39" s="42">
        <v>0</v>
      </c>
      <c r="F39" s="42">
        <v>0</v>
      </c>
      <c r="G39" s="42">
        <v>0</v>
      </c>
      <c r="H39" s="42">
        <f>D39+E39-F39+G39</f>
        <v>0</v>
      </c>
      <c r="I39" s="42">
        <v>0</v>
      </c>
      <c r="J39" s="12" t="str">
        <f>IF($I39=0,"","("&amp;IF(#REF!&lt;&gt;0,1,0)+IF(#REF!&lt;&gt;0,2,0)+IF(#REF!&lt;&gt;0,4,0)&amp;")")</f>
        <v/>
      </c>
      <c r="K39" s="101">
        <f>H39-I39</f>
        <v>0</v>
      </c>
      <c r="L39" s="46"/>
      <c r="M39" s="43">
        <v>1.7000000000000001E-2</v>
      </c>
      <c r="N39" s="8"/>
    </row>
    <row r="40" spans="1:14" ht="10.5" customHeight="1" x14ac:dyDescent="0.2">
      <c r="A40" s="40"/>
      <c r="B40" s="10">
        <v>312</v>
      </c>
      <c r="C40" s="9" t="s">
        <v>4</v>
      </c>
      <c r="D40" s="42">
        <v>0</v>
      </c>
      <c r="E40" s="42">
        <v>0</v>
      </c>
      <c r="F40" s="42">
        <v>0</v>
      </c>
      <c r="G40" s="42">
        <v>0</v>
      </c>
      <c r="H40" s="42">
        <f>D40+E40-F40+G40</f>
        <v>0</v>
      </c>
      <c r="I40" s="42">
        <v>0</v>
      </c>
      <c r="J40" s="12" t="str">
        <f>IF($I40=0,"","("&amp;IF(#REF!&lt;&gt;0,1,0)+IF(#REF!&lt;&gt;0,2,0)+IF(#REF!&lt;&gt;0,4,0)&amp;")")</f>
        <v/>
      </c>
      <c r="K40" s="71">
        <f>H40-I40</f>
        <v>0</v>
      </c>
      <c r="L40" s="46"/>
      <c r="M40" s="43">
        <v>2.1999999999999999E-2</v>
      </c>
      <c r="N40" s="8"/>
    </row>
    <row r="41" spans="1:14" ht="10.5" customHeight="1" x14ac:dyDescent="0.2">
      <c r="A41" s="40"/>
      <c r="B41" s="10">
        <v>314</v>
      </c>
      <c r="C41" s="9" t="s">
        <v>5</v>
      </c>
      <c r="D41" s="42">
        <v>0</v>
      </c>
      <c r="E41" s="42">
        <v>0</v>
      </c>
      <c r="F41" s="42">
        <v>0</v>
      </c>
      <c r="G41" s="42">
        <v>0</v>
      </c>
      <c r="H41" s="42">
        <f>D41+E41-F41+G41</f>
        <v>0</v>
      </c>
      <c r="I41" s="42">
        <v>0</v>
      </c>
      <c r="J41" s="12" t="str">
        <f>IF($I41=0,"","("&amp;IF(#REF!&lt;&gt;0,1,0)+IF(#REF!&lt;&gt;0,2,0)+IF(#REF!&lt;&gt;0,4,0)&amp;")")</f>
        <v/>
      </c>
      <c r="K41" s="71">
        <f>H41-I41</f>
        <v>0</v>
      </c>
      <c r="L41" s="46"/>
      <c r="M41" s="43">
        <v>2.1999999999999999E-2</v>
      </c>
      <c r="N41" s="8"/>
    </row>
    <row r="42" spans="1:14" ht="10.5" customHeight="1" x14ac:dyDescent="0.2">
      <c r="A42" s="40"/>
      <c r="B42" s="10">
        <v>315</v>
      </c>
      <c r="C42" s="9" t="s">
        <v>6</v>
      </c>
      <c r="D42" s="42">
        <v>0</v>
      </c>
      <c r="E42" s="42">
        <v>0</v>
      </c>
      <c r="F42" s="42">
        <v>0</v>
      </c>
      <c r="G42" s="42">
        <v>0</v>
      </c>
      <c r="H42" s="42">
        <f>D42+E42-F42+G42</f>
        <v>0</v>
      </c>
      <c r="I42" s="42">
        <v>0</v>
      </c>
      <c r="J42" s="12" t="str">
        <f>IF($I42=0,"","("&amp;IF(#REF!&lt;&gt;0,1,0)+IF(#REF!&lt;&gt;0,2,0)+IF(#REF!&lt;&gt;0,4,0)&amp;")")</f>
        <v/>
      </c>
      <c r="K42" s="71">
        <f>H42-I42</f>
        <v>0</v>
      </c>
      <c r="L42" s="46"/>
      <c r="M42" s="43">
        <v>1.9E-2</v>
      </c>
      <c r="N42" s="8"/>
    </row>
    <row r="43" spans="1:14" ht="10.5" customHeight="1" x14ac:dyDescent="0.2">
      <c r="A43" s="40"/>
      <c r="B43" s="10">
        <v>316</v>
      </c>
      <c r="C43" s="9" t="s">
        <v>7</v>
      </c>
      <c r="D43" s="42">
        <v>0</v>
      </c>
      <c r="E43" s="42">
        <v>0</v>
      </c>
      <c r="F43" s="42">
        <v>0</v>
      </c>
      <c r="G43" s="42">
        <v>0</v>
      </c>
      <c r="H43" s="42">
        <f>D43+E43-F43+G43</f>
        <v>0</v>
      </c>
      <c r="I43" s="42">
        <v>0</v>
      </c>
      <c r="J43" s="12" t="str">
        <f>IF($I43=0,"","("&amp;IF(#REF!&lt;&gt;0,1,0)+IF(#REF!&lt;&gt;0,2,0)+IF(#REF!&lt;&gt;0,4,0)&amp;")")</f>
        <v/>
      </c>
      <c r="K43" s="71">
        <f>H43-I43</f>
        <v>0</v>
      </c>
      <c r="L43" s="46"/>
      <c r="M43" s="43">
        <v>1.9E-2</v>
      </c>
      <c r="N43" s="8"/>
    </row>
    <row r="44" spans="1:14" s="40" customFormat="1" ht="10.5" customHeight="1" x14ac:dyDescent="0.2">
      <c r="B44" s="47"/>
      <c r="C44" s="48" t="s">
        <v>77</v>
      </c>
      <c r="D44" s="94">
        <f t="shared" ref="D44:I44" si="6">SUM(D39:D43)</f>
        <v>0</v>
      </c>
      <c r="E44" s="94">
        <f t="shared" si="6"/>
        <v>0</v>
      </c>
      <c r="F44" s="94">
        <f t="shared" si="6"/>
        <v>0</v>
      </c>
      <c r="G44" s="94">
        <f t="shared" si="6"/>
        <v>0</v>
      </c>
      <c r="H44" s="94">
        <f t="shared" si="6"/>
        <v>0</v>
      </c>
      <c r="I44" s="94">
        <f t="shared" si="6"/>
        <v>0</v>
      </c>
      <c r="J44" s="12" t="str">
        <f>IF($I44=0,"","("&amp;IF(#REF!&lt;&gt;0,1,0)+IF(#REF!&lt;&gt;0,2,0)+IF(#REF!&lt;&gt;0,4,0)&amp;")")</f>
        <v/>
      </c>
      <c r="K44" s="94">
        <f>SUM(K39:K43)</f>
        <v>0</v>
      </c>
      <c r="L44" s="49"/>
      <c r="M44" s="50"/>
      <c r="N44" s="52"/>
    </row>
    <row r="45" spans="1:14" ht="10.5" customHeight="1" x14ac:dyDescent="0.2">
      <c r="A45" s="40"/>
      <c r="B45" s="63"/>
      <c r="C45" s="54"/>
      <c r="D45" s="14"/>
      <c r="E45" s="14"/>
      <c r="F45" s="14"/>
      <c r="G45" s="14"/>
      <c r="H45" s="55"/>
      <c r="I45" s="55"/>
      <c r="J45" s="12" t="str">
        <f>IF($I45=0,"","("&amp;IF(#REF!&lt;&gt;0,1,0)+IF(#REF!&lt;&gt;0,2,0)+IF(#REF!&lt;&gt;0,4,0)&amp;")")</f>
        <v/>
      </c>
      <c r="K45" s="55"/>
      <c r="L45" s="46"/>
      <c r="M45" s="56"/>
      <c r="N45" s="8"/>
    </row>
    <row r="46" spans="1:14" ht="10.5" customHeight="1" x14ac:dyDescent="0.2">
      <c r="A46" s="40"/>
      <c r="B46" s="10">
        <v>316.3</v>
      </c>
      <c r="C46" s="41" t="s">
        <v>78</v>
      </c>
      <c r="D46" s="42">
        <v>0</v>
      </c>
      <c r="E46" s="42">
        <v>0</v>
      </c>
      <c r="F46" s="42">
        <v>0</v>
      </c>
      <c r="G46" s="42">
        <v>0</v>
      </c>
      <c r="H46" s="42">
        <f>D46+E46-F46+G46</f>
        <v>0</v>
      </c>
      <c r="I46" s="42">
        <v>0</v>
      </c>
      <c r="J46" s="12" t="str">
        <f>IF($I46=0,"","("&amp;IF(#REF!&lt;&gt;0,1,0)+IF(#REF!&lt;&gt;0,2,0)+IF(#REF!&lt;&gt;0,4,0)&amp;")")</f>
        <v/>
      </c>
      <c r="K46" s="101">
        <f>H46-I46</f>
        <v>0</v>
      </c>
      <c r="L46" s="46"/>
      <c r="M46" s="57" t="s">
        <v>79</v>
      </c>
      <c r="N46" s="8"/>
    </row>
    <row r="47" spans="1:14" ht="10.5" customHeight="1" x14ac:dyDescent="0.2">
      <c r="A47" s="40"/>
      <c r="B47" s="10">
        <v>316.5</v>
      </c>
      <c r="C47" s="9" t="s">
        <v>80</v>
      </c>
      <c r="D47" s="42">
        <v>0</v>
      </c>
      <c r="E47" s="42">
        <v>0</v>
      </c>
      <c r="F47" s="42">
        <v>0</v>
      </c>
      <c r="G47" s="42">
        <v>0</v>
      </c>
      <c r="H47" s="42">
        <f>D47+E47-F47+G47</f>
        <v>0</v>
      </c>
      <c r="I47" s="42">
        <v>0</v>
      </c>
      <c r="J47" s="12" t="str">
        <f>IF($I47=0,"","("&amp;IF(#REF!&lt;&gt;0,1,0)+IF(#REF!&lt;&gt;0,2,0)+IF(#REF!&lt;&gt;0,4,0)&amp;")")</f>
        <v/>
      </c>
      <c r="K47" s="71">
        <f>H47-I47</f>
        <v>0</v>
      </c>
      <c r="L47" s="46"/>
      <c r="M47" s="43" t="s">
        <v>81</v>
      </c>
      <c r="N47" s="8"/>
    </row>
    <row r="48" spans="1:14" ht="10.5" customHeight="1" x14ac:dyDescent="0.2">
      <c r="A48" s="40"/>
      <c r="B48" s="10">
        <v>316.7</v>
      </c>
      <c r="C48" s="41" t="s">
        <v>82</v>
      </c>
      <c r="D48" s="42">
        <v>0</v>
      </c>
      <c r="E48" s="42">
        <v>0</v>
      </c>
      <c r="F48" s="42">
        <v>0</v>
      </c>
      <c r="G48" s="42">
        <v>0</v>
      </c>
      <c r="H48" s="42">
        <f>D48+E48-F48+G48</f>
        <v>0</v>
      </c>
      <c r="I48" s="42">
        <v>0</v>
      </c>
      <c r="J48" s="12" t="str">
        <f>IF($I48=0,"","("&amp;IF(#REF!&lt;&gt;0,1,0)+IF(#REF!&lt;&gt;0,2,0)+IF(#REF!&lt;&gt;0,4,0)&amp;")")</f>
        <v/>
      </c>
      <c r="K48" s="71">
        <f>H48-I48</f>
        <v>0</v>
      </c>
      <c r="L48" s="46"/>
      <c r="M48" s="43" t="s">
        <v>83</v>
      </c>
      <c r="N48" s="8"/>
    </row>
    <row r="49" spans="1:14" s="40" customFormat="1" ht="10.5" customHeight="1" x14ac:dyDescent="0.2">
      <c r="B49" s="47"/>
      <c r="C49" s="53" t="s">
        <v>84</v>
      </c>
      <c r="D49" s="94">
        <f t="shared" ref="D49:I49" si="7">SUM(D46:D48)</f>
        <v>0</v>
      </c>
      <c r="E49" s="94">
        <f t="shared" si="7"/>
        <v>0</v>
      </c>
      <c r="F49" s="94">
        <f t="shared" si="7"/>
        <v>0</v>
      </c>
      <c r="G49" s="94">
        <f t="shared" si="7"/>
        <v>0</v>
      </c>
      <c r="H49" s="94">
        <f t="shared" si="7"/>
        <v>0</v>
      </c>
      <c r="I49" s="94">
        <f t="shared" si="7"/>
        <v>0</v>
      </c>
      <c r="J49" s="12" t="str">
        <f>IF($I49=0,"","("&amp;IF(#REF!&lt;&gt;0,1,0)+IF(#REF!&lt;&gt;0,2,0)+IF(#REF!&lt;&gt;0,4,0)&amp;")")</f>
        <v/>
      </c>
      <c r="K49" s="94">
        <f>SUM(K46:K48)</f>
        <v>0</v>
      </c>
      <c r="L49" s="49"/>
      <c r="M49" s="50"/>
      <c r="N49" s="52"/>
    </row>
    <row r="50" spans="1:14" ht="10.5" customHeight="1" thickBot="1" x14ac:dyDescent="0.25">
      <c r="A50" s="40"/>
      <c r="B50" s="63"/>
      <c r="D50" s="59"/>
      <c r="E50" s="59"/>
      <c r="F50" s="59"/>
      <c r="G50" s="59"/>
      <c r="H50" s="59"/>
      <c r="I50" s="59"/>
      <c r="K50" s="59"/>
      <c r="L50" s="46"/>
      <c r="M50" s="43"/>
      <c r="N50" s="8"/>
    </row>
    <row r="51" spans="1:14" s="40" customFormat="1" ht="10.5" customHeight="1" thickTop="1" x14ac:dyDescent="0.2">
      <c r="B51" s="47"/>
      <c r="C51" s="60" t="str">
        <f>" "&amp;"Total "&amp;A38</f>
        <v xml:space="preserve"> Total Cutler Unit 6</v>
      </c>
      <c r="D51" s="90">
        <f t="shared" ref="D51:I51" si="8">D44+D49</f>
        <v>0</v>
      </c>
      <c r="E51" s="90">
        <f t="shared" si="8"/>
        <v>0</v>
      </c>
      <c r="F51" s="90">
        <f t="shared" si="8"/>
        <v>0</v>
      </c>
      <c r="G51" s="90">
        <f t="shared" si="8"/>
        <v>0</v>
      </c>
      <c r="H51" s="61">
        <f t="shared" si="8"/>
        <v>0</v>
      </c>
      <c r="I51" s="90">
        <f t="shared" si="8"/>
        <v>0</v>
      </c>
      <c r="J51" s="12" t="str">
        <f>IF($I51=0,"","("&amp;IF(#REF!&lt;&gt;0,1,0)+IF(#REF!&lt;&gt;0,2,0)+IF(#REF!&lt;&gt;0,4,0)&amp;")")</f>
        <v/>
      </c>
      <c r="K51" s="90">
        <f>K44+K49</f>
        <v>0</v>
      </c>
      <c r="L51" s="49"/>
      <c r="M51" s="50"/>
      <c r="N51" s="52"/>
    </row>
    <row r="52" spans="1:14" ht="10.5" customHeight="1" x14ac:dyDescent="0.2">
      <c r="A52" s="89" t="s">
        <v>236</v>
      </c>
      <c r="B52" s="64"/>
      <c r="C52" s="65"/>
      <c r="D52" s="66"/>
      <c r="E52" s="66"/>
      <c r="F52" s="66"/>
      <c r="G52" s="66"/>
      <c r="H52" s="66"/>
      <c r="I52" s="66"/>
      <c r="J52" s="67" t="str">
        <f>IF($I52=0,"","("&amp;IF(#REF!&lt;&gt;0,1,0)+IF(#REF!&lt;&gt;0,2,0)+IF(#REF!&lt;&gt;0,4,0)&amp;")")</f>
        <v/>
      </c>
      <c r="K52" s="148"/>
      <c r="L52" s="46"/>
      <c r="M52" s="43"/>
      <c r="N52" s="8"/>
    </row>
    <row r="53" spans="1:14" ht="10.5" customHeight="1" x14ac:dyDescent="0.2">
      <c r="A53" s="68"/>
      <c r="B53" s="33">
        <v>311</v>
      </c>
      <c r="C53" s="69" t="s">
        <v>3</v>
      </c>
      <c r="D53" s="59">
        <f t="shared" ref="D53:G57" si="9">D11+D25+D39</f>
        <v>0</v>
      </c>
      <c r="E53" s="59">
        <f t="shared" si="9"/>
        <v>0</v>
      </c>
      <c r="F53" s="59">
        <f t="shared" si="9"/>
        <v>0</v>
      </c>
      <c r="G53" s="59">
        <f t="shared" si="9"/>
        <v>0</v>
      </c>
      <c r="H53" s="59">
        <f>D53+E53-F53+G53</f>
        <v>0</v>
      </c>
      <c r="I53" s="59">
        <v>0</v>
      </c>
      <c r="J53" s="70" t="str">
        <f>IF($I53=0,"","("&amp;IF(#REF!&lt;&gt;0,1,0)+IF(#REF!&lt;&gt;0,2,0)+IF(#REF!&lt;&gt;0,4,0)&amp;")")</f>
        <v/>
      </c>
      <c r="K53" s="149">
        <f>H53-I53</f>
        <v>0</v>
      </c>
      <c r="L53" s="46"/>
      <c r="M53" s="43"/>
      <c r="N53" s="8"/>
    </row>
    <row r="54" spans="1:14" ht="10.5" customHeight="1" x14ac:dyDescent="0.2">
      <c r="A54" s="68"/>
      <c r="B54" s="33">
        <v>312</v>
      </c>
      <c r="C54" s="32" t="s">
        <v>4</v>
      </c>
      <c r="D54" s="77">
        <f t="shared" si="9"/>
        <v>0</v>
      </c>
      <c r="E54" s="77">
        <f t="shared" si="9"/>
        <v>0</v>
      </c>
      <c r="F54" s="77">
        <f t="shared" si="9"/>
        <v>0</v>
      </c>
      <c r="G54" s="77">
        <f t="shared" si="9"/>
        <v>0</v>
      </c>
      <c r="H54" s="77">
        <f>D54+E54-F54+G54</f>
        <v>0</v>
      </c>
      <c r="I54" s="77">
        <v>0</v>
      </c>
      <c r="J54" s="70" t="str">
        <f>IF($I54=0,"","("&amp;IF(#REF!&lt;&gt;0,1,0)+IF(#REF!&lt;&gt;0,2,0)+IF(#REF!&lt;&gt;0,4,0)&amp;")")</f>
        <v/>
      </c>
      <c r="K54" s="150">
        <f>H54-I54</f>
        <v>0</v>
      </c>
      <c r="L54" s="46"/>
      <c r="M54" s="43"/>
      <c r="N54" s="8"/>
    </row>
    <row r="55" spans="1:14" ht="10.5" customHeight="1" x14ac:dyDescent="0.2">
      <c r="A55" s="68"/>
      <c r="B55" s="33">
        <v>314</v>
      </c>
      <c r="C55" s="32" t="s">
        <v>5</v>
      </c>
      <c r="D55" s="77">
        <f t="shared" si="9"/>
        <v>0</v>
      </c>
      <c r="E55" s="77">
        <f t="shared" si="9"/>
        <v>0</v>
      </c>
      <c r="F55" s="77">
        <f t="shared" si="9"/>
        <v>0</v>
      </c>
      <c r="G55" s="77">
        <f t="shared" si="9"/>
        <v>0</v>
      </c>
      <c r="H55" s="77">
        <f>D55+E55-F55+G55</f>
        <v>0</v>
      </c>
      <c r="I55" s="77">
        <v>0</v>
      </c>
      <c r="J55" s="70" t="str">
        <f>IF($I55=0,"","("&amp;IF(#REF!&lt;&gt;0,1,0)+IF(#REF!&lt;&gt;0,2,0)+IF(#REF!&lt;&gt;0,4,0)&amp;")")</f>
        <v/>
      </c>
      <c r="K55" s="150">
        <f>H55-I55</f>
        <v>0</v>
      </c>
      <c r="L55" s="46"/>
      <c r="M55" s="43"/>
      <c r="N55" s="8"/>
    </row>
    <row r="56" spans="1:14" ht="10.5" customHeight="1" x14ac:dyDescent="0.2">
      <c r="A56" s="68"/>
      <c r="B56" s="33">
        <v>315</v>
      </c>
      <c r="C56" s="32" t="s">
        <v>6</v>
      </c>
      <c r="D56" s="77">
        <f t="shared" si="9"/>
        <v>0</v>
      </c>
      <c r="E56" s="77">
        <f t="shared" si="9"/>
        <v>0</v>
      </c>
      <c r="F56" s="77">
        <f t="shared" si="9"/>
        <v>0</v>
      </c>
      <c r="G56" s="77">
        <f t="shared" si="9"/>
        <v>0</v>
      </c>
      <c r="H56" s="77">
        <f>D56+E56-F56+G56</f>
        <v>0</v>
      </c>
      <c r="I56" s="77">
        <v>0</v>
      </c>
      <c r="J56" s="70" t="str">
        <f>IF($I56=0,"","("&amp;IF(#REF!&lt;&gt;0,1,0)+IF(#REF!&lt;&gt;0,2,0)+IF(#REF!&lt;&gt;0,4,0)&amp;")")</f>
        <v/>
      </c>
      <c r="K56" s="150">
        <f>H56-I56</f>
        <v>0</v>
      </c>
      <c r="L56" s="46"/>
      <c r="M56" s="43"/>
      <c r="N56" s="8"/>
    </row>
    <row r="57" spans="1:14" ht="10.5" customHeight="1" x14ac:dyDescent="0.2">
      <c r="A57" s="68"/>
      <c r="B57" s="33">
        <v>316</v>
      </c>
      <c r="C57" s="32" t="s">
        <v>7</v>
      </c>
      <c r="D57" s="77">
        <f t="shared" si="9"/>
        <v>0</v>
      </c>
      <c r="E57" s="77">
        <f t="shared" si="9"/>
        <v>0</v>
      </c>
      <c r="F57" s="77">
        <f t="shared" si="9"/>
        <v>0</v>
      </c>
      <c r="G57" s="77">
        <f t="shared" si="9"/>
        <v>0</v>
      </c>
      <c r="H57" s="77">
        <f>D57+E57-F57+G57</f>
        <v>0</v>
      </c>
      <c r="I57" s="77">
        <v>0</v>
      </c>
      <c r="J57" s="70" t="str">
        <f>IF($I57=0,"","("&amp;IF(#REF!&lt;&gt;0,1,0)+IF(#REF!&lt;&gt;0,2,0)+IF(#REF!&lt;&gt;0,4,0)&amp;")")</f>
        <v/>
      </c>
      <c r="K57" s="150">
        <f>H57-I57</f>
        <v>0</v>
      </c>
      <c r="L57" s="46"/>
      <c r="M57" s="43"/>
      <c r="N57" s="8"/>
    </row>
    <row r="58" spans="1:14" s="40" customFormat="1" ht="10.5" customHeight="1" x14ac:dyDescent="0.2">
      <c r="A58" s="68"/>
      <c r="B58" s="72"/>
      <c r="C58" s="73" t="s">
        <v>77</v>
      </c>
      <c r="D58" s="94">
        <f t="shared" ref="D58:I58" si="10">SUM(D53:D57)</f>
        <v>0</v>
      </c>
      <c r="E58" s="94">
        <f t="shared" si="10"/>
        <v>0</v>
      </c>
      <c r="F58" s="94">
        <f t="shared" si="10"/>
        <v>0</v>
      </c>
      <c r="G58" s="94">
        <f t="shared" si="10"/>
        <v>0</v>
      </c>
      <c r="H58" s="94">
        <f t="shared" si="10"/>
        <v>0</v>
      </c>
      <c r="I58" s="94">
        <f t="shared" si="10"/>
        <v>0</v>
      </c>
      <c r="J58" s="70" t="str">
        <f>IF($I58=0,"","("&amp;IF(#REF!&lt;&gt;0,1,0)+IF(#REF!&lt;&gt;0,2,0)+IF(#REF!&lt;&gt;0,4,0)&amp;")")</f>
        <v/>
      </c>
      <c r="K58" s="151">
        <f>SUM(K53:K57)</f>
        <v>0</v>
      </c>
      <c r="L58" s="49"/>
      <c r="M58" s="50"/>
      <c r="N58" s="52"/>
    </row>
    <row r="59" spans="1:14" ht="10.5" customHeight="1" x14ac:dyDescent="0.2">
      <c r="A59" s="68"/>
      <c r="B59" s="74"/>
      <c r="C59" s="75"/>
      <c r="D59" s="76"/>
      <c r="E59" s="76"/>
      <c r="F59" s="76"/>
      <c r="G59" s="76"/>
      <c r="H59" s="76"/>
      <c r="I59" s="77"/>
      <c r="J59" s="70" t="str">
        <f>IF($I59=0,"","("&amp;IF(#REF!&lt;&gt;0,1,0)+IF(#REF!&lt;&gt;0,2,0)+IF(#REF!&lt;&gt;0,4,0)&amp;")")</f>
        <v/>
      </c>
      <c r="K59" s="150"/>
      <c r="L59" s="46"/>
      <c r="M59" s="56"/>
      <c r="N59" s="8"/>
    </row>
    <row r="60" spans="1:14" ht="10.5" customHeight="1" x14ac:dyDescent="0.2">
      <c r="A60" s="68"/>
      <c r="B60" s="33">
        <v>316.3</v>
      </c>
      <c r="C60" s="69" t="s">
        <v>78</v>
      </c>
      <c r="D60" s="152">
        <f t="shared" ref="D60:G62" si="11">D18+D32+D46</f>
        <v>0</v>
      </c>
      <c r="E60" s="152">
        <f t="shared" si="11"/>
        <v>0</v>
      </c>
      <c r="F60" s="152">
        <f t="shared" si="11"/>
        <v>0</v>
      </c>
      <c r="G60" s="152">
        <f t="shared" si="11"/>
        <v>0</v>
      </c>
      <c r="H60" s="59">
        <f>D60+E60-F60+G60</f>
        <v>0</v>
      </c>
      <c r="I60" s="59">
        <v>0</v>
      </c>
      <c r="J60" s="70" t="str">
        <f>IF($I60=0,"","("&amp;IF(#REF!&lt;&gt;0,1,0)+IF(#REF!&lt;&gt;0,2,0)+IF(#REF!&lt;&gt;0,4,0)&amp;")")</f>
        <v/>
      </c>
      <c r="K60" s="149">
        <f>H60-I60</f>
        <v>0</v>
      </c>
      <c r="L60" s="46"/>
      <c r="M60" s="57"/>
      <c r="N60" s="8"/>
    </row>
    <row r="61" spans="1:14" ht="10.5" customHeight="1" x14ac:dyDescent="0.2">
      <c r="A61" s="68"/>
      <c r="B61" s="33">
        <v>316.5</v>
      </c>
      <c r="C61" s="32" t="s">
        <v>80</v>
      </c>
      <c r="D61" s="77">
        <f t="shared" si="11"/>
        <v>0</v>
      </c>
      <c r="E61" s="77">
        <f t="shared" si="11"/>
        <v>0</v>
      </c>
      <c r="F61" s="77">
        <f t="shared" si="11"/>
        <v>0</v>
      </c>
      <c r="G61" s="77">
        <f t="shared" si="11"/>
        <v>0</v>
      </c>
      <c r="H61" s="77">
        <f>D61+E61-F61+G61</f>
        <v>0</v>
      </c>
      <c r="I61" s="77">
        <v>0</v>
      </c>
      <c r="J61" s="70" t="str">
        <f>IF($I61=0,"","("&amp;IF(#REF!&lt;&gt;0,1,0)+IF(#REF!&lt;&gt;0,2,0)+IF(#REF!&lt;&gt;0,4,0)&amp;")")</f>
        <v/>
      </c>
      <c r="K61" s="150">
        <f>H61-I61</f>
        <v>0</v>
      </c>
      <c r="L61" s="46"/>
      <c r="M61" s="43"/>
      <c r="N61" s="8"/>
    </row>
    <row r="62" spans="1:14" ht="10.5" customHeight="1" x14ac:dyDescent="0.2">
      <c r="A62" s="68"/>
      <c r="B62" s="33">
        <v>316.7</v>
      </c>
      <c r="C62" s="69" t="s">
        <v>82</v>
      </c>
      <c r="D62" s="77">
        <f t="shared" si="11"/>
        <v>0</v>
      </c>
      <c r="E62" s="77">
        <f t="shared" si="11"/>
        <v>0</v>
      </c>
      <c r="F62" s="77">
        <f t="shared" si="11"/>
        <v>0</v>
      </c>
      <c r="G62" s="77">
        <f t="shared" si="11"/>
        <v>0</v>
      </c>
      <c r="H62" s="77">
        <f>D62+E62-F62+G62</f>
        <v>0</v>
      </c>
      <c r="I62" s="77">
        <v>0</v>
      </c>
      <c r="J62" s="70" t="str">
        <f>IF($I62=0,"","("&amp;IF(#REF!&lt;&gt;0,1,0)+IF(#REF!&lt;&gt;0,2,0)+IF(#REF!&lt;&gt;0,4,0)&amp;")")</f>
        <v/>
      </c>
      <c r="K62" s="150">
        <f>H62-I62</f>
        <v>0</v>
      </c>
      <c r="L62" s="46"/>
      <c r="M62" s="43"/>
      <c r="N62" s="8"/>
    </row>
    <row r="63" spans="1:14" s="40" customFormat="1" ht="10.5" customHeight="1" x14ac:dyDescent="0.2">
      <c r="A63" s="68"/>
      <c r="B63" s="72"/>
      <c r="C63" s="78" t="s">
        <v>84</v>
      </c>
      <c r="D63" s="94">
        <f t="shared" ref="D63:I63" si="12">SUM(D60:D62)</f>
        <v>0</v>
      </c>
      <c r="E63" s="94">
        <f t="shared" si="12"/>
        <v>0</v>
      </c>
      <c r="F63" s="94">
        <f t="shared" si="12"/>
        <v>0</v>
      </c>
      <c r="G63" s="94">
        <f t="shared" si="12"/>
        <v>0</v>
      </c>
      <c r="H63" s="94">
        <f t="shared" si="12"/>
        <v>0</v>
      </c>
      <c r="I63" s="94">
        <f t="shared" si="12"/>
        <v>0</v>
      </c>
      <c r="J63" s="70" t="str">
        <f>IF($I63=0,"","("&amp;IF(#REF!&lt;&gt;0,1,0)+IF(#REF!&lt;&gt;0,2,0)+IF(#REF!&lt;&gt;0,4,0)&amp;")")</f>
        <v/>
      </c>
      <c r="K63" s="151">
        <f>SUM(K60:K62)</f>
        <v>0</v>
      </c>
      <c r="L63" s="49"/>
      <c r="M63" s="50"/>
      <c r="N63" s="52"/>
    </row>
    <row r="64" spans="1:14" ht="10.5" customHeight="1" thickBot="1" x14ac:dyDescent="0.25">
      <c r="A64" s="68"/>
      <c r="B64" s="74"/>
      <c r="C64" s="32"/>
      <c r="D64" s="76"/>
      <c r="E64" s="76"/>
      <c r="F64" s="76"/>
      <c r="G64" s="76"/>
      <c r="H64" s="76"/>
      <c r="I64" s="77"/>
      <c r="J64" s="70" t="str">
        <f>IF($I64=0,"","("&amp;IF(#REF!&lt;&gt;0,1,0)+IF(#REF!&lt;&gt;0,2,0)+IF(#REF!&lt;&gt;0,4,0)&amp;")")</f>
        <v/>
      </c>
      <c r="K64" s="153"/>
      <c r="L64" s="46"/>
      <c r="M64" s="43"/>
      <c r="N64" s="8"/>
    </row>
    <row r="65" spans="1:14" s="40" customFormat="1" ht="10.5" customHeight="1" thickTop="1" x14ac:dyDescent="0.2">
      <c r="A65" s="79"/>
      <c r="B65" s="80"/>
      <c r="C65" s="81" t="str">
        <f>" "&amp;"Total "&amp;A52</f>
        <v xml:space="preserve"> Total Cutler Site</v>
      </c>
      <c r="D65" s="154">
        <f t="shared" ref="D65:I65" si="13">D58+D63</f>
        <v>0</v>
      </c>
      <c r="E65" s="154">
        <f t="shared" si="13"/>
        <v>0</v>
      </c>
      <c r="F65" s="154">
        <f t="shared" si="13"/>
        <v>0</v>
      </c>
      <c r="G65" s="154">
        <f t="shared" si="13"/>
        <v>0</v>
      </c>
      <c r="H65" s="154">
        <f t="shared" si="13"/>
        <v>0</v>
      </c>
      <c r="I65" s="155">
        <f t="shared" si="13"/>
        <v>0</v>
      </c>
      <c r="J65" s="82" t="str">
        <f>IF($I65=0,"","("&amp;IF(#REF!&lt;&gt;0,1,0)+IF(#REF!&lt;&gt;0,2,0)+IF(#REF!&lt;&gt;0,4,0)&amp;")")</f>
        <v/>
      </c>
      <c r="K65" s="156">
        <f>K58+K63</f>
        <v>0</v>
      </c>
      <c r="L65" s="49"/>
      <c r="M65" s="50"/>
      <c r="N65" s="52"/>
    </row>
    <row r="66" spans="1:14" ht="10.5" customHeight="1" x14ac:dyDescent="0.2">
      <c r="A66" s="38" t="s">
        <v>88</v>
      </c>
      <c r="J66" s="12" t="str">
        <f>IF($I66=0,"","("&amp;IF(#REF!&lt;&gt;0,1,0)+IF(#REF!&lt;&gt;0,2,0)+IF(#REF!&lt;&gt;0,4,0)&amp;")")</f>
        <v/>
      </c>
      <c r="L66" s="46"/>
      <c r="M66" s="43"/>
      <c r="N66" s="8"/>
    </row>
    <row r="67" spans="1:14" ht="10.5" customHeight="1" x14ac:dyDescent="0.2">
      <c r="A67" s="40"/>
      <c r="B67" s="10">
        <v>311</v>
      </c>
      <c r="C67" s="41" t="s">
        <v>3</v>
      </c>
      <c r="D67" s="42">
        <v>96844594.379999995</v>
      </c>
      <c r="E67" s="42">
        <v>14182974.74</v>
      </c>
      <c r="F67" s="42">
        <v>1108589.4099999999</v>
      </c>
      <c r="G67" s="42">
        <v>-120532.99</v>
      </c>
      <c r="H67" s="42">
        <f>D67+E67-F67+G67</f>
        <v>109798446.72</v>
      </c>
      <c r="I67" s="42">
        <v>0</v>
      </c>
      <c r="J67" s="12" t="str">
        <f>IF($I67=0,"","("&amp;IF(#REF!&lt;&gt;0,1,0)+IF(#REF!&lt;&gt;0,2,0)+IF(#REF!&lt;&gt;0,4,0)&amp;")")</f>
        <v/>
      </c>
      <c r="K67" s="101">
        <f>H67-I67</f>
        <v>109798446.72</v>
      </c>
      <c r="L67" s="46"/>
      <c r="M67" s="43">
        <v>2.1000000000000001E-2</v>
      </c>
      <c r="N67" s="8"/>
    </row>
    <row r="68" spans="1:14" ht="10.5" customHeight="1" x14ac:dyDescent="0.2">
      <c r="A68" s="40"/>
      <c r="B68" s="10">
        <v>312</v>
      </c>
      <c r="C68" s="9" t="s">
        <v>4</v>
      </c>
      <c r="D68" s="42">
        <v>3033769.3200000008</v>
      </c>
      <c r="E68" s="42">
        <v>4948161.59</v>
      </c>
      <c r="F68" s="42">
        <v>0</v>
      </c>
      <c r="G68" s="42">
        <v>-289762.48</v>
      </c>
      <c r="H68" s="42">
        <f>D68+E68-F68+G68</f>
        <v>7692168.4299999997</v>
      </c>
      <c r="I68" s="42">
        <v>0</v>
      </c>
      <c r="J68" s="12" t="str">
        <f>IF($I68=0,"","("&amp;IF(#REF!&lt;&gt;0,1,0)+IF(#REF!&lt;&gt;0,2,0)+IF(#REF!&lt;&gt;0,4,0)&amp;")")</f>
        <v/>
      </c>
      <c r="K68" s="71">
        <f>H68-I68</f>
        <v>7692168.4299999997</v>
      </c>
      <c r="L68" s="46"/>
      <c r="M68" s="43">
        <v>2.5999999999999999E-2</v>
      </c>
      <c r="N68" s="8"/>
    </row>
    <row r="69" spans="1:14" ht="10.5" customHeight="1" x14ac:dyDescent="0.2">
      <c r="A69" s="40"/>
      <c r="B69" s="10">
        <v>314</v>
      </c>
      <c r="C69" s="9" t="s">
        <v>5</v>
      </c>
      <c r="D69" s="42">
        <v>12253079.23</v>
      </c>
      <c r="E69" s="42">
        <v>538370.5</v>
      </c>
      <c r="F69" s="42">
        <v>0</v>
      </c>
      <c r="G69" s="42">
        <v>-3195207.6800000002</v>
      </c>
      <c r="H69" s="42">
        <f>D69+E69-F69+G69</f>
        <v>9596242.0500000007</v>
      </c>
      <c r="I69" s="42">
        <v>0</v>
      </c>
      <c r="J69" s="12" t="str">
        <f>IF($I69=0,"","("&amp;IF(#REF!&lt;&gt;0,1,0)+IF(#REF!&lt;&gt;0,2,0)+IF(#REF!&lt;&gt;0,4,0)&amp;")")</f>
        <v/>
      </c>
      <c r="K69" s="71">
        <f>H69-I69</f>
        <v>9596242.0500000007</v>
      </c>
      <c r="L69" s="46"/>
      <c r="M69" s="43">
        <v>2.5999999999999999E-2</v>
      </c>
      <c r="N69" s="8"/>
    </row>
    <row r="70" spans="1:14" ht="10.5" customHeight="1" x14ac:dyDescent="0.2">
      <c r="A70" s="40"/>
      <c r="B70" s="10">
        <v>315</v>
      </c>
      <c r="C70" s="9" t="s">
        <v>6</v>
      </c>
      <c r="D70" s="42">
        <v>9416191.1300000008</v>
      </c>
      <c r="E70" s="42">
        <v>1326234.6000000001</v>
      </c>
      <c r="F70" s="42">
        <v>318821.3</v>
      </c>
      <c r="G70" s="42">
        <v>0</v>
      </c>
      <c r="H70" s="42">
        <f>D70+E70-F70+G70</f>
        <v>10423604.43</v>
      </c>
      <c r="I70" s="42">
        <v>0</v>
      </c>
      <c r="J70" s="12" t="str">
        <f>IF($I70=0,"","("&amp;IF(#REF!&lt;&gt;0,1,0)+IF(#REF!&lt;&gt;0,2,0)+IF(#REF!&lt;&gt;0,4,0)&amp;")")</f>
        <v/>
      </c>
      <c r="K70" s="71">
        <f>H70-I70</f>
        <v>10423604.43</v>
      </c>
      <c r="L70" s="46"/>
      <c r="M70" s="43">
        <v>2.4E-2</v>
      </c>
      <c r="N70" s="8"/>
    </row>
    <row r="71" spans="1:14" ht="10.5" customHeight="1" x14ac:dyDescent="0.2">
      <c r="A71" s="40"/>
      <c r="B71" s="10">
        <v>316</v>
      </c>
      <c r="C71" s="9" t="s">
        <v>7</v>
      </c>
      <c r="D71" s="42">
        <v>2395194.9900000002</v>
      </c>
      <c r="E71" s="42">
        <v>0</v>
      </c>
      <c r="F71" s="42">
        <v>0</v>
      </c>
      <c r="G71" s="42">
        <v>0</v>
      </c>
      <c r="H71" s="42">
        <f>D71+E71-F71+G71</f>
        <v>2395194.9900000002</v>
      </c>
      <c r="I71" s="42">
        <v>0</v>
      </c>
      <c r="J71" s="12" t="str">
        <f>IF($I71=0,"","("&amp;IF(#REF!&lt;&gt;0,1,0)+IF(#REF!&lt;&gt;0,2,0)+IF(#REF!&lt;&gt;0,4,0)&amp;")")</f>
        <v/>
      </c>
      <c r="K71" s="71">
        <f>H71-I71</f>
        <v>2395194.9900000002</v>
      </c>
      <c r="L71" s="46"/>
      <c r="M71" s="43">
        <v>2.4E-2</v>
      </c>
      <c r="N71" s="8"/>
    </row>
    <row r="72" spans="1:14" s="40" customFormat="1" ht="10.5" customHeight="1" x14ac:dyDescent="0.2">
      <c r="B72" s="47"/>
      <c r="C72" s="48" t="s">
        <v>77</v>
      </c>
      <c r="D72" s="94">
        <f t="shared" ref="D72:I72" si="14">SUM(D67:D71)</f>
        <v>123942829.05</v>
      </c>
      <c r="E72" s="94">
        <f t="shared" si="14"/>
        <v>20995741.43</v>
      </c>
      <c r="F72" s="94">
        <f t="shared" si="14"/>
        <v>1427410.71</v>
      </c>
      <c r="G72" s="94">
        <f t="shared" si="14"/>
        <v>-3605503.1500000004</v>
      </c>
      <c r="H72" s="94">
        <f t="shared" si="14"/>
        <v>139905656.62</v>
      </c>
      <c r="I72" s="94">
        <f t="shared" si="14"/>
        <v>0</v>
      </c>
      <c r="J72" s="12" t="str">
        <f>IF($I72=0,"","("&amp;IF(#REF!&lt;&gt;0,1,0)+IF(#REF!&lt;&gt;0,2,0)+IF(#REF!&lt;&gt;0,4,0)&amp;")")</f>
        <v/>
      </c>
      <c r="K72" s="94">
        <f>SUM(K67:K71)</f>
        <v>139905656.62</v>
      </c>
      <c r="L72" s="49"/>
      <c r="M72" s="50"/>
      <c r="N72" s="52"/>
    </row>
    <row r="73" spans="1:14" ht="10.5" customHeight="1" x14ac:dyDescent="0.2">
      <c r="A73" s="40"/>
      <c r="B73" s="63"/>
      <c r="C73" s="54"/>
      <c r="D73" s="14"/>
      <c r="E73" s="14"/>
      <c r="F73" s="14"/>
      <c r="G73" s="14"/>
      <c r="H73" s="55"/>
      <c r="I73" s="55"/>
      <c r="J73" s="12" t="str">
        <f>IF($I73=0,"","("&amp;IF(#REF!&lt;&gt;0,1,0)+IF(#REF!&lt;&gt;0,2,0)+IF(#REF!&lt;&gt;0,4,0)&amp;")")</f>
        <v/>
      </c>
      <c r="K73" s="55"/>
      <c r="L73" s="46"/>
      <c r="M73" s="56"/>
      <c r="N73" s="8"/>
    </row>
    <row r="74" spans="1:14" ht="10.5" customHeight="1" x14ac:dyDescent="0.2">
      <c r="A74" s="40"/>
      <c r="B74" s="10">
        <v>316.3</v>
      </c>
      <c r="C74" s="41" t="s">
        <v>78</v>
      </c>
      <c r="D74" s="42">
        <v>227620.18000000002</v>
      </c>
      <c r="E74" s="42">
        <v>23307.55</v>
      </c>
      <c r="F74" s="42">
        <v>0</v>
      </c>
      <c r="G74" s="42">
        <v>0</v>
      </c>
      <c r="H74" s="42">
        <f>D74+E74-F74+G74</f>
        <v>250927.73</v>
      </c>
      <c r="I74" s="42">
        <v>0</v>
      </c>
      <c r="J74" s="12" t="str">
        <f>IF($I74=0,"","("&amp;IF(#REF!&lt;&gt;0,1,0)+IF(#REF!&lt;&gt;0,2,0)+IF(#REF!&lt;&gt;0,4,0)&amp;")")</f>
        <v/>
      </c>
      <c r="K74" s="101">
        <f>H74-I74</f>
        <v>250927.73</v>
      </c>
      <c r="L74" s="46"/>
      <c r="M74" s="57" t="s">
        <v>79</v>
      </c>
      <c r="N74" s="8"/>
    </row>
    <row r="75" spans="1:14" ht="10.5" customHeight="1" x14ac:dyDescent="0.2">
      <c r="A75" s="40"/>
      <c r="B75" s="10">
        <v>316.5</v>
      </c>
      <c r="C75" s="9" t="s">
        <v>80</v>
      </c>
      <c r="D75" s="42">
        <v>140772.99</v>
      </c>
      <c r="E75" s="42">
        <v>15712.380000000005</v>
      </c>
      <c r="F75" s="42">
        <v>0</v>
      </c>
      <c r="G75" s="42">
        <v>0</v>
      </c>
      <c r="H75" s="42">
        <f>D75+E75-F75+G75</f>
        <v>156485.37</v>
      </c>
      <c r="I75" s="42">
        <v>0</v>
      </c>
      <c r="J75" s="12" t="str">
        <f>IF($I75=0,"","("&amp;IF(#REF!&lt;&gt;0,1,0)+IF(#REF!&lt;&gt;0,2,0)+IF(#REF!&lt;&gt;0,4,0)&amp;")")</f>
        <v/>
      </c>
      <c r="K75" s="71">
        <f>H75-I75</f>
        <v>156485.37</v>
      </c>
      <c r="L75" s="46"/>
      <c r="M75" s="43" t="s">
        <v>81</v>
      </c>
      <c r="N75" s="8"/>
    </row>
    <row r="76" spans="1:14" ht="10.5" customHeight="1" x14ac:dyDescent="0.2">
      <c r="A76" s="40"/>
      <c r="B76" s="10">
        <v>316.7</v>
      </c>
      <c r="C76" s="41" t="s">
        <v>82</v>
      </c>
      <c r="D76" s="42">
        <v>1380278</v>
      </c>
      <c r="E76" s="42">
        <v>1435373.53</v>
      </c>
      <c r="F76" s="42">
        <v>197320.26</v>
      </c>
      <c r="G76" s="42">
        <v>0</v>
      </c>
      <c r="H76" s="42">
        <f>D76+E76-F76+G76</f>
        <v>2618331.2700000005</v>
      </c>
      <c r="I76" s="42">
        <v>0</v>
      </c>
      <c r="J76" s="12" t="str">
        <f>IF($I76=0,"","("&amp;IF(#REF!&lt;&gt;0,1,0)+IF(#REF!&lt;&gt;0,2,0)+IF(#REF!&lt;&gt;0,4,0)&amp;")")</f>
        <v/>
      </c>
      <c r="K76" s="71">
        <f>H76-I76</f>
        <v>2618331.2700000005</v>
      </c>
      <c r="L76" s="46"/>
      <c r="M76" s="43" t="s">
        <v>83</v>
      </c>
      <c r="N76" s="8"/>
    </row>
    <row r="77" spans="1:14" s="40" customFormat="1" ht="10.5" customHeight="1" x14ac:dyDescent="0.2">
      <c r="B77" s="47"/>
      <c r="C77" s="53" t="s">
        <v>84</v>
      </c>
      <c r="D77" s="94">
        <f t="shared" ref="D77:I77" si="15">SUM(D74:D76)</f>
        <v>1748671.17</v>
      </c>
      <c r="E77" s="94">
        <f t="shared" si="15"/>
        <v>1474393.46</v>
      </c>
      <c r="F77" s="94">
        <f t="shared" si="15"/>
        <v>197320.26</v>
      </c>
      <c r="G77" s="94">
        <f t="shared" si="15"/>
        <v>0</v>
      </c>
      <c r="H77" s="94">
        <f t="shared" si="15"/>
        <v>3025744.3700000006</v>
      </c>
      <c r="I77" s="94">
        <f t="shared" si="15"/>
        <v>0</v>
      </c>
      <c r="J77" s="12" t="str">
        <f>IF($I77=0,"","("&amp;IF(#REF!&lt;&gt;0,1,0)+IF(#REF!&lt;&gt;0,2,0)+IF(#REF!&lt;&gt;0,4,0)&amp;")")</f>
        <v/>
      </c>
      <c r="K77" s="94">
        <f>SUM(K74:K76)</f>
        <v>3025744.3700000006</v>
      </c>
      <c r="L77" s="49"/>
      <c r="M77" s="50"/>
      <c r="N77" s="52"/>
    </row>
    <row r="78" spans="1:14" ht="10.5" customHeight="1" thickBot="1" x14ac:dyDescent="0.25">
      <c r="A78" s="40"/>
      <c r="B78" s="63"/>
      <c r="D78" s="59"/>
      <c r="E78" s="59"/>
      <c r="F78" s="59"/>
      <c r="G78" s="59"/>
      <c r="H78" s="59"/>
      <c r="I78" s="59"/>
      <c r="K78" s="59"/>
      <c r="L78" s="46"/>
      <c r="M78" s="43"/>
      <c r="N78" s="8"/>
    </row>
    <row r="79" spans="1:14" s="40" customFormat="1" ht="10.5" customHeight="1" thickTop="1" x14ac:dyDescent="0.2">
      <c r="B79" s="47"/>
      <c r="C79" s="60" t="str">
        <f>" "&amp;"Total "&amp;A66</f>
        <v xml:space="preserve"> Total Manatee Common</v>
      </c>
      <c r="D79" s="90">
        <f t="shared" ref="D79:I79" si="16">D72+D77</f>
        <v>125691500.22</v>
      </c>
      <c r="E79" s="90">
        <f t="shared" si="16"/>
        <v>22470134.890000001</v>
      </c>
      <c r="F79" s="90">
        <f t="shared" si="16"/>
        <v>1624730.97</v>
      </c>
      <c r="G79" s="90">
        <f t="shared" si="16"/>
        <v>-3605503.1500000004</v>
      </c>
      <c r="H79" s="61">
        <f t="shared" si="16"/>
        <v>142931400.99000001</v>
      </c>
      <c r="I79" s="90">
        <f t="shared" si="16"/>
        <v>0</v>
      </c>
      <c r="J79" s="12" t="str">
        <f>IF($I79=0,"","("&amp;IF(#REF!&lt;&gt;0,1,0)+IF(#REF!&lt;&gt;0,2,0)+IF(#REF!&lt;&gt;0,4,0)&amp;")")</f>
        <v/>
      </c>
      <c r="K79" s="90">
        <f>K72+K77</f>
        <v>142931400.99000001</v>
      </c>
      <c r="L79" s="49"/>
      <c r="M79" s="50"/>
      <c r="N79" s="52"/>
    </row>
    <row r="80" spans="1:14" ht="10.5" customHeight="1" x14ac:dyDescent="0.2">
      <c r="A80" s="38" t="s">
        <v>89</v>
      </c>
      <c r="J80" s="12" t="str">
        <f>IF($I80=0,"","("&amp;IF(#REF!&lt;&gt;0,1,0)+IF(#REF!&lt;&gt;0,2,0)+IF(#REF!&lt;&gt;0,4,0)&amp;")")</f>
        <v/>
      </c>
      <c r="L80" s="46"/>
      <c r="M80" s="43"/>
      <c r="N80" s="8"/>
    </row>
    <row r="81" spans="1:14" ht="10.5" customHeight="1" x14ac:dyDescent="0.2">
      <c r="A81" s="40"/>
      <c r="B81" s="10">
        <v>311</v>
      </c>
      <c r="C81" s="41" t="s">
        <v>3</v>
      </c>
      <c r="D81" s="42">
        <v>6683636.2400000002</v>
      </c>
      <c r="E81" s="42">
        <v>1198065.75</v>
      </c>
      <c r="F81" s="42">
        <v>673821.22</v>
      </c>
      <c r="G81" s="42">
        <v>0</v>
      </c>
      <c r="H81" s="42">
        <f>D81+E81-F81+G81</f>
        <v>7207880.7700000005</v>
      </c>
      <c r="I81" s="42">
        <v>0</v>
      </c>
      <c r="J81" s="12" t="str">
        <f>IF($I81=0,"","("&amp;IF(#REF!&lt;&gt;0,1,0)+IF(#REF!&lt;&gt;0,2,0)+IF(#REF!&lt;&gt;0,4,0)&amp;")")</f>
        <v/>
      </c>
      <c r="K81" s="101">
        <f>H81-I81</f>
        <v>7207880.7700000005</v>
      </c>
      <c r="L81" s="46"/>
      <c r="M81" s="43">
        <v>2.1000000000000001E-2</v>
      </c>
      <c r="N81" s="8"/>
    </row>
    <row r="82" spans="1:14" ht="10.5" customHeight="1" x14ac:dyDescent="0.2">
      <c r="A82" s="40"/>
      <c r="B82" s="10">
        <v>312</v>
      </c>
      <c r="C82" s="9" t="s">
        <v>4</v>
      </c>
      <c r="D82" s="42">
        <v>177467801.99000001</v>
      </c>
      <c r="E82" s="42">
        <v>3735662.38</v>
      </c>
      <c r="F82" s="42">
        <v>2422629.7999999998</v>
      </c>
      <c r="G82" s="42">
        <v>232931.36000000002</v>
      </c>
      <c r="H82" s="42">
        <f>D82+E82-F82+G82</f>
        <v>179013765.93000001</v>
      </c>
      <c r="I82" s="42">
        <v>0</v>
      </c>
      <c r="J82" s="12" t="str">
        <f>IF($I82=0,"","("&amp;IF(#REF!&lt;&gt;0,1,0)+IF(#REF!&lt;&gt;0,2,0)+IF(#REF!&lt;&gt;0,4,0)&amp;")")</f>
        <v/>
      </c>
      <c r="K82" s="71">
        <f>H82-I82</f>
        <v>179013765.93000001</v>
      </c>
      <c r="L82" s="46"/>
      <c r="M82" s="43">
        <v>2.5999999999999999E-2</v>
      </c>
      <c r="N82" s="8"/>
    </row>
    <row r="83" spans="1:14" ht="10.5" customHeight="1" x14ac:dyDescent="0.2">
      <c r="A83" s="40"/>
      <c r="B83" s="10">
        <v>314</v>
      </c>
      <c r="C83" s="9" t="s">
        <v>5</v>
      </c>
      <c r="D83" s="42">
        <v>70802823.190000013</v>
      </c>
      <c r="E83" s="42">
        <v>1228776.21</v>
      </c>
      <c r="F83" s="42">
        <v>308385.62</v>
      </c>
      <c r="G83" s="42">
        <v>233863.88</v>
      </c>
      <c r="H83" s="42">
        <f>D83+E83-F83+G83</f>
        <v>71957077.659999996</v>
      </c>
      <c r="I83" s="42">
        <v>0</v>
      </c>
      <c r="J83" s="12" t="str">
        <f>IF($I83=0,"","("&amp;IF(#REF!&lt;&gt;0,1,0)+IF(#REF!&lt;&gt;0,2,0)+IF(#REF!&lt;&gt;0,4,0)&amp;")")</f>
        <v/>
      </c>
      <c r="K83" s="71">
        <f>H83-I83</f>
        <v>71957077.659999996</v>
      </c>
      <c r="L83" s="46"/>
      <c r="M83" s="43">
        <v>2.5999999999999999E-2</v>
      </c>
      <c r="N83" s="8"/>
    </row>
    <row r="84" spans="1:14" ht="10.5" customHeight="1" x14ac:dyDescent="0.2">
      <c r="A84" s="40"/>
      <c r="B84" s="10">
        <v>315</v>
      </c>
      <c r="C84" s="9" t="s">
        <v>6</v>
      </c>
      <c r="D84" s="42">
        <v>13890410.489999998</v>
      </c>
      <c r="E84" s="42">
        <v>285524.65000000002</v>
      </c>
      <c r="F84" s="42">
        <v>172369.22</v>
      </c>
      <c r="G84" s="42">
        <v>0</v>
      </c>
      <c r="H84" s="42">
        <f>D84+E84-F84+G84</f>
        <v>14003565.919999998</v>
      </c>
      <c r="I84" s="42">
        <v>0</v>
      </c>
      <c r="J84" s="12" t="str">
        <f>IF($I84=0,"","("&amp;IF(#REF!&lt;&gt;0,1,0)+IF(#REF!&lt;&gt;0,2,0)+IF(#REF!&lt;&gt;0,4,0)&amp;")")</f>
        <v/>
      </c>
      <c r="K84" s="71">
        <f>H84-I84</f>
        <v>14003565.919999998</v>
      </c>
      <c r="L84" s="46"/>
      <c r="M84" s="43">
        <v>2.4E-2</v>
      </c>
      <c r="N84" s="8"/>
    </row>
    <row r="85" spans="1:14" ht="10.5" customHeight="1" x14ac:dyDescent="0.2">
      <c r="A85" s="40"/>
      <c r="B85" s="10">
        <v>316</v>
      </c>
      <c r="C85" s="9" t="s">
        <v>7</v>
      </c>
      <c r="D85" s="42">
        <v>3835384.0799999996</v>
      </c>
      <c r="E85" s="42">
        <v>135.17000000000002</v>
      </c>
      <c r="F85" s="42">
        <v>0</v>
      </c>
      <c r="G85" s="42">
        <v>0</v>
      </c>
      <c r="H85" s="42">
        <f>D85+E85-F85+G85</f>
        <v>3835519.2499999995</v>
      </c>
      <c r="I85" s="42">
        <v>0</v>
      </c>
      <c r="J85" s="12" t="str">
        <f>IF($I85=0,"","("&amp;IF(#REF!&lt;&gt;0,1,0)+IF(#REF!&lt;&gt;0,2,0)+IF(#REF!&lt;&gt;0,4,0)&amp;")")</f>
        <v/>
      </c>
      <c r="K85" s="71">
        <f>H85-I85</f>
        <v>3835519.2499999995</v>
      </c>
      <c r="L85" s="46"/>
      <c r="M85" s="43">
        <v>2.4E-2</v>
      </c>
      <c r="N85" s="8"/>
    </row>
    <row r="86" spans="1:14" s="40" customFormat="1" ht="10.5" customHeight="1" x14ac:dyDescent="0.2">
      <c r="B86" s="47"/>
      <c r="C86" s="48" t="s">
        <v>77</v>
      </c>
      <c r="D86" s="94">
        <f t="shared" ref="D86:I86" si="17">SUM(D81:D85)</f>
        <v>272680055.99000001</v>
      </c>
      <c r="E86" s="94">
        <f t="shared" si="17"/>
        <v>6448164.1600000001</v>
      </c>
      <c r="F86" s="94">
        <f t="shared" si="17"/>
        <v>3577205.86</v>
      </c>
      <c r="G86" s="94">
        <f t="shared" si="17"/>
        <v>466795.24</v>
      </c>
      <c r="H86" s="94">
        <f t="shared" si="17"/>
        <v>276017809.53000003</v>
      </c>
      <c r="I86" s="94">
        <f t="shared" si="17"/>
        <v>0</v>
      </c>
      <c r="J86" s="12" t="str">
        <f>IF($I86=0,"","("&amp;IF(#REF!&lt;&gt;0,1,0)+IF(#REF!&lt;&gt;0,2,0)+IF(#REF!&lt;&gt;0,4,0)&amp;")")</f>
        <v/>
      </c>
      <c r="K86" s="94">
        <f>SUM(K81:K85)</f>
        <v>276017809.53000003</v>
      </c>
      <c r="L86" s="49"/>
      <c r="M86" s="50"/>
      <c r="N86" s="52"/>
    </row>
    <row r="87" spans="1:14" ht="10.5" customHeight="1" x14ac:dyDescent="0.2">
      <c r="A87" s="40"/>
      <c r="B87" s="63"/>
      <c r="C87" s="54"/>
      <c r="D87" s="14"/>
      <c r="E87" s="14"/>
      <c r="F87" s="14"/>
      <c r="G87" s="14"/>
      <c r="H87" s="55"/>
      <c r="I87" s="55"/>
      <c r="J87" s="12" t="str">
        <f>IF($I87=0,"","("&amp;IF(#REF!&lt;&gt;0,1,0)+IF(#REF!&lt;&gt;0,2,0)+IF(#REF!&lt;&gt;0,4,0)&amp;")")</f>
        <v/>
      </c>
      <c r="K87" s="55"/>
      <c r="L87" s="46"/>
      <c r="M87" s="56"/>
      <c r="N87" s="8"/>
    </row>
    <row r="88" spans="1:14" ht="10.5" customHeight="1" x14ac:dyDescent="0.2">
      <c r="A88" s="40"/>
      <c r="B88" s="10">
        <v>316.3</v>
      </c>
      <c r="C88" s="41" t="s">
        <v>78</v>
      </c>
      <c r="D88" s="42">
        <v>0</v>
      </c>
      <c r="E88" s="42">
        <v>0</v>
      </c>
      <c r="F88" s="42">
        <v>0</v>
      </c>
      <c r="G88" s="42">
        <v>0</v>
      </c>
      <c r="H88" s="42">
        <f>D88+E88-F88+G88</f>
        <v>0</v>
      </c>
      <c r="I88" s="42">
        <v>0</v>
      </c>
      <c r="J88" s="12" t="str">
        <f>IF($I88=0,"","("&amp;IF(#REF!&lt;&gt;0,1,0)+IF(#REF!&lt;&gt;0,2,0)+IF(#REF!&lt;&gt;0,4,0)&amp;")")</f>
        <v/>
      </c>
      <c r="K88" s="101">
        <f>H88-I88</f>
        <v>0</v>
      </c>
      <c r="L88" s="46"/>
      <c r="M88" s="57" t="s">
        <v>79</v>
      </c>
      <c r="N88" s="8"/>
    </row>
    <row r="89" spans="1:14" ht="10.5" customHeight="1" x14ac:dyDescent="0.2">
      <c r="A89" s="40"/>
      <c r="B89" s="10">
        <v>316.5</v>
      </c>
      <c r="C89" s="9" t="s">
        <v>80</v>
      </c>
      <c r="D89" s="42">
        <v>0</v>
      </c>
      <c r="E89" s="42">
        <v>0</v>
      </c>
      <c r="F89" s="42">
        <v>0</v>
      </c>
      <c r="G89" s="42">
        <v>0</v>
      </c>
      <c r="H89" s="42">
        <f>D89+E89-F89+G89</f>
        <v>0</v>
      </c>
      <c r="I89" s="42">
        <v>0</v>
      </c>
      <c r="J89" s="12" t="str">
        <f>IF($I89=0,"","("&amp;IF(#REF!&lt;&gt;0,1,0)+IF(#REF!&lt;&gt;0,2,0)+IF(#REF!&lt;&gt;0,4,0)&amp;")")</f>
        <v/>
      </c>
      <c r="K89" s="71">
        <f>H89-I89</f>
        <v>0</v>
      </c>
      <c r="L89" s="46"/>
      <c r="M89" s="43" t="s">
        <v>81</v>
      </c>
      <c r="N89" s="8"/>
    </row>
    <row r="90" spans="1:14" ht="10.5" customHeight="1" x14ac:dyDescent="0.2">
      <c r="A90" s="40"/>
      <c r="B90" s="10">
        <v>316.7</v>
      </c>
      <c r="C90" s="41" t="s">
        <v>82</v>
      </c>
      <c r="D90" s="42">
        <v>0</v>
      </c>
      <c r="E90" s="42">
        <v>0</v>
      </c>
      <c r="F90" s="42">
        <v>0</v>
      </c>
      <c r="G90" s="42">
        <v>0</v>
      </c>
      <c r="H90" s="42">
        <f>D90+E90-F90+G90</f>
        <v>0</v>
      </c>
      <c r="I90" s="42">
        <v>0</v>
      </c>
      <c r="J90" s="12" t="str">
        <f>IF($I90=0,"","("&amp;IF(#REF!&lt;&gt;0,1,0)+IF(#REF!&lt;&gt;0,2,0)+IF(#REF!&lt;&gt;0,4,0)&amp;")")</f>
        <v/>
      </c>
      <c r="K90" s="71">
        <f>H90-I90</f>
        <v>0</v>
      </c>
      <c r="L90" s="46"/>
      <c r="M90" s="43" t="s">
        <v>83</v>
      </c>
      <c r="N90" s="8"/>
    </row>
    <row r="91" spans="1:14" s="40" customFormat="1" ht="10.5" customHeight="1" x14ac:dyDescent="0.2">
      <c r="B91" s="47"/>
      <c r="C91" s="53" t="s">
        <v>84</v>
      </c>
      <c r="D91" s="94">
        <f t="shared" ref="D91:I91" si="18">SUM(D88:D90)</f>
        <v>0</v>
      </c>
      <c r="E91" s="94">
        <f t="shared" si="18"/>
        <v>0</v>
      </c>
      <c r="F91" s="94">
        <f t="shared" si="18"/>
        <v>0</v>
      </c>
      <c r="G91" s="94">
        <f t="shared" si="18"/>
        <v>0</v>
      </c>
      <c r="H91" s="94">
        <f t="shared" si="18"/>
        <v>0</v>
      </c>
      <c r="I91" s="94">
        <f t="shared" si="18"/>
        <v>0</v>
      </c>
      <c r="J91" s="12" t="str">
        <f>IF($I91=0,"","("&amp;IF(#REF!&lt;&gt;0,1,0)+IF(#REF!&lt;&gt;0,2,0)+IF(#REF!&lt;&gt;0,4,0)&amp;")")</f>
        <v/>
      </c>
      <c r="K91" s="94">
        <f>SUM(K88:K90)</f>
        <v>0</v>
      </c>
      <c r="L91" s="49"/>
      <c r="M91" s="50"/>
      <c r="N91" s="52"/>
    </row>
    <row r="92" spans="1:14" ht="10.5" customHeight="1" thickBot="1" x14ac:dyDescent="0.25">
      <c r="A92" s="40"/>
      <c r="B92" s="63"/>
      <c r="D92" s="59"/>
      <c r="E92" s="59"/>
      <c r="F92" s="59"/>
      <c r="G92" s="59"/>
      <c r="H92" s="59"/>
      <c r="I92" s="59"/>
      <c r="K92" s="59"/>
      <c r="L92" s="46"/>
      <c r="M92" s="43"/>
      <c r="N92" s="8"/>
    </row>
    <row r="93" spans="1:14" s="40" customFormat="1" ht="10.5" customHeight="1" thickTop="1" x14ac:dyDescent="0.2">
      <c r="B93" s="47"/>
      <c r="C93" s="60" t="str">
        <f>" "&amp;"Total "&amp;A80</f>
        <v xml:space="preserve"> Total Manatee Unit 1</v>
      </c>
      <c r="D93" s="90">
        <f t="shared" ref="D93:I93" si="19">D86+D91</f>
        <v>272680055.99000001</v>
      </c>
      <c r="E93" s="90">
        <f t="shared" si="19"/>
        <v>6448164.1600000001</v>
      </c>
      <c r="F93" s="90">
        <f t="shared" si="19"/>
        <v>3577205.86</v>
      </c>
      <c r="G93" s="90">
        <f t="shared" si="19"/>
        <v>466795.24</v>
      </c>
      <c r="H93" s="61">
        <f t="shared" si="19"/>
        <v>276017809.53000003</v>
      </c>
      <c r="I93" s="90">
        <f t="shared" si="19"/>
        <v>0</v>
      </c>
      <c r="J93" s="12" t="str">
        <f>IF($I93=0,"","("&amp;IF(#REF!&lt;&gt;0,1,0)+IF(#REF!&lt;&gt;0,2,0)+IF(#REF!&lt;&gt;0,4,0)&amp;")")</f>
        <v/>
      </c>
      <c r="K93" s="90">
        <f>K86+K91</f>
        <v>276017809.53000003</v>
      </c>
      <c r="L93" s="49"/>
      <c r="M93" s="50"/>
      <c r="N93" s="52"/>
    </row>
    <row r="94" spans="1:14" ht="10.5" customHeight="1" x14ac:dyDescent="0.2">
      <c r="A94" s="38" t="s">
        <v>90</v>
      </c>
      <c r="J94" s="12" t="str">
        <f>IF($I94=0,"","("&amp;IF(#REF!&lt;&gt;0,1,0)+IF(#REF!&lt;&gt;0,2,0)+IF(#REF!&lt;&gt;0,4,0)&amp;")")</f>
        <v/>
      </c>
      <c r="L94" s="46"/>
      <c r="M94" s="43"/>
      <c r="N94" s="8"/>
    </row>
    <row r="95" spans="1:14" ht="10.5" customHeight="1" x14ac:dyDescent="0.2">
      <c r="A95" s="40"/>
      <c r="B95" s="10">
        <v>311</v>
      </c>
      <c r="C95" s="41" t="s">
        <v>3</v>
      </c>
      <c r="D95" s="42">
        <v>4875397.97</v>
      </c>
      <c r="E95" s="42">
        <v>1175856.3400000001</v>
      </c>
      <c r="F95" s="42">
        <v>431733.89</v>
      </c>
      <c r="G95" s="42">
        <v>0</v>
      </c>
      <c r="H95" s="42">
        <f>D95+E95-F95+G95</f>
        <v>5619520.4199999999</v>
      </c>
      <c r="I95" s="42">
        <v>0</v>
      </c>
      <c r="J95" s="12" t="str">
        <f>IF($I95=0,"","("&amp;IF(#REF!&lt;&gt;0,1,0)+IF(#REF!&lt;&gt;0,2,0)+IF(#REF!&lt;&gt;0,4,0)&amp;")")</f>
        <v/>
      </c>
      <c r="K95" s="101">
        <f>H95-I95</f>
        <v>5619520.4199999999</v>
      </c>
      <c r="L95" s="46"/>
      <c r="M95" s="43">
        <v>2.1000000000000001E-2</v>
      </c>
      <c r="N95" s="8"/>
    </row>
    <row r="96" spans="1:14" ht="10.5" customHeight="1" x14ac:dyDescent="0.2">
      <c r="A96" s="40"/>
      <c r="B96" s="10">
        <v>312</v>
      </c>
      <c r="C96" s="9" t="s">
        <v>4</v>
      </c>
      <c r="D96" s="42">
        <v>180057658.21000004</v>
      </c>
      <c r="E96" s="42">
        <v>274767.77</v>
      </c>
      <c r="F96" s="42">
        <v>530160.72</v>
      </c>
      <c r="G96" s="42">
        <v>151046.35</v>
      </c>
      <c r="H96" s="42">
        <f>D96+E96-F96+G96</f>
        <v>179953311.61000004</v>
      </c>
      <c r="I96" s="42">
        <v>0</v>
      </c>
      <c r="J96" s="12" t="str">
        <f>IF($I96=0,"","("&amp;IF(#REF!&lt;&gt;0,1,0)+IF(#REF!&lt;&gt;0,2,0)+IF(#REF!&lt;&gt;0,4,0)&amp;")")</f>
        <v/>
      </c>
      <c r="K96" s="71">
        <f>H96-I96</f>
        <v>179953311.61000004</v>
      </c>
      <c r="L96" s="46"/>
      <c r="M96" s="43">
        <v>2.5999999999999999E-2</v>
      </c>
      <c r="N96" s="8"/>
    </row>
    <row r="97" spans="1:14" ht="10.5" customHeight="1" x14ac:dyDescent="0.2">
      <c r="A97" s="40"/>
      <c r="B97" s="10">
        <v>314</v>
      </c>
      <c r="C97" s="9" t="s">
        <v>5</v>
      </c>
      <c r="D97" s="42">
        <v>69404984.349999994</v>
      </c>
      <c r="E97" s="42">
        <v>-114825.42</v>
      </c>
      <c r="F97" s="42">
        <v>200020.05000000002</v>
      </c>
      <c r="G97" s="42">
        <v>82501.72</v>
      </c>
      <c r="H97" s="42">
        <f>D97+E97-F97+G97</f>
        <v>69172640.599999994</v>
      </c>
      <c r="I97" s="42">
        <v>0</v>
      </c>
      <c r="J97" s="12" t="str">
        <f>IF($I97=0,"","("&amp;IF(#REF!&lt;&gt;0,1,0)+IF(#REF!&lt;&gt;0,2,0)+IF(#REF!&lt;&gt;0,4,0)&amp;")")</f>
        <v/>
      </c>
      <c r="K97" s="71">
        <f>H97-I97</f>
        <v>69172640.599999994</v>
      </c>
      <c r="L97" s="46"/>
      <c r="M97" s="43">
        <v>2.5999999999999999E-2</v>
      </c>
      <c r="N97" s="8"/>
    </row>
    <row r="98" spans="1:14" ht="10.5" customHeight="1" x14ac:dyDescent="0.2">
      <c r="A98" s="40"/>
      <c r="B98" s="10">
        <v>315</v>
      </c>
      <c r="C98" s="9" t="s">
        <v>6</v>
      </c>
      <c r="D98" s="42">
        <v>11995800.52</v>
      </c>
      <c r="E98" s="42">
        <v>130470.68000000001</v>
      </c>
      <c r="F98" s="42">
        <v>72118</v>
      </c>
      <c r="G98" s="42">
        <v>0</v>
      </c>
      <c r="H98" s="42">
        <f>D98+E98-F98+G98</f>
        <v>12054153.199999999</v>
      </c>
      <c r="I98" s="42">
        <v>0</v>
      </c>
      <c r="J98" s="12" t="str">
        <f>IF($I98=0,"","("&amp;IF(#REF!&lt;&gt;0,1,0)+IF(#REF!&lt;&gt;0,2,0)+IF(#REF!&lt;&gt;0,4,0)&amp;")")</f>
        <v/>
      </c>
      <c r="K98" s="71">
        <f>H98-I98</f>
        <v>12054153.199999999</v>
      </c>
      <c r="L98" s="46"/>
      <c r="M98" s="43">
        <v>2.4E-2</v>
      </c>
      <c r="N98" s="8"/>
    </row>
    <row r="99" spans="1:14" ht="10.5" customHeight="1" x14ac:dyDescent="0.2">
      <c r="A99" s="40"/>
      <c r="B99" s="10">
        <v>316</v>
      </c>
      <c r="C99" s="9" t="s">
        <v>7</v>
      </c>
      <c r="D99" s="42">
        <v>3375554.05</v>
      </c>
      <c r="E99" s="42">
        <v>67392.52</v>
      </c>
      <c r="F99" s="42">
        <v>47634</v>
      </c>
      <c r="G99" s="42">
        <v>0</v>
      </c>
      <c r="H99" s="42">
        <f>D99+E99-F99+G99</f>
        <v>3395312.57</v>
      </c>
      <c r="I99" s="42">
        <v>0</v>
      </c>
      <c r="J99" s="12" t="str">
        <f>IF($I99=0,"","("&amp;IF(#REF!&lt;&gt;0,1,0)+IF(#REF!&lt;&gt;0,2,0)+IF(#REF!&lt;&gt;0,4,0)&amp;")")</f>
        <v/>
      </c>
      <c r="K99" s="71">
        <f>H99-I99</f>
        <v>3395312.57</v>
      </c>
      <c r="L99" s="46"/>
      <c r="M99" s="43">
        <v>2.4E-2</v>
      </c>
      <c r="N99" s="8"/>
    </row>
    <row r="100" spans="1:14" s="40" customFormat="1" ht="10.5" customHeight="1" x14ac:dyDescent="0.2">
      <c r="B100" s="47"/>
      <c r="C100" s="48" t="s">
        <v>77</v>
      </c>
      <c r="D100" s="94">
        <f t="shared" ref="D100:I100" si="20">SUM(D95:D99)</f>
        <v>269709395.10000002</v>
      </c>
      <c r="E100" s="94">
        <f t="shared" si="20"/>
        <v>1533661.8900000001</v>
      </c>
      <c r="F100" s="94">
        <f t="shared" si="20"/>
        <v>1281666.6599999999</v>
      </c>
      <c r="G100" s="94">
        <f t="shared" si="20"/>
        <v>233548.07</v>
      </c>
      <c r="H100" s="94">
        <f t="shared" si="20"/>
        <v>270194938.40000004</v>
      </c>
      <c r="I100" s="94">
        <f t="shared" si="20"/>
        <v>0</v>
      </c>
      <c r="J100" s="12" t="str">
        <f>IF($I100=0,"","("&amp;IF(#REF!&lt;&gt;0,1,0)+IF(#REF!&lt;&gt;0,2,0)+IF(#REF!&lt;&gt;0,4,0)&amp;")")</f>
        <v/>
      </c>
      <c r="K100" s="94">
        <f>SUM(K95:K99)</f>
        <v>270194938.40000004</v>
      </c>
      <c r="L100" s="49"/>
      <c r="M100" s="50"/>
      <c r="N100" s="52"/>
    </row>
    <row r="101" spans="1:14" ht="10.5" customHeight="1" x14ac:dyDescent="0.2">
      <c r="A101" s="40"/>
      <c r="B101" s="63"/>
      <c r="C101" s="54"/>
      <c r="D101" s="14"/>
      <c r="E101" s="14"/>
      <c r="F101" s="14"/>
      <c r="G101" s="14"/>
      <c r="H101" s="55"/>
      <c r="I101" s="55"/>
      <c r="J101" s="12" t="str">
        <f>IF($I101=0,"","("&amp;IF(#REF!&lt;&gt;0,1,0)+IF(#REF!&lt;&gt;0,2,0)+IF(#REF!&lt;&gt;0,4,0)&amp;")")</f>
        <v/>
      </c>
      <c r="K101" s="55"/>
      <c r="L101" s="46"/>
      <c r="M101" s="56"/>
      <c r="N101" s="8"/>
    </row>
    <row r="102" spans="1:14" ht="10.5" customHeight="1" x14ac:dyDescent="0.2">
      <c r="A102" s="40"/>
      <c r="B102" s="10">
        <v>316.3</v>
      </c>
      <c r="C102" s="41" t="s">
        <v>78</v>
      </c>
      <c r="D102" s="42">
        <v>0</v>
      </c>
      <c r="E102" s="42">
        <v>0</v>
      </c>
      <c r="F102" s="42">
        <v>0</v>
      </c>
      <c r="G102" s="42">
        <v>0</v>
      </c>
      <c r="H102" s="42">
        <f>D102+E102-F102+G102</f>
        <v>0</v>
      </c>
      <c r="I102" s="42">
        <v>0</v>
      </c>
      <c r="J102" s="12" t="str">
        <f>IF($I102=0,"","("&amp;IF(#REF!&lt;&gt;0,1,0)+IF(#REF!&lt;&gt;0,2,0)+IF(#REF!&lt;&gt;0,4,0)&amp;")")</f>
        <v/>
      </c>
      <c r="K102" s="101">
        <f>H102-I102</f>
        <v>0</v>
      </c>
      <c r="L102" s="46"/>
      <c r="M102" s="57" t="s">
        <v>79</v>
      </c>
      <c r="N102" s="8"/>
    </row>
    <row r="103" spans="1:14" ht="10.5" customHeight="1" x14ac:dyDescent="0.2">
      <c r="A103" s="40"/>
      <c r="B103" s="10">
        <v>316.5</v>
      </c>
      <c r="C103" s="9" t="s">
        <v>80</v>
      </c>
      <c r="D103" s="42">
        <v>0</v>
      </c>
      <c r="E103" s="42">
        <v>0</v>
      </c>
      <c r="F103" s="42">
        <v>0</v>
      </c>
      <c r="G103" s="42">
        <v>0</v>
      </c>
      <c r="H103" s="42">
        <f>D103+E103-F103+G103</f>
        <v>0</v>
      </c>
      <c r="I103" s="42">
        <v>0</v>
      </c>
      <c r="J103" s="12" t="str">
        <f>IF($I103=0,"","("&amp;IF(#REF!&lt;&gt;0,1,0)+IF(#REF!&lt;&gt;0,2,0)+IF(#REF!&lt;&gt;0,4,0)&amp;")")</f>
        <v/>
      </c>
      <c r="K103" s="71">
        <f>H103-I103</f>
        <v>0</v>
      </c>
      <c r="L103" s="46"/>
      <c r="M103" s="43" t="s">
        <v>81</v>
      </c>
      <c r="N103" s="8"/>
    </row>
    <row r="104" spans="1:14" ht="10.5" customHeight="1" x14ac:dyDescent="0.2">
      <c r="A104" s="40"/>
      <c r="B104" s="10">
        <v>316.7</v>
      </c>
      <c r="C104" s="41" t="s">
        <v>82</v>
      </c>
      <c r="D104" s="42">
        <v>0</v>
      </c>
      <c r="E104" s="42">
        <v>0</v>
      </c>
      <c r="F104" s="42">
        <v>0</v>
      </c>
      <c r="G104" s="42">
        <v>0</v>
      </c>
      <c r="H104" s="42">
        <f>D104+E104-F104+G104</f>
        <v>0</v>
      </c>
      <c r="I104" s="42">
        <v>0</v>
      </c>
      <c r="J104" s="12" t="str">
        <f>IF($I104=0,"","("&amp;IF(#REF!&lt;&gt;0,1,0)+IF(#REF!&lt;&gt;0,2,0)+IF(#REF!&lt;&gt;0,4,0)&amp;")")</f>
        <v/>
      </c>
      <c r="K104" s="71">
        <f>H104-I104</f>
        <v>0</v>
      </c>
      <c r="L104" s="46"/>
      <c r="M104" s="43" t="s">
        <v>83</v>
      </c>
      <c r="N104" s="8"/>
    </row>
    <row r="105" spans="1:14" s="40" customFormat="1" ht="10.5" customHeight="1" x14ac:dyDescent="0.2">
      <c r="B105" s="47"/>
      <c r="C105" s="53" t="s">
        <v>84</v>
      </c>
      <c r="D105" s="94">
        <f t="shared" ref="D105:I105" si="21">SUM(D102:D104)</f>
        <v>0</v>
      </c>
      <c r="E105" s="94">
        <f t="shared" si="21"/>
        <v>0</v>
      </c>
      <c r="F105" s="94">
        <f t="shared" si="21"/>
        <v>0</v>
      </c>
      <c r="G105" s="94">
        <f t="shared" si="21"/>
        <v>0</v>
      </c>
      <c r="H105" s="94">
        <f t="shared" si="21"/>
        <v>0</v>
      </c>
      <c r="I105" s="94">
        <f t="shared" si="21"/>
        <v>0</v>
      </c>
      <c r="J105" s="12" t="str">
        <f>IF($I105=0,"","("&amp;IF(#REF!&lt;&gt;0,1,0)+IF(#REF!&lt;&gt;0,2,0)+IF(#REF!&lt;&gt;0,4,0)&amp;")")</f>
        <v/>
      </c>
      <c r="K105" s="94">
        <f>SUM(K102:K104)</f>
        <v>0</v>
      </c>
      <c r="L105" s="49"/>
      <c r="M105" s="50"/>
      <c r="N105" s="52"/>
    </row>
    <row r="106" spans="1:14" ht="10.5" customHeight="1" thickBot="1" x14ac:dyDescent="0.25">
      <c r="A106" s="40"/>
      <c r="B106" s="63"/>
      <c r="D106" s="59"/>
      <c r="E106" s="59"/>
      <c r="F106" s="59"/>
      <c r="G106" s="59"/>
      <c r="H106" s="59"/>
      <c r="I106" s="59"/>
      <c r="K106" s="59"/>
      <c r="L106" s="46"/>
      <c r="M106" s="43"/>
      <c r="N106" s="8"/>
    </row>
    <row r="107" spans="1:14" s="40" customFormat="1" ht="10.5" customHeight="1" thickTop="1" x14ac:dyDescent="0.2">
      <c r="B107" s="47"/>
      <c r="C107" s="60" t="str">
        <f>" "&amp;"Total "&amp;A94</f>
        <v xml:space="preserve"> Total Manatee Unit 2</v>
      </c>
      <c r="D107" s="90">
        <f t="shared" ref="D107:I107" si="22">D100+D105</f>
        <v>269709395.10000002</v>
      </c>
      <c r="E107" s="90">
        <f t="shared" si="22"/>
        <v>1533661.8900000001</v>
      </c>
      <c r="F107" s="90">
        <f t="shared" si="22"/>
        <v>1281666.6599999999</v>
      </c>
      <c r="G107" s="90">
        <f t="shared" si="22"/>
        <v>233548.07</v>
      </c>
      <c r="H107" s="61">
        <f t="shared" si="22"/>
        <v>270194938.40000004</v>
      </c>
      <c r="I107" s="90">
        <f t="shared" si="22"/>
        <v>0</v>
      </c>
      <c r="J107" s="12" t="str">
        <f>IF($I107=0,"","("&amp;IF(#REF!&lt;&gt;0,1,0)+IF(#REF!&lt;&gt;0,2,0)+IF(#REF!&lt;&gt;0,4,0)&amp;")")</f>
        <v/>
      </c>
      <c r="K107" s="90">
        <f>K100+K105</f>
        <v>270194938.40000004</v>
      </c>
      <c r="L107" s="49"/>
      <c r="M107" s="50"/>
      <c r="N107" s="52"/>
    </row>
    <row r="108" spans="1:14" ht="10.5" customHeight="1" x14ac:dyDescent="0.2">
      <c r="A108" s="89" t="s">
        <v>91</v>
      </c>
      <c r="B108" s="91"/>
      <c r="C108" s="65"/>
      <c r="D108" s="66"/>
      <c r="E108" s="92"/>
      <c r="F108" s="92"/>
      <c r="G108" s="92"/>
      <c r="H108" s="92"/>
      <c r="I108" s="92"/>
      <c r="J108" s="67" t="str">
        <f>IF($I108=0,"","("&amp;IF(#REF!&lt;&gt;0,1,0)+IF(#REF!&lt;&gt;0,2,0)+IF(#REF!&lt;&gt;0,4,0)&amp;")")</f>
        <v/>
      </c>
      <c r="K108" s="125"/>
      <c r="L108" s="46"/>
      <c r="M108" s="56"/>
      <c r="N108" s="8"/>
    </row>
    <row r="109" spans="1:14" ht="10.5" customHeight="1" x14ac:dyDescent="0.2">
      <c r="A109" s="68"/>
      <c r="B109" s="33">
        <v>311</v>
      </c>
      <c r="C109" s="69" t="s">
        <v>3</v>
      </c>
      <c r="D109" s="59">
        <f t="shared" ref="D109:I113" si="23">D67+D81+D95</f>
        <v>108403628.58999999</v>
      </c>
      <c r="E109" s="59">
        <f t="shared" si="23"/>
        <v>16556896.83</v>
      </c>
      <c r="F109" s="59">
        <f t="shared" si="23"/>
        <v>2214144.52</v>
      </c>
      <c r="G109" s="59">
        <f t="shared" si="23"/>
        <v>-120532.99</v>
      </c>
      <c r="H109" s="59">
        <f>D109+E109-F109+G109</f>
        <v>122625847.91</v>
      </c>
      <c r="I109" s="59">
        <f t="shared" si="23"/>
        <v>0</v>
      </c>
      <c r="J109" s="70" t="str">
        <f>IF($I109=0,"","("&amp;IF(#REF!&lt;&gt;0,1,0)+IF(#REF!&lt;&gt;0,2,0)+IF(#REF!&lt;&gt;0,4,0)&amp;")")</f>
        <v/>
      </c>
      <c r="K109" s="149">
        <f>H109-I109</f>
        <v>122625847.91</v>
      </c>
      <c r="L109" s="46"/>
      <c r="M109" s="43"/>
      <c r="N109" s="8"/>
    </row>
    <row r="110" spans="1:14" ht="10.5" customHeight="1" x14ac:dyDescent="0.2">
      <c r="A110" s="68"/>
      <c r="B110" s="33">
        <v>312</v>
      </c>
      <c r="C110" s="32" t="s">
        <v>4</v>
      </c>
      <c r="D110" s="77">
        <f t="shared" si="23"/>
        <v>360559229.52000004</v>
      </c>
      <c r="E110" s="77">
        <f t="shared" si="23"/>
        <v>8958591.7399999984</v>
      </c>
      <c r="F110" s="77">
        <f t="shared" si="23"/>
        <v>2952790.5199999996</v>
      </c>
      <c r="G110" s="77">
        <f t="shared" si="23"/>
        <v>94215.23000000004</v>
      </c>
      <c r="H110" s="77">
        <f>D110+E110-F110+G110</f>
        <v>366659245.97000009</v>
      </c>
      <c r="I110" s="59">
        <f>I68+I82+I96</f>
        <v>0</v>
      </c>
      <c r="J110" s="70" t="str">
        <f>IF($I110=0,"","("&amp;IF(#REF!&lt;&gt;0,1,0)+IF(#REF!&lt;&gt;0,2,0)+IF(#REF!&lt;&gt;0,4,0)&amp;")")</f>
        <v/>
      </c>
      <c r="K110" s="150">
        <f>H110-I110</f>
        <v>366659245.97000009</v>
      </c>
      <c r="L110" s="46"/>
      <c r="M110" s="43"/>
      <c r="N110" s="8"/>
    </row>
    <row r="111" spans="1:14" ht="10.5" customHeight="1" x14ac:dyDescent="0.2">
      <c r="A111" s="68"/>
      <c r="B111" s="33">
        <v>314</v>
      </c>
      <c r="C111" s="32" t="s">
        <v>5</v>
      </c>
      <c r="D111" s="77">
        <f t="shared" si="23"/>
        <v>152460886.77000001</v>
      </c>
      <c r="E111" s="77">
        <f t="shared" si="23"/>
        <v>1652321.29</v>
      </c>
      <c r="F111" s="77">
        <f t="shared" si="23"/>
        <v>508405.67000000004</v>
      </c>
      <c r="G111" s="77">
        <f t="shared" si="23"/>
        <v>-2878842.08</v>
      </c>
      <c r="H111" s="77">
        <f>D111+E111-F111+G111</f>
        <v>150725960.31</v>
      </c>
      <c r="I111" s="59">
        <f>I69+I83+I97</f>
        <v>0</v>
      </c>
      <c r="J111" s="70" t="str">
        <f>IF($I111=0,"","("&amp;IF(#REF!&lt;&gt;0,1,0)+IF(#REF!&lt;&gt;0,2,0)+IF(#REF!&lt;&gt;0,4,0)&amp;")")</f>
        <v/>
      </c>
      <c r="K111" s="150">
        <f>H111-I111</f>
        <v>150725960.31</v>
      </c>
      <c r="L111" s="46"/>
      <c r="M111" s="43"/>
      <c r="N111" s="8"/>
    </row>
    <row r="112" spans="1:14" ht="10.5" customHeight="1" x14ac:dyDescent="0.2">
      <c r="A112" s="68"/>
      <c r="B112" s="33">
        <v>315</v>
      </c>
      <c r="C112" s="32" t="s">
        <v>6</v>
      </c>
      <c r="D112" s="77">
        <f t="shared" si="23"/>
        <v>35302402.140000001</v>
      </c>
      <c r="E112" s="77">
        <f t="shared" si="23"/>
        <v>1742229.93</v>
      </c>
      <c r="F112" s="77">
        <f t="shared" si="23"/>
        <v>563308.52</v>
      </c>
      <c r="G112" s="77">
        <f t="shared" si="23"/>
        <v>0</v>
      </c>
      <c r="H112" s="77">
        <f>D112+E112-F112+G112</f>
        <v>36481323.549999997</v>
      </c>
      <c r="I112" s="59">
        <f>I70+I84+I98</f>
        <v>0</v>
      </c>
      <c r="J112" s="70" t="str">
        <f>IF($I112=0,"","("&amp;IF(#REF!&lt;&gt;0,1,0)+IF(#REF!&lt;&gt;0,2,0)+IF(#REF!&lt;&gt;0,4,0)&amp;")")</f>
        <v/>
      </c>
      <c r="K112" s="150">
        <f>H112-I112</f>
        <v>36481323.549999997</v>
      </c>
      <c r="L112" s="46"/>
      <c r="M112" s="43"/>
      <c r="N112" s="8"/>
    </row>
    <row r="113" spans="1:14" ht="10.5" customHeight="1" x14ac:dyDescent="0.2">
      <c r="A113" s="68"/>
      <c r="B113" s="33">
        <v>316</v>
      </c>
      <c r="C113" s="32" t="s">
        <v>7</v>
      </c>
      <c r="D113" s="77">
        <f t="shared" si="23"/>
        <v>9606133.120000001</v>
      </c>
      <c r="E113" s="77">
        <f t="shared" si="23"/>
        <v>67527.69</v>
      </c>
      <c r="F113" s="77">
        <f t="shared" si="23"/>
        <v>47634</v>
      </c>
      <c r="G113" s="77">
        <f t="shared" si="23"/>
        <v>0</v>
      </c>
      <c r="H113" s="77">
        <f>D113+E113-F113+G113</f>
        <v>9626026.8100000005</v>
      </c>
      <c r="I113" s="59">
        <f>I71+I85+I99</f>
        <v>0</v>
      </c>
      <c r="J113" s="70" t="str">
        <f>IF($I113=0,"","("&amp;IF(#REF!&lt;&gt;0,1,0)+IF(#REF!&lt;&gt;0,2,0)+IF(#REF!&lt;&gt;0,4,0)&amp;")")</f>
        <v/>
      </c>
      <c r="K113" s="150">
        <f>H113-I113</f>
        <v>9626026.8100000005</v>
      </c>
      <c r="L113" s="46"/>
      <c r="M113" s="43"/>
      <c r="N113" s="8"/>
    </row>
    <row r="114" spans="1:14" s="40" customFormat="1" ht="10.5" customHeight="1" x14ac:dyDescent="0.2">
      <c r="A114" s="68"/>
      <c r="B114" s="72"/>
      <c r="C114" s="73" t="s">
        <v>77</v>
      </c>
      <c r="D114" s="94">
        <f t="shared" ref="D114:I114" si="24">SUM(D109:D113)</f>
        <v>666332280.13999999</v>
      </c>
      <c r="E114" s="94">
        <f t="shared" si="24"/>
        <v>28977567.48</v>
      </c>
      <c r="F114" s="94">
        <f t="shared" si="24"/>
        <v>6286283.2299999986</v>
      </c>
      <c r="G114" s="94">
        <f t="shared" si="24"/>
        <v>-2905159.84</v>
      </c>
      <c r="H114" s="94">
        <f t="shared" si="24"/>
        <v>686118404.54999995</v>
      </c>
      <c r="I114" s="94">
        <f t="shared" si="24"/>
        <v>0</v>
      </c>
      <c r="J114" s="70" t="str">
        <f>IF($I114=0,"","("&amp;IF(#REF!&lt;&gt;0,1,0)+IF(#REF!&lt;&gt;0,2,0)+IF(#REF!&lt;&gt;0,4,0)&amp;")")</f>
        <v/>
      </c>
      <c r="K114" s="151">
        <f>SUM(K109:K113)</f>
        <v>686118404.54999995</v>
      </c>
      <c r="L114" s="49"/>
      <c r="M114" s="50"/>
      <c r="N114" s="52"/>
    </row>
    <row r="115" spans="1:14" ht="10.5" customHeight="1" x14ac:dyDescent="0.2">
      <c r="A115" s="68"/>
      <c r="B115" s="74"/>
      <c r="C115" s="75"/>
      <c r="D115" s="76"/>
      <c r="E115" s="76"/>
      <c r="F115" s="76"/>
      <c r="G115" s="76"/>
      <c r="H115" s="76"/>
      <c r="I115" s="77"/>
      <c r="J115" s="70" t="str">
        <f>IF($I115=0,"","("&amp;IF(#REF!&lt;&gt;0,1,0)+IF(#REF!&lt;&gt;0,2,0)+IF(#REF!&lt;&gt;0,4,0)&amp;")")</f>
        <v/>
      </c>
      <c r="K115" s="150"/>
      <c r="L115" s="46"/>
      <c r="M115" s="56"/>
      <c r="N115" s="8"/>
    </row>
    <row r="116" spans="1:14" ht="10.5" customHeight="1" x14ac:dyDescent="0.2">
      <c r="A116" s="68"/>
      <c r="B116" s="33">
        <v>316.3</v>
      </c>
      <c r="C116" s="69" t="s">
        <v>78</v>
      </c>
      <c r="D116" s="152">
        <f t="shared" ref="D116:I118" si="25">D74+D88+D102</f>
        <v>227620.18000000002</v>
      </c>
      <c r="E116" s="152">
        <f t="shared" si="25"/>
        <v>23307.55</v>
      </c>
      <c r="F116" s="152">
        <f t="shared" si="25"/>
        <v>0</v>
      </c>
      <c r="G116" s="152">
        <f t="shared" si="25"/>
        <v>0</v>
      </c>
      <c r="H116" s="59">
        <f>D116+E116-F116+G116</f>
        <v>250927.73</v>
      </c>
      <c r="I116" s="152">
        <f t="shared" si="25"/>
        <v>0</v>
      </c>
      <c r="J116" s="70" t="str">
        <f>IF($I116=0,"","("&amp;IF(#REF!&lt;&gt;0,1,0)+IF(#REF!&lt;&gt;0,2,0)+IF(#REF!&lt;&gt;0,4,0)&amp;")")</f>
        <v/>
      </c>
      <c r="K116" s="149">
        <f>H116-I116</f>
        <v>250927.73</v>
      </c>
      <c r="L116" s="46"/>
      <c r="M116" s="57"/>
      <c r="N116" s="8"/>
    </row>
    <row r="117" spans="1:14" ht="10.5" customHeight="1" x14ac:dyDescent="0.2">
      <c r="A117" s="68"/>
      <c r="B117" s="33">
        <v>316.5</v>
      </c>
      <c r="C117" s="32" t="s">
        <v>80</v>
      </c>
      <c r="D117" s="77">
        <f t="shared" si="25"/>
        <v>140772.99</v>
      </c>
      <c r="E117" s="77">
        <f t="shared" si="25"/>
        <v>15712.380000000005</v>
      </c>
      <c r="F117" s="77">
        <f t="shared" si="25"/>
        <v>0</v>
      </c>
      <c r="G117" s="77">
        <f t="shared" si="25"/>
        <v>0</v>
      </c>
      <c r="H117" s="77">
        <f>D117+E117-F117+G117</f>
        <v>156485.37</v>
      </c>
      <c r="I117" s="152">
        <f>I75+I89+I103</f>
        <v>0</v>
      </c>
      <c r="J117" s="70" t="str">
        <f>IF($I117=0,"","("&amp;IF(#REF!&lt;&gt;0,1,0)+IF(#REF!&lt;&gt;0,2,0)+IF(#REF!&lt;&gt;0,4,0)&amp;")")</f>
        <v/>
      </c>
      <c r="K117" s="150">
        <f>H117-I117</f>
        <v>156485.37</v>
      </c>
      <c r="L117" s="46"/>
      <c r="M117" s="43"/>
      <c r="N117" s="8"/>
    </row>
    <row r="118" spans="1:14" ht="10.5" customHeight="1" x14ac:dyDescent="0.2">
      <c r="A118" s="68"/>
      <c r="B118" s="33">
        <v>316.7</v>
      </c>
      <c r="C118" s="69" t="s">
        <v>82</v>
      </c>
      <c r="D118" s="77">
        <f t="shared" si="25"/>
        <v>1380278</v>
      </c>
      <c r="E118" s="77">
        <f t="shared" si="25"/>
        <v>1435373.53</v>
      </c>
      <c r="F118" s="77">
        <f t="shared" si="25"/>
        <v>197320.26</v>
      </c>
      <c r="G118" s="77">
        <f t="shared" si="25"/>
        <v>0</v>
      </c>
      <c r="H118" s="77">
        <f>D118+E118-F118+G118</f>
        <v>2618331.2700000005</v>
      </c>
      <c r="I118" s="152">
        <f>I76+I90+I104</f>
        <v>0</v>
      </c>
      <c r="J118" s="70" t="str">
        <f>IF($I118=0,"","("&amp;IF(#REF!&lt;&gt;0,1,0)+IF(#REF!&lt;&gt;0,2,0)+IF(#REF!&lt;&gt;0,4,0)&amp;")")</f>
        <v/>
      </c>
      <c r="K118" s="150">
        <f>H118-I118</f>
        <v>2618331.2700000005</v>
      </c>
      <c r="L118" s="46"/>
      <c r="M118" s="43"/>
      <c r="N118" s="8"/>
    </row>
    <row r="119" spans="1:14" s="40" customFormat="1" ht="10.5" customHeight="1" x14ac:dyDescent="0.2">
      <c r="A119" s="68"/>
      <c r="B119" s="72"/>
      <c r="C119" s="78" t="s">
        <v>84</v>
      </c>
      <c r="D119" s="94">
        <f t="shared" ref="D119:I119" si="26">SUM(D116:D118)</f>
        <v>1748671.17</v>
      </c>
      <c r="E119" s="94">
        <f t="shared" si="26"/>
        <v>1474393.46</v>
      </c>
      <c r="F119" s="94">
        <f t="shared" si="26"/>
        <v>197320.26</v>
      </c>
      <c r="G119" s="94">
        <f t="shared" si="26"/>
        <v>0</v>
      </c>
      <c r="H119" s="94">
        <f t="shared" si="26"/>
        <v>3025744.3700000006</v>
      </c>
      <c r="I119" s="94">
        <f t="shared" si="26"/>
        <v>0</v>
      </c>
      <c r="J119" s="70" t="str">
        <f>IF($I119=0,"","("&amp;IF(#REF!&lt;&gt;0,1,0)+IF(#REF!&lt;&gt;0,2,0)+IF(#REF!&lt;&gt;0,4,0)&amp;")")</f>
        <v/>
      </c>
      <c r="K119" s="151">
        <f>SUM(K116:K118)</f>
        <v>3025744.3700000006</v>
      </c>
      <c r="L119" s="49"/>
      <c r="M119" s="50"/>
      <c r="N119" s="52"/>
    </row>
    <row r="120" spans="1:14" ht="10.5" customHeight="1" thickBot="1" x14ac:dyDescent="0.25">
      <c r="A120" s="68"/>
      <c r="B120" s="74"/>
      <c r="C120" s="32"/>
      <c r="D120" s="76"/>
      <c r="E120" s="76"/>
      <c r="F120" s="76"/>
      <c r="G120" s="76"/>
      <c r="H120" s="76"/>
      <c r="I120" s="77"/>
      <c r="J120" s="70" t="str">
        <f>IF($I120=0,"","("&amp;IF(#REF!&lt;&gt;0,1,0)+IF(#REF!&lt;&gt;0,2,0)+IF(#REF!&lt;&gt;0,4,0)&amp;")")</f>
        <v/>
      </c>
      <c r="K120" s="153"/>
      <c r="L120" s="46"/>
      <c r="M120" s="43"/>
      <c r="N120" s="8"/>
    </row>
    <row r="121" spans="1:14" s="40" customFormat="1" ht="10.5" customHeight="1" thickTop="1" x14ac:dyDescent="0.2">
      <c r="A121" s="79"/>
      <c r="B121" s="80"/>
      <c r="C121" s="81" t="str">
        <f>" "&amp;"Total "&amp;A108</f>
        <v xml:space="preserve"> Total Manatee Site</v>
      </c>
      <c r="D121" s="154">
        <f t="shared" ref="D121:I121" si="27">D114+D119</f>
        <v>668080951.30999994</v>
      </c>
      <c r="E121" s="154">
        <f t="shared" si="27"/>
        <v>30451960.940000001</v>
      </c>
      <c r="F121" s="154">
        <f t="shared" si="27"/>
        <v>6483603.4899999984</v>
      </c>
      <c r="G121" s="154">
        <f t="shared" si="27"/>
        <v>-2905159.84</v>
      </c>
      <c r="H121" s="154">
        <f t="shared" si="27"/>
        <v>689144148.91999996</v>
      </c>
      <c r="I121" s="155">
        <f t="shared" si="27"/>
        <v>0</v>
      </c>
      <c r="J121" s="82" t="str">
        <f>IF($I121=0,"","("&amp;IF(#REF!&lt;&gt;0,1,0)+IF(#REF!&lt;&gt;0,2,0)+IF(#REF!&lt;&gt;0,4,0)&amp;")")</f>
        <v/>
      </c>
      <c r="K121" s="156">
        <f>K114+K119</f>
        <v>689144148.91999996</v>
      </c>
      <c r="L121" s="49"/>
      <c r="M121" s="50"/>
      <c r="N121" s="52"/>
    </row>
    <row r="122" spans="1:14" ht="10.5" customHeight="1" x14ac:dyDescent="0.2">
      <c r="A122" s="40"/>
      <c r="B122" s="39"/>
      <c r="C122" s="63"/>
      <c r="D122" s="86"/>
      <c r="E122" s="86"/>
      <c r="F122" s="86"/>
      <c r="G122" s="86"/>
      <c r="H122" s="86"/>
      <c r="I122" s="86"/>
      <c r="J122" s="12" t="str">
        <f>IF($I122=0,"","("&amp;IF(#REF!&lt;&gt;0,1,0)+IF(#REF!&lt;&gt;0,2,0)+IF(#REF!&lt;&gt;0,4,0)&amp;")")</f>
        <v/>
      </c>
      <c r="K122" s="86"/>
      <c r="L122" s="46"/>
      <c r="M122" s="56"/>
      <c r="N122" s="8"/>
    </row>
    <row r="123" spans="1:14" ht="10.5" customHeight="1" x14ac:dyDescent="0.2">
      <c r="A123" s="38" t="s">
        <v>92</v>
      </c>
      <c r="J123" s="12" t="str">
        <f>IF($I123=0,"","("&amp;IF(#REF!&lt;&gt;0,1,0)+IF(#REF!&lt;&gt;0,2,0)+IF(#REF!&lt;&gt;0,4,0)&amp;")")</f>
        <v/>
      </c>
      <c r="L123" s="46"/>
      <c r="M123" s="43"/>
      <c r="N123" s="8"/>
    </row>
    <row r="124" spans="1:14" ht="10.5" customHeight="1" x14ac:dyDescent="0.2">
      <c r="A124" s="40"/>
      <c r="B124" s="10">
        <v>311</v>
      </c>
      <c r="C124" s="41" t="s">
        <v>3</v>
      </c>
      <c r="D124" s="42">
        <v>235469961.27000001</v>
      </c>
      <c r="E124" s="42">
        <v>2955622.99</v>
      </c>
      <c r="F124" s="42">
        <v>979565.29</v>
      </c>
      <c r="G124" s="42">
        <v>0</v>
      </c>
      <c r="H124" s="42">
        <f>D124+E124-F124+G124</f>
        <v>237446018.97000003</v>
      </c>
      <c r="I124" s="42">
        <v>0</v>
      </c>
      <c r="J124" s="12" t="str">
        <f>IF($I124=0,"","("&amp;IF(#REF!&lt;&gt;0,1,0)+IF(#REF!&lt;&gt;0,2,0)+IF(#REF!&lt;&gt;0,4,0)&amp;")")</f>
        <v/>
      </c>
      <c r="K124" s="101">
        <f>H124-I124</f>
        <v>237446018.97000003</v>
      </c>
      <c r="L124" s="46"/>
      <c r="M124" s="43">
        <v>2.1000000000000001E-2</v>
      </c>
      <c r="N124" s="8"/>
    </row>
    <row r="125" spans="1:14" ht="10.5" customHeight="1" x14ac:dyDescent="0.2">
      <c r="A125" s="40"/>
      <c r="B125" s="10">
        <v>312</v>
      </c>
      <c r="C125" s="9" t="s">
        <v>4</v>
      </c>
      <c r="D125" s="42">
        <v>7047385.5300000003</v>
      </c>
      <c r="E125" s="42">
        <v>1513940.46</v>
      </c>
      <c r="F125" s="42">
        <v>35866</v>
      </c>
      <c r="G125" s="42">
        <v>-1366344.8599999999</v>
      </c>
      <c r="H125" s="42">
        <f>D125+E125-F125+G125</f>
        <v>7159115.1300000008</v>
      </c>
      <c r="I125" s="42">
        <v>0</v>
      </c>
      <c r="J125" s="12" t="str">
        <f>IF($I125=0,"","("&amp;IF(#REF!&lt;&gt;0,1,0)+IF(#REF!&lt;&gt;0,2,0)+IF(#REF!&lt;&gt;0,4,0)&amp;")")</f>
        <v/>
      </c>
      <c r="K125" s="71">
        <f>H125-I125</f>
        <v>7159115.1300000008</v>
      </c>
      <c r="L125" s="46"/>
      <c r="M125" s="43">
        <v>2.5999999999999999E-2</v>
      </c>
      <c r="N125" s="8"/>
    </row>
    <row r="126" spans="1:14" ht="10.5" customHeight="1" x14ac:dyDescent="0.2">
      <c r="A126" s="40"/>
      <c r="B126" s="10">
        <v>314</v>
      </c>
      <c r="C126" s="9" t="s">
        <v>5</v>
      </c>
      <c r="D126" s="42">
        <v>27433229.109999996</v>
      </c>
      <c r="E126" s="42">
        <v>3184181.55</v>
      </c>
      <c r="F126" s="42">
        <v>0</v>
      </c>
      <c r="G126" s="42">
        <v>-1109296.28</v>
      </c>
      <c r="H126" s="42">
        <f>D126+E126-F126+G126</f>
        <v>29508114.379999995</v>
      </c>
      <c r="I126" s="42">
        <v>0</v>
      </c>
      <c r="J126" s="12" t="str">
        <f>IF($I126=0,"","("&amp;IF(#REF!&lt;&gt;0,1,0)+IF(#REF!&lt;&gt;0,2,0)+IF(#REF!&lt;&gt;0,4,0)&amp;")")</f>
        <v/>
      </c>
      <c r="K126" s="71">
        <f>H126-I126</f>
        <v>29508114.379999995</v>
      </c>
      <c r="L126" s="46"/>
      <c r="M126" s="43">
        <v>2.5999999999999999E-2</v>
      </c>
      <c r="N126" s="8"/>
    </row>
    <row r="127" spans="1:14" ht="10.5" customHeight="1" x14ac:dyDescent="0.2">
      <c r="A127" s="40"/>
      <c r="B127" s="10">
        <v>315</v>
      </c>
      <c r="C127" s="9" t="s">
        <v>6</v>
      </c>
      <c r="D127" s="42">
        <v>10079742.039999999</v>
      </c>
      <c r="E127" s="42">
        <v>70573.180000000008</v>
      </c>
      <c r="F127" s="42">
        <v>42598.67</v>
      </c>
      <c r="G127" s="42">
        <v>-26317.27</v>
      </c>
      <c r="H127" s="42">
        <f>D127+E127-F127+G127</f>
        <v>10081399.279999999</v>
      </c>
      <c r="I127" s="42">
        <v>0</v>
      </c>
      <c r="J127" s="12" t="str">
        <f>IF($I127=0,"","("&amp;IF(#REF!&lt;&gt;0,1,0)+IF(#REF!&lt;&gt;0,2,0)+IF(#REF!&lt;&gt;0,4,0)&amp;")")</f>
        <v/>
      </c>
      <c r="K127" s="71">
        <f>H127-I127</f>
        <v>10081399.279999999</v>
      </c>
      <c r="L127" s="46"/>
      <c r="M127" s="43">
        <v>2.4E-2</v>
      </c>
      <c r="N127" s="8"/>
    </row>
    <row r="128" spans="1:14" ht="10.5" customHeight="1" x14ac:dyDescent="0.2">
      <c r="A128" s="40"/>
      <c r="B128" s="10">
        <v>316</v>
      </c>
      <c r="C128" s="9" t="s">
        <v>7</v>
      </c>
      <c r="D128" s="42">
        <v>3806188.58</v>
      </c>
      <c r="E128" s="42">
        <v>-2181.48</v>
      </c>
      <c r="F128" s="42">
        <v>0</v>
      </c>
      <c r="G128" s="42">
        <v>0</v>
      </c>
      <c r="H128" s="42">
        <f>D128+E128-F128+G128</f>
        <v>3804007.1</v>
      </c>
      <c r="I128" s="42">
        <v>0</v>
      </c>
      <c r="J128" s="12" t="str">
        <f>IF($I128=0,"","("&amp;IF(#REF!&lt;&gt;0,1,0)+IF(#REF!&lt;&gt;0,2,0)+IF(#REF!&lt;&gt;0,4,0)&amp;")")</f>
        <v/>
      </c>
      <c r="K128" s="71">
        <f>H128-I128</f>
        <v>3804007.1</v>
      </c>
      <c r="L128" s="46"/>
      <c r="M128" s="43">
        <v>2.4E-2</v>
      </c>
      <c r="N128" s="8"/>
    </row>
    <row r="129" spans="1:14" s="40" customFormat="1" ht="10.5" customHeight="1" x14ac:dyDescent="0.2">
      <c r="B129" s="47"/>
      <c r="C129" s="48" t="s">
        <v>77</v>
      </c>
      <c r="D129" s="94">
        <f t="shared" ref="D129:I129" si="28">SUM(D124:D128)</f>
        <v>283836506.53000003</v>
      </c>
      <c r="E129" s="94">
        <f t="shared" si="28"/>
        <v>7722136.6999999993</v>
      </c>
      <c r="F129" s="94">
        <f t="shared" si="28"/>
        <v>1058029.96</v>
      </c>
      <c r="G129" s="94">
        <f t="shared" si="28"/>
        <v>-2501958.4099999997</v>
      </c>
      <c r="H129" s="94">
        <f t="shared" si="28"/>
        <v>287998654.86000001</v>
      </c>
      <c r="I129" s="94">
        <f t="shared" si="28"/>
        <v>0</v>
      </c>
      <c r="J129" s="12" t="str">
        <f>IF($I129=0,"","("&amp;IF(#REF!&lt;&gt;0,1,0)+IF(#REF!&lt;&gt;0,2,0)+IF(#REF!&lt;&gt;0,4,0)&amp;")")</f>
        <v/>
      </c>
      <c r="K129" s="94">
        <f>SUM(K124:K128)</f>
        <v>287998654.86000001</v>
      </c>
      <c r="L129" s="49"/>
      <c r="M129" s="50"/>
      <c r="N129" s="52"/>
    </row>
    <row r="130" spans="1:14" ht="10.5" customHeight="1" x14ac:dyDescent="0.2">
      <c r="A130" s="40"/>
      <c r="B130" s="63"/>
      <c r="C130" s="54"/>
      <c r="D130" s="14"/>
      <c r="E130" s="14"/>
      <c r="F130" s="14"/>
      <c r="G130" s="14"/>
      <c r="H130" s="55"/>
      <c r="I130" s="55"/>
      <c r="J130" s="12" t="str">
        <f>IF($I130=0,"","("&amp;IF(#REF!&lt;&gt;0,1,0)+IF(#REF!&lt;&gt;0,2,0)+IF(#REF!&lt;&gt;0,4,0)&amp;")")</f>
        <v/>
      </c>
      <c r="K130" s="55"/>
      <c r="L130" s="46"/>
      <c r="M130" s="56"/>
      <c r="N130" s="8"/>
    </row>
    <row r="131" spans="1:14" ht="10.5" customHeight="1" x14ac:dyDescent="0.2">
      <c r="A131" s="40"/>
      <c r="B131" s="10">
        <v>316.3</v>
      </c>
      <c r="C131" s="41" t="s">
        <v>78</v>
      </c>
      <c r="D131" s="42">
        <v>150673.59999999998</v>
      </c>
      <c r="E131" s="42">
        <v>47722.520000000004</v>
      </c>
      <c r="F131" s="42">
        <v>11959.45</v>
      </c>
      <c r="G131" s="42">
        <v>0</v>
      </c>
      <c r="H131" s="42">
        <f>D131+E131-F131+G131</f>
        <v>186436.66999999998</v>
      </c>
      <c r="I131" s="42">
        <v>0</v>
      </c>
      <c r="J131" s="12" t="str">
        <f>IF($I131=0,"","("&amp;IF(#REF!&lt;&gt;0,1,0)+IF(#REF!&lt;&gt;0,2,0)+IF(#REF!&lt;&gt;0,4,0)&amp;")")</f>
        <v/>
      </c>
      <c r="K131" s="101">
        <f>H131-I131</f>
        <v>186436.66999999998</v>
      </c>
      <c r="L131" s="46"/>
      <c r="M131" s="57" t="s">
        <v>79</v>
      </c>
      <c r="N131" s="8"/>
    </row>
    <row r="132" spans="1:14" ht="10.5" customHeight="1" x14ac:dyDescent="0.2">
      <c r="A132" s="40"/>
      <c r="B132" s="10">
        <v>316.5</v>
      </c>
      <c r="C132" s="9" t="s">
        <v>80</v>
      </c>
      <c r="D132" s="42">
        <v>449440.07999999996</v>
      </c>
      <c r="E132" s="42">
        <v>143861.09</v>
      </c>
      <c r="F132" s="42">
        <v>21449.63</v>
      </c>
      <c r="G132" s="42">
        <v>0</v>
      </c>
      <c r="H132" s="42">
        <f>D132+E132-F132+G132</f>
        <v>571851.53999999992</v>
      </c>
      <c r="I132" s="42">
        <v>0</v>
      </c>
      <c r="J132" s="12" t="str">
        <f>IF($I132=0,"","("&amp;IF(#REF!&lt;&gt;0,1,0)+IF(#REF!&lt;&gt;0,2,0)+IF(#REF!&lt;&gt;0,4,0)&amp;")")</f>
        <v/>
      </c>
      <c r="K132" s="71">
        <f>H132-I132</f>
        <v>571851.53999999992</v>
      </c>
      <c r="L132" s="46"/>
      <c r="M132" s="43" t="s">
        <v>81</v>
      </c>
      <c r="N132" s="8"/>
    </row>
    <row r="133" spans="1:14" ht="10.5" customHeight="1" x14ac:dyDescent="0.2">
      <c r="A133" s="40"/>
      <c r="B133" s="10">
        <v>316.7</v>
      </c>
      <c r="C133" s="41" t="s">
        <v>82</v>
      </c>
      <c r="D133" s="42">
        <v>2586825.44</v>
      </c>
      <c r="E133" s="42">
        <v>697026.41</v>
      </c>
      <c r="F133" s="42">
        <v>169979.9</v>
      </c>
      <c r="G133" s="42">
        <v>0</v>
      </c>
      <c r="H133" s="42">
        <f>D133+E133-F133+G133</f>
        <v>3113871.95</v>
      </c>
      <c r="I133" s="42">
        <v>0</v>
      </c>
      <c r="J133" s="12" t="str">
        <f>IF($I133=0,"","("&amp;IF(#REF!&lt;&gt;0,1,0)+IF(#REF!&lt;&gt;0,2,0)+IF(#REF!&lt;&gt;0,4,0)&amp;")")</f>
        <v/>
      </c>
      <c r="K133" s="71">
        <f>H133-I133</f>
        <v>3113871.95</v>
      </c>
      <c r="L133" s="46"/>
      <c r="M133" s="43" t="s">
        <v>83</v>
      </c>
      <c r="N133" s="8"/>
    </row>
    <row r="134" spans="1:14" s="40" customFormat="1" ht="10.5" customHeight="1" x14ac:dyDescent="0.2">
      <c r="B134" s="47"/>
      <c r="C134" s="53" t="s">
        <v>84</v>
      </c>
      <c r="D134" s="94">
        <f t="shared" ref="D134:I134" si="29">SUM(D131:D133)</f>
        <v>3186939.12</v>
      </c>
      <c r="E134" s="94">
        <f t="shared" si="29"/>
        <v>888610.02</v>
      </c>
      <c r="F134" s="94">
        <f t="shared" si="29"/>
        <v>203388.97999999998</v>
      </c>
      <c r="G134" s="94">
        <f t="shared" si="29"/>
        <v>0</v>
      </c>
      <c r="H134" s="94">
        <f t="shared" si="29"/>
        <v>3872160.16</v>
      </c>
      <c r="I134" s="94">
        <f t="shared" si="29"/>
        <v>0</v>
      </c>
      <c r="J134" s="12" t="str">
        <f>IF($I134=0,"","("&amp;IF(#REF!&lt;&gt;0,1,0)+IF(#REF!&lt;&gt;0,2,0)+IF(#REF!&lt;&gt;0,4,0)&amp;")")</f>
        <v/>
      </c>
      <c r="K134" s="94">
        <f>SUM(K131:K133)</f>
        <v>3872160.16</v>
      </c>
      <c r="L134" s="49"/>
      <c r="M134" s="50"/>
      <c r="N134" s="52"/>
    </row>
    <row r="135" spans="1:14" ht="10.5" customHeight="1" thickBot="1" x14ac:dyDescent="0.25">
      <c r="A135" s="40"/>
      <c r="B135" s="63"/>
      <c r="D135" s="59"/>
      <c r="E135" s="59"/>
      <c r="F135" s="59"/>
      <c r="G135" s="59"/>
      <c r="H135" s="59"/>
      <c r="I135" s="59"/>
      <c r="K135" s="59"/>
      <c r="L135" s="46"/>
      <c r="M135" s="43"/>
      <c r="N135" s="8"/>
    </row>
    <row r="136" spans="1:14" s="40" customFormat="1" ht="10.5" customHeight="1" thickTop="1" x14ac:dyDescent="0.2">
      <c r="B136" s="47"/>
      <c r="C136" s="60" t="str">
        <f>" "&amp;"Total "&amp;A123</f>
        <v xml:space="preserve"> Total Martin Common</v>
      </c>
      <c r="D136" s="90">
        <f t="shared" ref="D136:I136" si="30">D129+D134</f>
        <v>287023445.65000004</v>
      </c>
      <c r="E136" s="90">
        <f t="shared" si="30"/>
        <v>8610746.7199999988</v>
      </c>
      <c r="F136" s="90">
        <f t="shared" si="30"/>
        <v>1261418.94</v>
      </c>
      <c r="G136" s="90">
        <f t="shared" si="30"/>
        <v>-2501958.4099999997</v>
      </c>
      <c r="H136" s="61">
        <f t="shared" si="30"/>
        <v>291870815.02000004</v>
      </c>
      <c r="I136" s="90">
        <f t="shared" si="30"/>
        <v>0</v>
      </c>
      <c r="J136" s="12" t="str">
        <f>IF($I136=0,"","("&amp;IF(#REF!&lt;&gt;0,1,0)+IF(#REF!&lt;&gt;0,2,0)+IF(#REF!&lt;&gt;0,4,0)&amp;")")</f>
        <v/>
      </c>
      <c r="K136" s="90">
        <f>K129+K134</f>
        <v>291870815.02000004</v>
      </c>
      <c r="L136" s="49"/>
      <c r="M136" s="50"/>
      <c r="N136" s="52"/>
    </row>
    <row r="137" spans="1:14" ht="10.5" customHeight="1" x14ac:dyDescent="0.2">
      <c r="A137" s="38" t="s">
        <v>0</v>
      </c>
      <c r="B137" s="39"/>
      <c r="E137" s="9"/>
      <c r="F137" s="9"/>
      <c r="G137" s="9"/>
      <c r="H137" s="9"/>
      <c r="I137" s="9"/>
      <c r="J137" s="12" t="str">
        <f>IF($I137=0,"","("&amp;IF(#REF!&lt;&gt;0,1,0)+IF(#REF!&lt;&gt;0,2,0)+IF(#REF!&lt;&gt;0,4,0)&amp;")")</f>
        <v/>
      </c>
      <c r="K137" s="9"/>
      <c r="L137" s="46"/>
      <c r="M137" s="43"/>
      <c r="N137" s="8"/>
    </row>
    <row r="138" spans="1:14" ht="10.5" customHeight="1" x14ac:dyDescent="0.2">
      <c r="A138" s="40"/>
      <c r="B138" s="10">
        <v>311</v>
      </c>
      <c r="C138" s="41" t="s">
        <v>3</v>
      </c>
      <c r="D138" s="42">
        <v>0</v>
      </c>
      <c r="E138" s="42">
        <v>0</v>
      </c>
      <c r="F138" s="42">
        <v>0</v>
      </c>
      <c r="G138" s="42">
        <v>0</v>
      </c>
      <c r="H138" s="42">
        <f>D138+E138-F138+G138</f>
        <v>0</v>
      </c>
      <c r="I138" s="42">
        <v>0</v>
      </c>
      <c r="J138" s="12" t="str">
        <f>IF($I138=0,"","("&amp;IF(#REF!&lt;&gt;0,1,0)+IF(#REF!&lt;&gt;0,2,0)+IF(#REF!&lt;&gt;0,4,0)&amp;")")</f>
        <v/>
      </c>
      <c r="K138" s="101">
        <f>H138-I138</f>
        <v>0</v>
      </c>
      <c r="L138" s="46"/>
      <c r="M138" s="43"/>
      <c r="N138" s="8"/>
    </row>
    <row r="139" spans="1:14" ht="10.5" customHeight="1" x14ac:dyDescent="0.2">
      <c r="A139" s="62"/>
      <c r="B139" s="10">
        <v>312</v>
      </c>
      <c r="C139" s="9" t="s">
        <v>4</v>
      </c>
      <c r="D139" s="42">
        <v>370941.56</v>
      </c>
      <c r="E139" s="42">
        <v>0</v>
      </c>
      <c r="F139" s="42">
        <v>0</v>
      </c>
      <c r="G139" s="42">
        <v>0</v>
      </c>
      <c r="H139" s="42">
        <f>D139+E139-F139+G139</f>
        <v>370941.56</v>
      </c>
      <c r="I139" s="42">
        <v>0</v>
      </c>
      <c r="J139" s="12" t="str">
        <f>IF($I139=0,"","("&amp;IF(#REF!&lt;&gt;0,1,0)+IF(#REF!&lt;&gt;0,2,0)+IF(#REF!&lt;&gt;0,4,0)&amp;")")</f>
        <v/>
      </c>
      <c r="K139" s="71">
        <f>H139-I139</f>
        <v>370941.56</v>
      </c>
      <c r="L139" s="46"/>
      <c r="M139" s="43">
        <v>2.5999999999999999E-2</v>
      </c>
      <c r="N139" s="8"/>
    </row>
    <row r="140" spans="1:14" ht="10.5" customHeight="1" x14ac:dyDescent="0.2">
      <c r="A140" s="62"/>
      <c r="B140" s="10">
        <v>314</v>
      </c>
      <c r="C140" s="9" t="s">
        <v>5</v>
      </c>
      <c r="D140" s="42">
        <v>0</v>
      </c>
      <c r="E140" s="42">
        <v>0</v>
      </c>
      <c r="F140" s="42">
        <v>0</v>
      </c>
      <c r="G140" s="42">
        <v>0</v>
      </c>
      <c r="H140" s="42">
        <f>D140+E140-F140+G140</f>
        <v>0</v>
      </c>
      <c r="I140" s="42">
        <v>0</v>
      </c>
      <c r="J140" s="12" t="str">
        <f>IF($I140=0,"","("&amp;IF(#REF!&lt;&gt;0,1,0)+IF(#REF!&lt;&gt;0,2,0)+IF(#REF!&lt;&gt;0,4,0)&amp;")")</f>
        <v/>
      </c>
      <c r="K140" s="71">
        <f>H140-I140</f>
        <v>0</v>
      </c>
      <c r="L140" s="46"/>
      <c r="M140" s="43"/>
      <c r="N140" s="8"/>
    </row>
    <row r="141" spans="1:14" ht="10.5" customHeight="1" x14ac:dyDescent="0.2">
      <c r="A141" s="62"/>
      <c r="B141" s="10">
        <v>315</v>
      </c>
      <c r="C141" s="9" t="s">
        <v>6</v>
      </c>
      <c r="D141" s="42">
        <v>0</v>
      </c>
      <c r="E141" s="42">
        <v>0</v>
      </c>
      <c r="F141" s="42">
        <v>0</v>
      </c>
      <c r="G141" s="42">
        <v>0</v>
      </c>
      <c r="H141" s="42">
        <f>D141+E141-F141+G141</f>
        <v>0</v>
      </c>
      <c r="I141" s="42">
        <v>0</v>
      </c>
      <c r="J141" s="12" t="str">
        <f>IF($I141=0,"","("&amp;IF(#REF!&lt;&gt;0,1,0)+IF(#REF!&lt;&gt;0,2,0)+IF(#REF!&lt;&gt;0,4,0)&amp;")")</f>
        <v/>
      </c>
      <c r="K141" s="71">
        <f>H141-I141</f>
        <v>0</v>
      </c>
      <c r="L141" s="46"/>
      <c r="M141" s="43"/>
      <c r="N141" s="8"/>
    </row>
    <row r="142" spans="1:14" ht="10.5" customHeight="1" x14ac:dyDescent="0.2">
      <c r="A142" s="62"/>
      <c r="B142" s="10">
        <v>316</v>
      </c>
      <c r="C142" s="9" t="s">
        <v>7</v>
      </c>
      <c r="D142" s="42">
        <v>0</v>
      </c>
      <c r="E142" s="42">
        <v>0</v>
      </c>
      <c r="F142" s="42">
        <v>0</v>
      </c>
      <c r="G142" s="42">
        <v>0</v>
      </c>
      <c r="H142" s="42">
        <f>D142+E142-F142+G142</f>
        <v>0</v>
      </c>
      <c r="I142" s="42">
        <v>0</v>
      </c>
      <c r="J142" s="12" t="str">
        <f>IF($I142=0,"","("&amp;IF(#REF!&lt;&gt;0,1,0)+IF(#REF!&lt;&gt;0,2,0)+IF(#REF!&lt;&gt;0,4,0)&amp;")")</f>
        <v/>
      </c>
      <c r="K142" s="71">
        <f>H142-I142</f>
        <v>0</v>
      </c>
      <c r="L142" s="46"/>
      <c r="M142" s="43"/>
      <c r="N142" s="8"/>
    </row>
    <row r="143" spans="1:14" s="40" customFormat="1" ht="10.5" customHeight="1" x14ac:dyDescent="0.2">
      <c r="A143" s="62"/>
      <c r="B143" s="47"/>
      <c r="C143" s="48" t="s">
        <v>77</v>
      </c>
      <c r="D143" s="94">
        <f t="shared" ref="D143:I143" si="31">SUM(D138:D142)</f>
        <v>370941.56</v>
      </c>
      <c r="E143" s="94">
        <f t="shared" si="31"/>
        <v>0</v>
      </c>
      <c r="F143" s="94">
        <f t="shared" si="31"/>
        <v>0</v>
      </c>
      <c r="G143" s="94">
        <f t="shared" si="31"/>
        <v>0</v>
      </c>
      <c r="H143" s="94">
        <f t="shared" si="31"/>
        <v>370941.56</v>
      </c>
      <c r="I143" s="94">
        <f t="shared" si="31"/>
        <v>0</v>
      </c>
      <c r="J143" s="12" t="str">
        <f>IF($I143=0,"","("&amp;IF(#REF!&lt;&gt;0,1,0)+IF(#REF!&lt;&gt;0,2,0)+IF(#REF!&lt;&gt;0,4,0)&amp;")")</f>
        <v/>
      </c>
      <c r="K143" s="94">
        <f>SUM(K138:K142)</f>
        <v>370941.56</v>
      </c>
      <c r="L143" s="49"/>
      <c r="M143" s="50"/>
      <c r="N143" s="52"/>
    </row>
    <row r="144" spans="1:14" ht="10.5" customHeight="1" x14ac:dyDescent="0.2">
      <c r="A144" s="62"/>
      <c r="B144" s="63"/>
      <c r="C144" s="54"/>
      <c r="D144" s="14"/>
      <c r="E144" s="14"/>
      <c r="F144" s="14"/>
      <c r="G144" s="14"/>
      <c r="H144" s="55"/>
      <c r="I144" s="55"/>
      <c r="J144" s="12" t="str">
        <f>IF($I144=0,"","("&amp;IF(#REF!&lt;&gt;0,1,0)+IF(#REF!&lt;&gt;0,2,0)+IF(#REF!&lt;&gt;0,4,0)&amp;")")</f>
        <v/>
      </c>
      <c r="K144" s="55"/>
      <c r="L144" s="46"/>
      <c r="M144" s="56"/>
      <c r="N144" s="8"/>
    </row>
    <row r="145" spans="1:14" ht="10.5" customHeight="1" x14ac:dyDescent="0.2">
      <c r="A145" s="62"/>
      <c r="B145" s="10">
        <v>316.3</v>
      </c>
      <c r="C145" s="41" t="s">
        <v>78</v>
      </c>
      <c r="D145" s="42">
        <v>0</v>
      </c>
      <c r="E145" s="42">
        <v>0</v>
      </c>
      <c r="F145" s="42">
        <v>0</v>
      </c>
      <c r="G145" s="42">
        <v>0</v>
      </c>
      <c r="H145" s="42">
        <f>D145+E145-F145+G145</f>
        <v>0</v>
      </c>
      <c r="I145" s="42">
        <v>0</v>
      </c>
      <c r="J145" s="12" t="str">
        <f>IF($I145=0,"","("&amp;IF(#REF!&lt;&gt;0,1,0)+IF(#REF!&lt;&gt;0,2,0)+IF(#REF!&lt;&gt;0,4,0)&amp;")")</f>
        <v/>
      </c>
      <c r="K145" s="101">
        <f>H145-I145</f>
        <v>0</v>
      </c>
      <c r="L145" s="46"/>
      <c r="M145" s="57" t="s">
        <v>79</v>
      </c>
      <c r="N145" s="8"/>
    </row>
    <row r="146" spans="1:14" ht="10.5" customHeight="1" x14ac:dyDescent="0.2">
      <c r="A146" s="62"/>
      <c r="B146" s="10">
        <v>316.5</v>
      </c>
      <c r="C146" s="9" t="s">
        <v>80</v>
      </c>
      <c r="D146" s="42">
        <v>0</v>
      </c>
      <c r="E146" s="42">
        <v>0</v>
      </c>
      <c r="F146" s="42">
        <v>0</v>
      </c>
      <c r="G146" s="42">
        <v>0</v>
      </c>
      <c r="H146" s="42">
        <f>D146+E146-F146+G146</f>
        <v>0</v>
      </c>
      <c r="I146" s="42">
        <v>0</v>
      </c>
      <c r="J146" s="12" t="str">
        <f>IF($I146=0,"","("&amp;IF(#REF!&lt;&gt;0,1,0)+IF(#REF!&lt;&gt;0,2,0)+IF(#REF!&lt;&gt;0,4,0)&amp;")")</f>
        <v/>
      </c>
      <c r="K146" s="71">
        <f>H146-I146</f>
        <v>0</v>
      </c>
      <c r="L146" s="46"/>
      <c r="M146" s="43" t="s">
        <v>81</v>
      </c>
      <c r="N146" s="8"/>
    </row>
    <row r="147" spans="1:14" ht="10.5" customHeight="1" x14ac:dyDescent="0.2">
      <c r="A147" s="62"/>
      <c r="B147" s="10">
        <v>316.7</v>
      </c>
      <c r="C147" s="41" t="s">
        <v>82</v>
      </c>
      <c r="D147" s="42">
        <v>0</v>
      </c>
      <c r="E147" s="42">
        <v>0</v>
      </c>
      <c r="F147" s="42">
        <v>0</v>
      </c>
      <c r="G147" s="42">
        <v>0</v>
      </c>
      <c r="H147" s="42">
        <f>D147+E147-F147+G147</f>
        <v>0</v>
      </c>
      <c r="I147" s="42">
        <v>0</v>
      </c>
      <c r="J147" s="12" t="str">
        <f>IF($I147=0,"","("&amp;IF(#REF!&lt;&gt;0,1,0)+IF(#REF!&lt;&gt;0,2,0)+IF(#REF!&lt;&gt;0,4,0)&amp;")")</f>
        <v/>
      </c>
      <c r="K147" s="71">
        <f>H147-I147</f>
        <v>0</v>
      </c>
      <c r="L147" s="46"/>
      <c r="M147" s="43" t="s">
        <v>83</v>
      </c>
      <c r="N147" s="8"/>
    </row>
    <row r="148" spans="1:14" s="40" customFormat="1" ht="10.5" customHeight="1" x14ac:dyDescent="0.2">
      <c r="A148" s="62"/>
      <c r="B148" s="47"/>
      <c r="C148" s="53" t="s">
        <v>84</v>
      </c>
      <c r="D148" s="94">
        <f t="shared" ref="D148:I148" si="32">SUM(D145:D147)</f>
        <v>0</v>
      </c>
      <c r="E148" s="94">
        <f t="shared" si="32"/>
        <v>0</v>
      </c>
      <c r="F148" s="94">
        <f t="shared" si="32"/>
        <v>0</v>
      </c>
      <c r="G148" s="94">
        <f t="shared" si="32"/>
        <v>0</v>
      </c>
      <c r="H148" s="94">
        <f t="shared" si="32"/>
        <v>0</v>
      </c>
      <c r="I148" s="94">
        <f t="shared" si="32"/>
        <v>0</v>
      </c>
      <c r="J148" s="12" t="str">
        <f>IF($I148=0,"","("&amp;IF(#REF!&lt;&gt;0,1,0)+IF(#REF!&lt;&gt;0,2,0)+IF(#REF!&lt;&gt;0,4,0)&amp;")")</f>
        <v/>
      </c>
      <c r="K148" s="94">
        <f>SUM(K145:K147)</f>
        <v>0</v>
      </c>
      <c r="L148" s="49"/>
      <c r="M148" s="50"/>
      <c r="N148" s="52"/>
    </row>
    <row r="149" spans="1:14" ht="10.5" customHeight="1" thickBot="1" x14ac:dyDescent="0.25">
      <c r="A149" s="62"/>
      <c r="B149" s="63"/>
      <c r="D149" s="59"/>
      <c r="E149" s="59"/>
      <c r="F149" s="59"/>
      <c r="G149" s="59"/>
      <c r="H149" s="59"/>
      <c r="I149" s="59"/>
      <c r="K149" s="59"/>
      <c r="L149" s="46"/>
      <c r="M149" s="43"/>
      <c r="N149" s="8"/>
    </row>
    <row r="150" spans="1:14" s="40" customFormat="1" ht="10.5" customHeight="1" thickTop="1" x14ac:dyDescent="0.2">
      <c r="A150" s="62"/>
      <c r="B150" s="47"/>
      <c r="C150" s="60" t="str">
        <f>" "&amp;"Total "&amp;A137</f>
        <v xml:space="preserve"> Total Martin Pipeline</v>
      </c>
      <c r="D150" s="90">
        <f t="shared" ref="D150:I150" si="33">D143+D148</f>
        <v>370941.56</v>
      </c>
      <c r="E150" s="90">
        <f t="shared" si="33"/>
        <v>0</v>
      </c>
      <c r="F150" s="90">
        <f t="shared" si="33"/>
        <v>0</v>
      </c>
      <c r="G150" s="90">
        <f t="shared" si="33"/>
        <v>0</v>
      </c>
      <c r="H150" s="61">
        <f t="shared" si="33"/>
        <v>370941.56</v>
      </c>
      <c r="I150" s="90">
        <f t="shared" si="33"/>
        <v>0</v>
      </c>
      <c r="J150" s="12" t="str">
        <f>IF($I150=0,"","("&amp;IF(#REF!&lt;&gt;0,1,0)+IF(#REF!&lt;&gt;0,2,0)+IF(#REF!&lt;&gt;0,4,0)&amp;")")</f>
        <v/>
      </c>
      <c r="K150" s="90">
        <f>K143+K148</f>
        <v>370941.56</v>
      </c>
      <c r="L150" s="49"/>
      <c r="M150" s="50"/>
      <c r="N150" s="52"/>
    </row>
    <row r="151" spans="1:14" ht="10.5" customHeight="1" x14ac:dyDescent="0.2">
      <c r="A151" s="38" t="s">
        <v>93</v>
      </c>
      <c r="B151" s="39"/>
      <c r="E151" s="9"/>
      <c r="F151" s="9"/>
      <c r="G151" s="9"/>
      <c r="H151" s="9"/>
      <c r="I151" s="9"/>
      <c r="J151" s="12" t="str">
        <f>IF($I151=0,"","("&amp;IF(#REF!&lt;&gt;0,1,0)+IF(#REF!&lt;&gt;0,2,0)+IF(#REF!&lt;&gt;0,4,0)&amp;")")</f>
        <v/>
      </c>
      <c r="K151" s="9"/>
      <c r="L151" s="46"/>
      <c r="M151" s="43"/>
      <c r="N151" s="8"/>
    </row>
    <row r="152" spans="1:14" ht="10.5" customHeight="1" x14ac:dyDescent="0.2">
      <c r="A152" s="40"/>
      <c r="B152" s="10">
        <v>311</v>
      </c>
      <c r="C152" s="41" t="s">
        <v>3</v>
      </c>
      <c r="D152" s="42">
        <v>15927609.119999999</v>
      </c>
      <c r="E152" s="42">
        <v>175953.81</v>
      </c>
      <c r="F152" s="42">
        <v>60404.520000000004</v>
      </c>
      <c r="G152" s="42">
        <v>120532.99</v>
      </c>
      <c r="H152" s="42">
        <f>D152+E152-F152+G152</f>
        <v>16163691.4</v>
      </c>
      <c r="I152" s="42">
        <v>0</v>
      </c>
      <c r="J152" s="12" t="str">
        <f>IF($I152=0,"","("&amp;IF(#REF!&lt;&gt;0,1,0)+IF(#REF!&lt;&gt;0,2,0)+IF(#REF!&lt;&gt;0,4,0)&amp;")")</f>
        <v/>
      </c>
      <c r="K152" s="101">
        <f>H152-I152</f>
        <v>16163691.4</v>
      </c>
      <c r="L152" s="46"/>
      <c r="M152" s="43">
        <v>2.1000000000000001E-2</v>
      </c>
      <c r="N152" s="8"/>
    </row>
    <row r="153" spans="1:14" ht="10.5" customHeight="1" x14ac:dyDescent="0.2">
      <c r="A153" s="40"/>
      <c r="B153" s="10">
        <v>312</v>
      </c>
      <c r="C153" s="9" t="s">
        <v>4</v>
      </c>
      <c r="D153" s="42">
        <v>206222977.97999996</v>
      </c>
      <c r="E153" s="42">
        <v>2116405.5099999998</v>
      </c>
      <c r="F153" s="42">
        <v>587805.14</v>
      </c>
      <c r="G153" s="42">
        <v>494803.03</v>
      </c>
      <c r="H153" s="42">
        <f>D153+E153-F153+G153</f>
        <v>208246381.37999997</v>
      </c>
      <c r="I153" s="42">
        <v>0</v>
      </c>
      <c r="J153" s="12" t="str">
        <f>IF($I153=0,"","("&amp;IF(#REF!&lt;&gt;0,1,0)+IF(#REF!&lt;&gt;0,2,0)+IF(#REF!&lt;&gt;0,4,0)&amp;")")</f>
        <v/>
      </c>
      <c r="K153" s="71">
        <f>H153-I153</f>
        <v>208246381.37999997</v>
      </c>
      <c r="L153" s="46"/>
      <c r="M153" s="43">
        <v>2.5999999999999999E-2</v>
      </c>
      <c r="N153" s="8"/>
    </row>
    <row r="154" spans="1:14" ht="10.5" customHeight="1" x14ac:dyDescent="0.2">
      <c r="A154" s="40"/>
      <c r="B154" s="10">
        <v>314</v>
      </c>
      <c r="C154" s="9" t="s">
        <v>5</v>
      </c>
      <c r="D154" s="42">
        <v>84985179.170000002</v>
      </c>
      <c r="E154" s="42">
        <v>2941605.64</v>
      </c>
      <c r="F154" s="42">
        <v>181203.05000000002</v>
      </c>
      <c r="G154" s="42">
        <v>417509.12</v>
      </c>
      <c r="H154" s="42">
        <f>D154+E154-F154+G154</f>
        <v>88163090.88000001</v>
      </c>
      <c r="I154" s="42">
        <v>0</v>
      </c>
      <c r="J154" s="12" t="str">
        <f>IF($I154=0,"","("&amp;IF(#REF!&lt;&gt;0,1,0)+IF(#REF!&lt;&gt;0,2,0)+IF(#REF!&lt;&gt;0,4,0)&amp;")")</f>
        <v/>
      </c>
      <c r="K154" s="71">
        <f>H154-I154</f>
        <v>88163090.88000001</v>
      </c>
      <c r="L154" s="46"/>
      <c r="M154" s="43">
        <v>2.5999999999999999E-2</v>
      </c>
      <c r="N154" s="8"/>
    </row>
    <row r="155" spans="1:14" ht="10.5" customHeight="1" x14ac:dyDescent="0.2">
      <c r="A155" s="40"/>
      <c r="B155" s="10">
        <v>315</v>
      </c>
      <c r="C155" s="9" t="s">
        <v>6</v>
      </c>
      <c r="D155" s="42">
        <v>26189288.379999995</v>
      </c>
      <c r="E155" s="42">
        <v>-2313013.88</v>
      </c>
      <c r="F155" s="42">
        <v>6890</v>
      </c>
      <c r="G155" s="42">
        <v>0</v>
      </c>
      <c r="H155" s="42">
        <f>D155+E155-F155+G155</f>
        <v>23869384.499999996</v>
      </c>
      <c r="I155" s="42">
        <v>0</v>
      </c>
      <c r="J155" s="12" t="str">
        <f>IF($I155=0,"","("&amp;IF(#REF!&lt;&gt;0,1,0)+IF(#REF!&lt;&gt;0,2,0)+IF(#REF!&lt;&gt;0,4,0)&amp;")")</f>
        <v/>
      </c>
      <c r="K155" s="71">
        <f>H155-I155</f>
        <v>23869384.499999996</v>
      </c>
      <c r="L155" s="46"/>
      <c r="M155" s="43">
        <v>2.4E-2</v>
      </c>
      <c r="N155" s="8"/>
    </row>
    <row r="156" spans="1:14" ht="10.5" customHeight="1" x14ac:dyDescent="0.2">
      <c r="A156" s="40"/>
      <c r="B156" s="10">
        <v>316</v>
      </c>
      <c r="C156" s="9" t="s">
        <v>7</v>
      </c>
      <c r="D156" s="42">
        <v>3488782.4400000004</v>
      </c>
      <c r="E156" s="42">
        <v>82325.430000000008</v>
      </c>
      <c r="F156" s="42">
        <v>55003.06</v>
      </c>
      <c r="G156" s="42">
        <v>0</v>
      </c>
      <c r="H156" s="42">
        <f>D156+E156-F156+G156</f>
        <v>3516104.8100000005</v>
      </c>
      <c r="I156" s="42">
        <v>0</v>
      </c>
      <c r="J156" s="12" t="str">
        <f>IF($I156=0,"","("&amp;IF(#REF!&lt;&gt;0,1,0)+IF(#REF!&lt;&gt;0,2,0)+IF(#REF!&lt;&gt;0,4,0)&amp;")")</f>
        <v/>
      </c>
      <c r="K156" s="71">
        <f>H156-I156</f>
        <v>3516104.8100000005</v>
      </c>
      <c r="L156" s="46"/>
      <c r="M156" s="43">
        <v>2.4E-2</v>
      </c>
      <c r="N156" s="8"/>
    </row>
    <row r="157" spans="1:14" s="40" customFormat="1" ht="10.5" customHeight="1" x14ac:dyDescent="0.2">
      <c r="B157" s="47"/>
      <c r="C157" s="48" t="s">
        <v>77</v>
      </c>
      <c r="D157" s="94">
        <f t="shared" ref="D157:I157" si="34">SUM(D152:D156)</f>
        <v>336813837.08999997</v>
      </c>
      <c r="E157" s="94">
        <f t="shared" si="34"/>
        <v>3003276.5100000002</v>
      </c>
      <c r="F157" s="94">
        <f t="shared" si="34"/>
        <v>891305.77</v>
      </c>
      <c r="G157" s="94">
        <f t="shared" si="34"/>
        <v>1032845.14</v>
      </c>
      <c r="H157" s="94">
        <f t="shared" si="34"/>
        <v>339958652.96999997</v>
      </c>
      <c r="I157" s="94">
        <f t="shared" si="34"/>
        <v>0</v>
      </c>
      <c r="J157" s="12" t="str">
        <f>IF($I157=0,"","("&amp;IF(#REF!&lt;&gt;0,1,0)+IF(#REF!&lt;&gt;0,2,0)+IF(#REF!&lt;&gt;0,4,0)&amp;")")</f>
        <v/>
      </c>
      <c r="K157" s="94">
        <f>SUM(K152:K156)</f>
        <v>339958652.96999997</v>
      </c>
      <c r="L157" s="49"/>
      <c r="M157" s="50"/>
      <c r="N157" s="52"/>
    </row>
    <row r="158" spans="1:14" ht="10.5" customHeight="1" x14ac:dyDescent="0.2">
      <c r="A158" s="40"/>
      <c r="B158" s="63"/>
      <c r="C158" s="54"/>
      <c r="D158" s="14"/>
      <c r="E158" s="14"/>
      <c r="F158" s="14"/>
      <c r="G158" s="14"/>
      <c r="H158" s="55"/>
      <c r="I158" s="55"/>
      <c r="J158" s="12" t="str">
        <f>IF($I158=0,"","("&amp;IF(#REF!&lt;&gt;0,1,0)+IF(#REF!&lt;&gt;0,2,0)+IF(#REF!&lt;&gt;0,4,0)&amp;")")</f>
        <v/>
      </c>
      <c r="K158" s="55"/>
      <c r="L158" s="46"/>
      <c r="M158" s="56"/>
      <c r="N158" s="8"/>
    </row>
    <row r="159" spans="1:14" ht="10.5" customHeight="1" x14ac:dyDescent="0.2">
      <c r="A159" s="40"/>
      <c r="B159" s="10">
        <v>316.3</v>
      </c>
      <c r="C159" s="41" t="s">
        <v>78</v>
      </c>
      <c r="D159" s="42">
        <v>0</v>
      </c>
      <c r="E159" s="42">
        <v>0</v>
      </c>
      <c r="F159" s="42">
        <v>0</v>
      </c>
      <c r="G159" s="42">
        <v>0</v>
      </c>
      <c r="H159" s="42">
        <f>D159+E159-F159+G159</f>
        <v>0</v>
      </c>
      <c r="I159" s="42">
        <v>0</v>
      </c>
      <c r="J159" s="12" t="str">
        <f>IF($I159=0,"","("&amp;IF(#REF!&lt;&gt;0,1,0)+IF(#REF!&lt;&gt;0,2,0)+IF(#REF!&lt;&gt;0,4,0)&amp;")")</f>
        <v/>
      </c>
      <c r="K159" s="101">
        <f>H159-I159</f>
        <v>0</v>
      </c>
      <c r="L159" s="46"/>
      <c r="M159" s="57" t="s">
        <v>79</v>
      </c>
      <c r="N159" s="8"/>
    </row>
    <row r="160" spans="1:14" ht="10.5" customHeight="1" x14ac:dyDescent="0.2">
      <c r="A160" s="40"/>
      <c r="B160" s="10">
        <v>316.5</v>
      </c>
      <c r="C160" s="9" t="s">
        <v>80</v>
      </c>
      <c r="D160" s="42">
        <v>0</v>
      </c>
      <c r="E160" s="42">
        <v>0</v>
      </c>
      <c r="F160" s="42">
        <v>0</v>
      </c>
      <c r="G160" s="42">
        <v>0</v>
      </c>
      <c r="H160" s="42">
        <f>D160+E160-F160+G160</f>
        <v>0</v>
      </c>
      <c r="I160" s="42">
        <v>0</v>
      </c>
      <c r="J160" s="12" t="str">
        <f>IF($I160=0,"","("&amp;IF(#REF!&lt;&gt;0,1,0)+IF(#REF!&lt;&gt;0,2,0)+IF(#REF!&lt;&gt;0,4,0)&amp;")")</f>
        <v/>
      </c>
      <c r="K160" s="71">
        <f>H160-I160</f>
        <v>0</v>
      </c>
      <c r="L160" s="46"/>
      <c r="M160" s="43" t="s">
        <v>81</v>
      </c>
      <c r="N160" s="8"/>
    </row>
    <row r="161" spans="1:14" ht="10.5" customHeight="1" x14ac:dyDescent="0.2">
      <c r="A161" s="40"/>
      <c r="B161" s="10">
        <v>316.7</v>
      </c>
      <c r="C161" s="41" t="s">
        <v>82</v>
      </c>
      <c r="D161" s="42">
        <v>0</v>
      </c>
      <c r="E161" s="42">
        <v>0</v>
      </c>
      <c r="F161" s="42">
        <v>0</v>
      </c>
      <c r="G161" s="42">
        <v>0</v>
      </c>
      <c r="H161" s="42">
        <f>D161+E161-F161+G161</f>
        <v>0</v>
      </c>
      <c r="I161" s="42">
        <v>0</v>
      </c>
      <c r="J161" s="12" t="str">
        <f>IF($I161=0,"","("&amp;IF(#REF!&lt;&gt;0,1,0)+IF(#REF!&lt;&gt;0,2,0)+IF(#REF!&lt;&gt;0,4,0)&amp;")")</f>
        <v/>
      </c>
      <c r="K161" s="71">
        <f>H161-I161</f>
        <v>0</v>
      </c>
      <c r="L161" s="46"/>
      <c r="M161" s="43" t="s">
        <v>83</v>
      </c>
      <c r="N161" s="8"/>
    </row>
    <row r="162" spans="1:14" s="40" customFormat="1" ht="10.5" customHeight="1" x14ac:dyDescent="0.2">
      <c r="B162" s="47"/>
      <c r="C162" s="53" t="s">
        <v>84</v>
      </c>
      <c r="D162" s="94">
        <f t="shared" ref="D162:I162" si="35">SUM(D159:D161)</f>
        <v>0</v>
      </c>
      <c r="E162" s="94">
        <f t="shared" si="35"/>
        <v>0</v>
      </c>
      <c r="F162" s="94">
        <f t="shared" si="35"/>
        <v>0</v>
      </c>
      <c r="G162" s="94">
        <f t="shared" si="35"/>
        <v>0</v>
      </c>
      <c r="H162" s="94">
        <f t="shared" si="35"/>
        <v>0</v>
      </c>
      <c r="I162" s="94">
        <f t="shared" si="35"/>
        <v>0</v>
      </c>
      <c r="J162" s="12" t="str">
        <f>IF($I162=0,"","("&amp;IF(#REF!&lt;&gt;0,1,0)+IF(#REF!&lt;&gt;0,2,0)+IF(#REF!&lt;&gt;0,4,0)&amp;")")</f>
        <v/>
      </c>
      <c r="K162" s="94">
        <f>SUM(K159:K161)</f>
        <v>0</v>
      </c>
      <c r="L162" s="49"/>
      <c r="M162" s="50"/>
      <c r="N162" s="52"/>
    </row>
    <row r="163" spans="1:14" ht="10.5" customHeight="1" thickBot="1" x14ac:dyDescent="0.25">
      <c r="A163" s="40"/>
      <c r="B163" s="63"/>
      <c r="D163" s="59"/>
      <c r="E163" s="59"/>
      <c r="F163" s="59"/>
      <c r="G163" s="59"/>
      <c r="H163" s="59"/>
      <c r="I163" s="59"/>
      <c r="K163" s="59"/>
      <c r="L163" s="46"/>
      <c r="M163" s="43"/>
      <c r="N163" s="8"/>
    </row>
    <row r="164" spans="1:14" s="40" customFormat="1" ht="10.5" customHeight="1" thickTop="1" x14ac:dyDescent="0.2">
      <c r="B164" s="47"/>
      <c r="C164" s="60" t="str">
        <f>" "&amp;"Total "&amp;A151</f>
        <v xml:space="preserve"> Total Martin Unit 1</v>
      </c>
      <c r="D164" s="90">
        <f t="shared" ref="D164:I164" si="36">D157+D162</f>
        <v>336813837.08999997</v>
      </c>
      <c r="E164" s="90">
        <f t="shared" si="36"/>
        <v>3003276.5100000002</v>
      </c>
      <c r="F164" s="90">
        <f t="shared" si="36"/>
        <v>891305.77</v>
      </c>
      <c r="G164" s="90">
        <f t="shared" si="36"/>
        <v>1032845.14</v>
      </c>
      <c r="H164" s="61">
        <f t="shared" si="36"/>
        <v>339958652.96999997</v>
      </c>
      <c r="I164" s="90">
        <f t="shared" si="36"/>
        <v>0</v>
      </c>
      <c r="J164" s="12" t="str">
        <f>IF($I164=0,"","("&amp;IF(#REF!&lt;&gt;0,1,0)+IF(#REF!&lt;&gt;0,2,0)+IF(#REF!&lt;&gt;0,4,0)&amp;")")</f>
        <v/>
      </c>
      <c r="K164" s="90">
        <f>K157+K162</f>
        <v>339958652.96999997</v>
      </c>
      <c r="L164" s="49"/>
      <c r="M164" s="50"/>
      <c r="N164" s="52"/>
    </row>
    <row r="165" spans="1:14" ht="10.5" customHeight="1" x14ac:dyDescent="0.2">
      <c r="A165" s="38" t="s">
        <v>94</v>
      </c>
      <c r="J165" s="12" t="str">
        <f>IF($I165=0,"","("&amp;IF(#REF!&lt;&gt;0,1,0)+IF(#REF!&lt;&gt;0,2,0)+IF(#REF!&lt;&gt;0,4,0)&amp;")")</f>
        <v/>
      </c>
      <c r="L165" s="46"/>
      <c r="M165" s="43"/>
      <c r="N165" s="8"/>
    </row>
    <row r="166" spans="1:14" ht="10.5" customHeight="1" x14ac:dyDescent="0.2">
      <c r="A166" s="40"/>
      <c r="B166" s="10">
        <v>311</v>
      </c>
      <c r="C166" s="41" t="s">
        <v>3</v>
      </c>
      <c r="D166" s="42">
        <v>11022142.590000002</v>
      </c>
      <c r="E166" s="42">
        <v>0</v>
      </c>
      <c r="F166" s="42">
        <v>13994.9</v>
      </c>
      <c r="G166" s="42">
        <v>0</v>
      </c>
      <c r="H166" s="42">
        <f>D166+E166-F166+G166</f>
        <v>11008147.690000001</v>
      </c>
      <c r="I166" s="42">
        <v>0</v>
      </c>
      <c r="J166" s="12" t="str">
        <f>IF($I166=0,"","("&amp;IF(#REF!&lt;&gt;0,1,0)+IF(#REF!&lt;&gt;0,2,0)+IF(#REF!&lt;&gt;0,4,0)&amp;")")</f>
        <v/>
      </c>
      <c r="K166" s="101">
        <f>H166-I166</f>
        <v>11008147.690000001</v>
      </c>
      <c r="L166" s="46"/>
      <c r="M166" s="43">
        <v>2.1000000000000001E-2</v>
      </c>
      <c r="N166" s="8"/>
    </row>
    <row r="167" spans="1:14" ht="10.5" customHeight="1" x14ac:dyDescent="0.2">
      <c r="A167" s="40"/>
      <c r="B167" s="10">
        <v>312</v>
      </c>
      <c r="C167" s="9" t="s">
        <v>4</v>
      </c>
      <c r="D167" s="42">
        <v>212688785.35999998</v>
      </c>
      <c r="E167" s="42">
        <v>892337.22</v>
      </c>
      <c r="F167" s="42">
        <v>3932405.41</v>
      </c>
      <c r="G167" s="42">
        <v>777326.6</v>
      </c>
      <c r="H167" s="42">
        <f>D167+E167-F167+G167</f>
        <v>210426043.76999998</v>
      </c>
      <c r="I167" s="42">
        <v>0</v>
      </c>
      <c r="J167" s="12" t="str">
        <f>IF($I167=0,"","("&amp;IF(#REF!&lt;&gt;0,1,0)+IF(#REF!&lt;&gt;0,2,0)+IF(#REF!&lt;&gt;0,4,0)&amp;")")</f>
        <v/>
      </c>
      <c r="K167" s="71">
        <f>H167-I167</f>
        <v>210426043.76999998</v>
      </c>
      <c r="L167" s="46"/>
      <c r="M167" s="43">
        <v>2.5999999999999999E-2</v>
      </c>
      <c r="N167" s="8"/>
    </row>
    <row r="168" spans="1:14" ht="10.5" customHeight="1" x14ac:dyDescent="0.2">
      <c r="A168" s="40"/>
      <c r="B168" s="10">
        <v>314</v>
      </c>
      <c r="C168" s="9" t="s">
        <v>5</v>
      </c>
      <c r="D168" s="42">
        <v>69407019.459999993</v>
      </c>
      <c r="E168" s="42">
        <v>13174614.6</v>
      </c>
      <c r="F168" s="42">
        <v>5210778.3899999997</v>
      </c>
      <c r="G168" s="42">
        <v>3570629.24</v>
      </c>
      <c r="H168" s="42">
        <f>D168+E168-F168+G168</f>
        <v>80941484.909999982</v>
      </c>
      <c r="I168" s="42">
        <v>0</v>
      </c>
      <c r="J168" s="12" t="str">
        <f>IF($I168=0,"","("&amp;IF(#REF!&lt;&gt;0,1,0)+IF(#REF!&lt;&gt;0,2,0)+IF(#REF!&lt;&gt;0,4,0)&amp;")")</f>
        <v/>
      </c>
      <c r="K168" s="71">
        <f>H168-I168</f>
        <v>80941484.909999982</v>
      </c>
      <c r="L168" s="46"/>
      <c r="M168" s="43">
        <v>2.5999999999999999E-2</v>
      </c>
      <c r="N168" s="8"/>
    </row>
    <row r="169" spans="1:14" ht="10.5" customHeight="1" x14ac:dyDescent="0.2">
      <c r="A169" s="40"/>
      <c r="B169" s="10">
        <v>315</v>
      </c>
      <c r="C169" s="9" t="s">
        <v>6</v>
      </c>
      <c r="D169" s="42">
        <v>18093189.289999999</v>
      </c>
      <c r="E169" s="42">
        <v>4441665.45</v>
      </c>
      <c r="F169" s="42">
        <v>13290.18</v>
      </c>
      <c r="G169" s="42">
        <v>26317.27</v>
      </c>
      <c r="H169" s="42">
        <f>D169+E169-F169+G169</f>
        <v>22547881.829999998</v>
      </c>
      <c r="I169" s="42">
        <v>0</v>
      </c>
      <c r="J169" s="12" t="str">
        <f>IF($I169=0,"","("&amp;IF(#REF!&lt;&gt;0,1,0)+IF(#REF!&lt;&gt;0,2,0)+IF(#REF!&lt;&gt;0,4,0)&amp;")")</f>
        <v/>
      </c>
      <c r="K169" s="71">
        <f>H169-I169</f>
        <v>22547881.829999998</v>
      </c>
      <c r="L169" s="46"/>
      <c r="M169" s="43">
        <v>2.4E-2</v>
      </c>
      <c r="N169" s="8"/>
    </row>
    <row r="170" spans="1:14" ht="10.5" customHeight="1" x14ac:dyDescent="0.2">
      <c r="A170" s="40"/>
      <c r="B170" s="10">
        <v>316</v>
      </c>
      <c r="C170" s="9" t="s">
        <v>7</v>
      </c>
      <c r="D170" s="42">
        <v>2178555.85</v>
      </c>
      <c r="E170" s="42">
        <v>1031073.97</v>
      </c>
      <c r="F170" s="42">
        <v>0</v>
      </c>
      <c r="G170" s="42">
        <v>0</v>
      </c>
      <c r="H170" s="42">
        <f>D170+E170-F170+G170</f>
        <v>3209629.8200000003</v>
      </c>
      <c r="I170" s="42">
        <v>0</v>
      </c>
      <c r="J170" s="12" t="str">
        <f>IF($I170=0,"","("&amp;IF(#REF!&lt;&gt;0,1,0)+IF(#REF!&lt;&gt;0,2,0)+IF(#REF!&lt;&gt;0,4,0)&amp;")")</f>
        <v/>
      </c>
      <c r="K170" s="71">
        <f>H170-I170</f>
        <v>3209629.8200000003</v>
      </c>
      <c r="L170" s="46"/>
      <c r="M170" s="43">
        <v>2.4E-2</v>
      </c>
      <c r="N170" s="8"/>
    </row>
    <row r="171" spans="1:14" s="40" customFormat="1" ht="10.5" customHeight="1" x14ac:dyDescent="0.2">
      <c r="B171" s="47"/>
      <c r="C171" s="48" t="s">
        <v>77</v>
      </c>
      <c r="D171" s="94">
        <f t="shared" ref="D171:I171" si="37">SUM(D166:D170)</f>
        <v>313389692.55000001</v>
      </c>
      <c r="E171" s="94">
        <f t="shared" si="37"/>
        <v>19539691.239999998</v>
      </c>
      <c r="F171" s="94">
        <f t="shared" si="37"/>
        <v>9170468.879999999</v>
      </c>
      <c r="G171" s="94">
        <f t="shared" si="37"/>
        <v>4374273.1099999994</v>
      </c>
      <c r="H171" s="94">
        <f t="shared" si="37"/>
        <v>328133188.01999992</v>
      </c>
      <c r="I171" s="94">
        <f t="shared" si="37"/>
        <v>0</v>
      </c>
      <c r="J171" s="12" t="str">
        <f>IF($I171=0,"","("&amp;IF(#REF!&lt;&gt;0,1,0)+IF(#REF!&lt;&gt;0,2,0)+IF(#REF!&lt;&gt;0,4,0)&amp;")")</f>
        <v/>
      </c>
      <c r="K171" s="94">
        <f>SUM(K166:K170)</f>
        <v>328133188.01999992</v>
      </c>
      <c r="L171" s="49"/>
      <c r="M171" s="50"/>
      <c r="N171" s="52"/>
    </row>
    <row r="172" spans="1:14" ht="10.5" customHeight="1" x14ac:dyDescent="0.2">
      <c r="A172" s="40"/>
      <c r="B172" s="63"/>
      <c r="C172" s="54"/>
      <c r="D172" s="93"/>
      <c r="E172" s="14"/>
      <c r="F172" s="14"/>
      <c r="G172" s="14"/>
      <c r="H172" s="55"/>
      <c r="I172" s="55"/>
      <c r="J172" s="12" t="str">
        <f>IF($I172=0,"","("&amp;IF(#REF!&lt;&gt;0,1,0)+IF(#REF!&lt;&gt;0,2,0)+IF(#REF!&lt;&gt;0,4,0)&amp;")")</f>
        <v/>
      </c>
      <c r="K172" s="55"/>
      <c r="L172" s="46"/>
      <c r="M172" s="56"/>
      <c r="N172" s="8"/>
    </row>
    <row r="173" spans="1:14" ht="10.5" customHeight="1" x14ac:dyDescent="0.2">
      <c r="A173" s="40"/>
      <c r="B173" s="10">
        <v>316.3</v>
      </c>
      <c r="C173" s="41" t="s">
        <v>78</v>
      </c>
      <c r="D173" s="42">
        <v>0</v>
      </c>
      <c r="E173" s="42">
        <v>0</v>
      </c>
      <c r="F173" s="42">
        <v>0</v>
      </c>
      <c r="G173" s="42">
        <v>0</v>
      </c>
      <c r="H173" s="42">
        <f>D173+E173-F173+G173</f>
        <v>0</v>
      </c>
      <c r="I173" s="42">
        <v>0</v>
      </c>
      <c r="J173" s="12" t="str">
        <f>IF($I173=0,"","("&amp;IF(#REF!&lt;&gt;0,1,0)+IF(#REF!&lt;&gt;0,2,0)+IF(#REF!&lt;&gt;0,4,0)&amp;")")</f>
        <v/>
      </c>
      <c r="K173" s="101">
        <f>H173-I173</f>
        <v>0</v>
      </c>
      <c r="L173" s="46"/>
      <c r="M173" s="57" t="s">
        <v>79</v>
      </c>
      <c r="N173" s="8"/>
    </row>
    <row r="174" spans="1:14" ht="10.5" customHeight="1" x14ac:dyDescent="0.2">
      <c r="A174" s="40"/>
      <c r="B174" s="10">
        <v>316.5</v>
      </c>
      <c r="C174" s="9" t="s">
        <v>80</v>
      </c>
      <c r="D174" s="42">
        <v>0</v>
      </c>
      <c r="E174" s="42">
        <v>0</v>
      </c>
      <c r="F174" s="42">
        <v>0</v>
      </c>
      <c r="G174" s="42">
        <v>0</v>
      </c>
      <c r="H174" s="42">
        <f>D174+E174-F174+G174</f>
        <v>0</v>
      </c>
      <c r="I174" s="42">
        <v>0</v>
      </c>
      <c r="J174" s="12" t="str">
        <f>IF($I174=0,"","("&amp;IF(#REF!&lt;&gt;0,1,0)+IF(#REF!&lt;&gt;0,2,0)+IF(#REF!&lt;&gt;0,4,0)&amp;")")</f>
        <v/>
      </c>
      <c r="K174" s="71">
        <f>H174-I174</f>
        <v>0</v>
      </c>
      <c r="L174" s="46"/>
      <c r="M174" s="43" t="s">
        <v>81</v>
      </c>
      <c r="N174" s="8"/>
    </row>
    <row r="175" spans="1:14" ht="10.5" customHeight="1" x14ac:dyDescent="0.2">
      <c r="A175" s="40"/>
      <c r="B175" s="10">
        <v>316.7</v>
      </c>
      <c r="C175" s="41" t="s">
        <v>82</v>
      </c>
      <c r="D175" s="42">
        <v>0</v>
      </c>
      <c r="E175" s="42">
        <v>0</v>
      </c>
      <c r="F175" s="42">
        <v>0</v>
      </c>
      <c r="G175" s="42">
        <v>0</v>
      </c>
      <c r="H175" s="42">
        <f>D175+E175-F175+G175</f>
        <v>0</v>
      </c>
      <c r="I175" s="42">
        <v>0</v>
      </c>
      <c r="J175" s="12" t="str">
        <f>IF($I175=0,"","("&amp;IF(#REF!&lt;&gt;0,1,0)+IF(#REF!&lt;&gt;0,2,0)+IF(#REF!&lt;&gt;0,4,0)&amp;")")</f>
        <v/>
      </c>
      <c r="K175" s="71">
        <f>H175-I175</f>
        <v>0</v>
      </c>
      <c r="L175" s="46"/>
      <c r="M175" s="43" t="s">
        <v>83</v>
      </c>
      <c r="N175" s="8"/>
    </row>
    <row r="176" spans="1:14" s="40" customFormat="1" ht="10.5" customHeight="1" x14ac:dyDescent="0.2">
      <c r="B176" s="47"/>
      <c r="C176" s="53" t="s">
        <v>84</v>
      </c>
      <c r="D176" s="94">
        <f t="shared" ref="D176:I176" si="38">SUM(D173:D175)</f>
        <v>0</v>
      </c>
      <c r="E176" s="94">
        <f t="shared" si="38"/>
        <v>0</v>
      </c>
      <c r="F176" s="94">
        <f t="shared" si="38"/>
        <v>0</v>
      </c>
      <c r="G176" s="94">
        <f t="shared" si="38"/>
        <v>0</v>
      </c>
      <c r="H176" s="94">
        <f t="shared" si="38"/>
        <v>0</v>
      </c>
      <c r="I176" s="94">
        <f t="shared" si="38"/>
        <v>0</v>
      </c>
      <c r="J176" s="12" t="str">
        <f>IF($I176=0,"","("&amp;IF(#REF!&lt;&gt;0,1,0)+IF(#REF!&lt;&gt;0,2,0)+IF(#REF!&lt;&gt;0,4,0)&amp;")")</f>
        <v/>
      </c>
      <c r="K176" s="94">
        <f>SUM(K173:K175)</f>
        <v>0</v>
      </c>
      <c r="L176" s="49"/>
      <c r="M176" s="50"/>
      <c r="N176" s="52"/>
    </row>
    <row r="177" spans="1:14" ht="10.5" customHeight="1" thickBot="1" x14ac:dyDescent="0.25">
      <c r="A177" s="40"/>
      <c r="B177" s="63"/>
      <c r="D177" s="93"/>
      <c r="E177" s="59"/>
      <c r="F177" s="59"/>
      <c r="G177" s="59"/>
      <c r="H177" s="59"/>
      <c r="I177" s="59"/>
      <c r="K177" s="59"/>
      <c r="L177" s="46"/>
      <c r="M177" s="43"/>
      <c r="N177" s="8"/>
    </row>
    <row r="178" spans="1:14" s="40" customFormat="1" ht="10.5" customHeight="1" thickTop="1" x14ac:dyDescent="0.2">
      <c r="B178" s="47"/>
      <c r="C178" s="60" t="str">
        <f>" "&amp;"Total "&amp;A165</f>
        <v xml:space="preserve"> Total Martin Unit 2</v>
      </c>
      <c r="D178" s="103">
        <f t="shared" ref="D178:I178" si="39">D171+D176</f>
        <v>313389692.55000001</v>
      </c>
      <c r="E178" s="90">
        <f t="shared" si="39"/>
        <v>19539691.239999998</v>
      </c>
      <c r="F178" s="90">
        <f t="shared" si="39"/>
        <v>9170468.879999999</v>
      </c>
      <c r="G178" s="90">
        <f t="shared" si="39"/>
        <v>4374273.1099999994</v>
      </c>
      <c r="H178" s="61">
        <f t="shared" si="39"/>
        <v>328133188.01999992</v>
      </c>
      <c r="I178" s="90">
        <f t="shared" si="39"/>
        <v>0</v>
      </c>
      <c r="J178" s="12" t="str">
        <f>IF($I178=0,"","("&amp;IF(#REF!&lt;&gt;0,1,0)+IF(#REF!&lt;&gt;0,2,0)+IF(#REF!&lt;&gt;0,4,0)&amp;")")</f>
        <v/>
      </c>
      <c r="K178" s="90">
        <f>K171+K176</f>
        <v>328133188.01999992</v>
      </c>
      <c r="L178" s="49"/>
      <c r="M178" s="50"/>
      <c r="N178" s="52"/>
    </row>
    <row r="179" spans="1:14" ht="10.5" customHeight="1" x14ac:dyDescent="0.2">
      <c r="A179" s="89" t="s">
        <v>95</v>
      </c>
      <c r="B179" s="91"/>
      <c r="C179" s="65"/>
      <c r="D179" s="92"/>
      <c r="E179" s="92"/>
      <c r="F179" s="92"/>
      <c r="G179" s="92"/>
      <c r="H179" s="92"/>
      <c r="I179" s="92"/>
      <c r="J179" s="67" t="str">
        <f>IF($I179=0,"","("&amp;IF(#REF!&lt;&gt;0,1,0)+IF(#REF!&lt;&gt;0,2,0)+IF(#REF!&lt;&gt;0,4,0)&amp;")")</f>
        <v/>
      </c>
      <c r="K179" s="125"/>
      <c r="L179" s="46"/>
      <c r="M179" s="56"/>
      <c r="N179" s="8"/>
    </row>
    <row r="180" spans="1:14" ht="10.5" customHeight="1" x14ac:dyDescent="0.2">
      <c r="A180" s="68"/>
      <c r="B180" s="33">
        <v>311</v>
      </c>
      <c r="C180" s="69" t="s">
        <v>3</v>
      </c>
      <c r="D180" s="59">
        <f t="shared" ref="D180:I184" si="40">D124+D138+D152+D166</f>
        <v>262419712.98000002</v>
      </c>
      <c r="E180" s="59">
        <f t="shared" si="40"/>
        <v>3131576.8000000003</v>
      </c>
      <c r="F180" s="59">
        <f t="shared" si="40"/>
        <v>1053964.71</v>
      </c>
      <c r="G180" s="59">
        <f t="shared" si="40"/>
        <v>120532.99</v>
      </c>
      <c r="H180" s="59">
        <f>D180+E180-F180+G180</f>
        <v>264617858.06000003</v>
      </c>
      <c r="I180" s="59">
        <f t="shared" si="40"/>
        <v>0</v>
      </c>
      <c r="J180" s="70" t="str">
        <f>IF($I180=0,"","("&amp;IF(#REF!&lt;&gt;0,1,0)+IF(#REF!&lt;&gt;0,2,0)+IF(#REF!&lt;&gt;0,4,0)&amp;")")</f>
        <v/>
      </c>
      <c r="K180" s="149">
        <f>H180-I180</f>
        <v>264617858.06000003</v>
      </c>
      <c r="L180" s="46"/>
      <c r="M180" s="43"/>
      <c r="N180" s="8"/>
    </row>
    <row r="181" spans="1:14" ht="10.5" customHeight="1" x14ac:dyDescent="0.2">
      <c r="A181" s="68"/>
      <c r="B181" s="33">
        <v>312</v>
      </c>
      <c r="C181" s="32" t="s">
        <v>4</v>
      </c>
      <c r="D181" s="77">
        <f t="shared" si="40"/>
        <v>426330090.42999995</v>
      </c>
      <c r="E181" s="77">
        <f t="shared" si="40"/>
        <v>4522683.1899999995</v>
      </c>
      <c r="F181" s="77">
        <f t="shared" si="40"/>
        <v>4556076.55</v>
      </c>
      <c r="G181" s="77">
        <f t="shared" si="40"/>
        <v>-94215.229999999865</v>
      </c>
      <c r="H181" s="77">
        <f>D181+E181-F181+G181</f>
        <v>426202481.83999991</v>
      </c>
      <c r="I181" s="59">
        <f>I125+I139+I153+I167</f>
        <v>0</v>
      </c>
      <c r="J181" s="70" t="str">
        <f>IF($I181=0,"","("&amp;IF(#REF!&lt;&gt;0,1,0)+IF(#REF!&lt;&gt;0,2,0)+IF(#REF!&lt;&gt;0,4,0)&amp;")")</f>
        <v/>
      </c>
      <c r="K181" s="150">
        <f>H181-I181</f>
        <v>426202481.83999991</v>
      </c>
      <c r="L181" s="46"/>
      <c r="M181" s="43"/>
      <c r="N181" s="8"/>
    </row>
    <row r="182" spans="1:14" ht="10.5" customHeight="1" x14ac:dyDescent="0.2">
      <c r="A182" s="68"/>
      <c r="B182" s="33">
        <v>314</v>
      </c>
      <c r="C182" s="32" t="s">
        <v>5</v>
      </c>
      <c r="D182" s="77">
        <f t="shared" si="40"/>
        <v>181825427.74000001</v>
      </c>
      <c r="E182" s="77">
        <f t="shared" si="40"/>
        <v>19300401.789999999</v>
      </c>
      <c r="F182" s="77">
        <f t="shared" si="40"/>
        <v>5391981.4399999995</v>
      </c>
      <c r="G182" s="77">
        <f t="shared" si="40"/>
        <v>2878842.08</v>
      </c>
      <c r="H182" s="77">
        <f>D182+E182-F182+G182</f>
        <v>198612690.17000002</v>
      </c>
      <c r="I182" s="59">
        <f>I126+I140+I154+I168</f>
        <v>0</v>
      </c>
      <c r="J182" s="70" t="str">
        <f>IF($I182=0,"","("&amp;IF(#REF!&lt;&gt;0,1,0)+IF(#REF!&lt;&gt;0,2,0)+IF(#REF!&lt;&gt;0,4,0)&amp;")")</f>
        <v/>
      </c>
      <c r="K182" s="150">
        <f>H182-I182</f>
        <v>198612690.17000002</v>
      </c>
      <c r="L182" s="46"/>
      <c r="M182" s="43"/>
      <c r="N182" s="8"/>
    </row>
    <row r="183" spans="1:14" ht="10.5" customHeight="1" x14ac:dyDescent="0.2">
      <c r="A183" s="68"/>
      <c r="B183" s="33">
        <v>315</v>
      </c>
      <c r="C183" s="32" t="s">
        <v>6</v>
      </c>
      <c r="D183" s="77">
        <f t="shared" si="40"/>
        <v>54362219.709999993</v>
      </c>
      <c r="E183" s="77">
        <f t="shared" si="40"/>
        <v>2199224.7500000005</v>
      </c>
      <c r="F183" s="77">
        <f t="shared" si="40"/>
        <v>62778.85</v>
      </c>
      <c r="G183" s="77">
        <f t="shared" si="40"/>
        <v>0</v>
      </c>
      <c r="H183" s="77">
        <f>D183+E183-F183+G183</f>
        <v>56498665.609999992</v>
      </c>
      <c r="I183" s="59">
        <f>I127+I141+I155+I169</f>
        <v>0</v>
      </c>
      <c r="J183" s="70" t="str">
        <f>IF($I183=0,"","("&amp;IF(#REF!&lt;&gt;0,1,0)+IF(#REF!&lt;&gt;0,2,0)+IF(#REF!&lt;&gt;0,4,0)&amp;")")</f>
        <v/>
      </c>
      <c r="K183" s="150">
        <f>H183-I183</f>
        <v>56498665.609999992</v>
      </c>
      <c r="L183" s="46"/>
      <c r="M183" s="43"/>
      <c r="N183" s="8"/>
    </row>
    <row r="184" spans="1:14" ht="10.5" customHeight="1" x14ac:dyDescent="0.2">
      <c r="A184" s="68"/>
      <c r="B184" s="33">
        <v>316</v>
      </c>
      <c r="C184" s="32" t="s">
        <v>7</v>
      </c>
      <c r="D184" s="77">
        <f t="shared" si="40"/>
        <v>9473526.870000001</v>
      </c>
      <c r="E184" s="77">
        <f t="shared" si="40"/>
        <v>1111217.92</v>
      </c>
      <c r="F184" s="77">
        <f t="shared" si="40"/>
        <v>55003.06</v>
      </c>
      <c r="G184" s="77">
        <f t="shared" si="40"/>
        <v>0</v>
      </c>
      <c r="H184" s="77">
        <f>D184+E184-F184+G184</f>
        <v>10529741.73</v>
      </c>
      <c r="I184" s="59">
        <f>I128+I142+I156+I170</f>
        <v>0</v>
      </c>
      <c r="J184" s="70" t="str">
        <f>IF($I184=0,"","("&amp;IF(#REF!&lt;&gt;0,1,0)+IF(#REF!&lt;&gt;0,2,0)+IF(#REF!&lt;&gt;0,4,0)&amp;")")</f>
        <v/>
      </c>
      <c r="K184" s="150">
        <f>H184-I184</f>
        <v>10529741.73</v>
      </c>
      <c r="L184" s="46"/>
      <c r="M184" s="43"/>
      <c r="N184" s="8"/>
    </row>
    <row r="185" spans="1:14" s="40" customFormat="1" ht="10.5" customHeight="1" x14ac:dyDescent="0.2">
      <c r="A185" s="68"/>
      <c r="B185" s="72"/>
      <c r="C185" s="73" t="s">
        <v>77</v>
      </c>
      <c r="D185" s="94">
        <f t="shared" ref="D185:I185" si="41">SUM(D180:D184)</f>
        <v>934410977.73000002</v>
      </c>
      <c r="E185" s="94">
        <f t="shared" si="41"/>
        <v>30265104.450000003</v>
      </c>
      <c r="F185" s="94">
        <f t="shared" si="41"/>
        <v>11119804.609999999</v>
      </c>
      <c r="G185" s="94">
        <f t="shared" si="41"/>
        <v>2905159.8400000003</v>
      </c>
      <c r="H185" s="94">
        <f t="shared" si="41"/>
        <v>956461437.40999997</v>
      </c>
      <c r="I185" s="94">
        <f t="shared" si="41"/>
        <v>0</v>
      </c>
      <c r="J185" s="70" t="str">
        <f>IF($I185=0,"","("&amp;IF(#REF!&lt;&gt;0,1,0)+IF(#REF!&lt;&gt;0,2,0)+IF(#REF!&lt;&gt;0,4,0)&amp;")")</f>
        <v/>
      </c>
      <c r="K185" s="151">
        <f>SUM(K180:K184)</f>
        <v>956461437.40999997</v>
      </c>
      <c r="L185" s="49"/>
      <c r="M185" s="50"/>
      <c r="N185" s="52"/>
    </row>
    <row r="186" spans="1:14" ht="10.5" customHeight="1" x14ac:dyDescent="0.2">
      <c r="A186" s="68"/>
      <c r="B186" s="74"/>
      <c r="C186" s="75"/>
      <c r="D186" s="76"/>
      <c r="E186" s="76"/>
      <c r="F186" s="76"/>
      <c r="G186" s="76"/>
      <c r="H186" s="76"/>
      <c r="I186" s="77"/>
      <c r="J186" s="70" t="str">
        <f>IF($I186=0,"","("&amp;IF(#REF!&lt;&gt;0,1,0)+IF(#REF!&lt;&gt;0,2,0)+IF(#REF!&lt;&gt;0,4,0)&amp;")")</f>
        <v/>
      </c>
      <c r="K186" s="150"/>
      <c r="L186" s="46"/>
      <c r="M186" s="56"/>
      <c r="N186" s="8"/>
    </row>
    <row r="187" spans="1:14" ht="10.5" customHeight="1" x14ac:dyDescent="0.2">
      <c r="A187" s="68"/>
      <c r="B187" s="33">
        <v>316.3</v>
      </c>
      <c r="C187" s="69" t="s">
        <v>78</v>
      </c>
      <c r="D187" s="152">
        <f t="shared" ref="D187:I189" si="42">D131+D145+D159+D173</f>
        <v>150673.59999999998</v>
      </c>
      <c r="E187" s="152">
        <f t="shared" si="42"/>
        <v>47722.520000000004</v>
      </c>
      <c r="F187" s="152">
        <f t="shared" si="42"/>
        <v>11959.45</v>
      </c>
      <c r="G187" s="152">
        <f t="shared" si="42"/>
        <v>0</v>
      </c>
      <c r="H187" s="59">
        <f>D187+E187-F187+G187</f>
        <v>186436.66999999998</v>
      </c>
      <c r="I187" s="152">
        <f t="shared" si="42"/>
        <v>0</v>
      </c>
      <c r="J187" s="70" t="str">
        <f>IF($I187=0,"","("&amp;IF(#REF!&lt;&gt;0,1,0)+IF(#REF!&lt;&gt;0,2,0)+IF(#REF!&lt;&gt;0,4,0)&amp;")")</f>
        <v/>
      </c>
      <c r="K187" s="149">
        <f>H187-I187</f>
        <v>186436.66999999998</v>
      </c>
      <c r="L187" s="46"/>
      <c r="M187" s="57"/>
      <c r="N187" s="8"/>
    </row>
    <row r="188" spans="1:14" ht="10.5" customHeight="1" x14ac:dyDescent="0.2">
      <c r="A188" s="68"/>
      <c r="B188" s="33">
        <v>316.5</v>
      </c>
      <c r="C188" s="32" t="s">
        <v>80</v>
      </c>
      <c r="D188" s="77">
        <f t="shared" si="42"/>
        <v>449440.07999999996</v>
      </c>
      <c r="E188" s="77">
        <f t="shared" si="42"/>
        <v>143861.09</v>
      </c>
      <c r="F188" s="77">
        <f t="shared" si="42"/>
        <v>21449.63</v>
      </c>
      <c r="G188" s="77">
        <f t="shared" si="42"/>
        <v>0</v>
      </c>
      <c r="H188" s="77">
        <f>D188+E188-F188+G188</f>
        <v>571851.53999999992</v>
      </c>
      <c r="I188" s="152">
        <f>I132+I146+I160+I174</f>
        <v>0</v>
      </c>
      <c r="J188" s="70" t="str">
        <f>IF($I188=0,"","("&amp;IF(#REF!&lt;&gt;0,1,0)+IF(#REF!&lt;&gt;0,2,0)+IF(#REF!&lt;&gt;0,4,0)&amp;")")</f>
        <v/>
      </c>
      <c r="K188" s="150">
        <f>H188-I188</f>
        <v>571851.53999999992</v>
      </c>
      <c r="L188" s="46"/>
      <c r="M188" s="43"/>
      <c r="N188" s="8"/>
    </row>
    <row r="189" spans="1:14" ht="10.5" customHeight="1" x14ac:dyDescent="0.2">
      <c r="A189" s="68"/>
      <c r="B189" s="33">
        <v>316.7</v>
      </c>
      <c r="C189" s="69" t="s">
        <v>82</v>
      </c>
      <c r="D189" s="77">
        <f t="shared" si="42"/>
        <v>2586825.44</v>
      </c>
      <c r="E189" s="77">
        <f t="shared" si="42"/>
        <v>697026.41</v>
      </c>
      <c r="F189" s="77">
        <f t="shared" si="42"/>
        <v>169979.9</v>
      </c>
      <c r="G189" s="77">
        <f t="shared" si="42"/>
        <v>0</v>
      </c>
      <c r="H189" s="77">
        <f>D189+E189-F189+G189</f>
        <v>3113871.95</v>
      </c>
      <c r="I189" s="152">
        <f>I133+I147+I161+I175</f>
        <v>0</v>
      </c>
      <c r="J189" s="70" t="str">
        <f>IF($I189=0,"","("&amp;IF(#REF!&lt;&gt;0,1,0)+IF(#REF!&lt;&gt;0,2,0)+IF(#REF!&lt;&gt;0,4,0)&amp;")")</f>
        <v/>
      </c>
      <c r="K189" s="150">
        <f>H189-I189</f>
        <v>3113871.95</v>
      </c>
      <c r="L189" s="46"/>
      <c r="M189" s="43"/>
      <c r="N189" s="8"/>
    </row>
    <row r="190" spans="1:14" s="40" customFormat="1" ht="10.5" customHeight="1" x14ac:dyDescent="0.2">
      <c r="A190" s="68"/>
      <c r="B190" s="72"/>
      <c r="C190" s="78" t="s">
        <v>84</v>
      </c>
      <c r="D190" s="94">
        <f t="shared" ref="D190:I190" si="43">SUM(D187:D189)</f>
        <v>3186939.12</v>
      </c>
      <c r="E190" s="94">
        <f t="shared" si="43"/>
        <v>888610.02</v>
      </c>
      <c r="F190" s="94">
        <f t="shared" si="43"/>
        <v>203388.97999999998</v>
      </c>
      <c r="G190" s="94">
        <f t="shared" si="43"/>
        <v>0</v>
      </c>
      <c r="H190" s="94">
        <f t="shared" si="43"/>
        <v>3872160.16</v>
      </c>
      <c r="I190" s="94">
        <f t="shared" si="43"/>
        <v>0</v>
      </c>
      <c r="J190" s="70" t="str">
        <f>IF($I190=0,"","("&amp;IF(#REF!&lt;&gt;0,1,0)+IF(#REF!&lt;&gt;0,2,0)+IF(#REF!&lt;&gt;0,4,0)&amp;")")</f>
        <v/>
      </c>
      <c r="K190" s="151">
        <f>SUM(K187:K189)</f>
        <v>3872160.16</v>
      </c>
      <c r="L190" s="49"/>
      <c r="M190" s="50"/>
      <c r="N190" s="52"/>
    </row>
    <row r="191" spans="1:14" ht="10.5" customHeight="1" thickBot="1" x14ac:dyDescent="0.25">
      <c r="A191" s="68"/>
      <c r="B191" s="74"/>
      <c r="C191" s="32"/>
      <c r="D191" s="76"/>
      <c r="E191" s="76"/>
      <c r="F191" s="76"/>
      <c r="G191" s="76"/>
      <c r="H191" s="76"/>
      <c r="I191" s="77"/>
      <c r="J191" s="70" t="str">
        <f>IF($I191=0,"","("&amp;IF(#REF!&lt;&gt;0,1,0)+IF(#REF!&lt;&gt;0,2,0)+IF(#REF!&lt;&gt;0,4,0)&amp;")")</f>
        <v/>
      </c>
      <c r="K191" s="153"/>
      <c r="L191" s="46"/>
      <c r="M191" s="43"/>
      <c r="N191" s="8"/>
    </row>
    <row r="192" spans="1:14" s="40" customFormat="1" ht="10.5" customHeight="1" thickTop="1" x14ac:dyDescent="0.2">
      <c r="A192" s="79"/>
      <c r="B192" s="80"/>
      <c r="C192" s="81" t="str">
        <f>" "&amp;"Total "&amp;A179</f>
        <v xml:space="preserve"> Total Martin Site</v>
      </c>
      <c r="D192" s="154">
        <f t="shared" ref="D192:I192" si="44">D185+D190</f>
        <v>937597916.85000002</v>
      </c>
      <c r="E192" s="154">
        <f t="shared" si="44"/>
        <v>31153714.470000003</v>
      </c>
      <c r="F192" s="154">
        <f t="shared" si="44"/>
        <v>11323193.59</v>
      </c>
      <c r="G192" s="154">
        <f t="shared" si="44"/>
        <v>2905159.8400000003</v>
      </c>
      <c r="H192" s="154">
        <f t="shared" si="44"/>
        <v>960333597.56999993</v>
      </c>
      <c r="I192" s="155">
        <f t="shared" si="44"/>
        <v>0</v>
      </c>
      <c r="J192" s="82" t="str">
        <f>IF($I192=0,"","("&amp;IF(#REF!&lt;&gt;0,1,0)+IF(#REF!&lt;&gt;0,2,0)+IF(#REF!&lt;&gt;0,4,0)&amp;")")</f>
        <v/>
      </c>
      <c r="K192" s="156">
        <f>K185+K190</f>
        <v>960333597.56999993</v>
      </c>
      <c r="L192" s="49"/>
      <c r="M192" s="50"/>
      <c r="N192" s="52"/>
    </row>
    <row r="193" spans="1:14" ht="10.5" customHeight="1" x14ac:dyDescent="0.2">
      <c r="A193" s="40"/>
      <c r="B193" s="39"/>
      <c r="C193" s="63"/>
      <c r="D193" s="86"/>
      <c r="E193" s="86"/>
      <c r="F193" s="86"/>
      <c r="G193" s="86"/>
      <c r="H193" s="86"/>
      <c r="I193" s="86"/>
      <c r="K193" s="86"/>
      <c r="L193" s="46"/>
      <c r="M193" s="56"/>
      <c r="N193" s="8"/>
    </row>
    <row r="194" spans="1:14" ht="10.5" customHeight="1" x14ac:dyDescent="0.2">
      <c r="A194" s="38" t="s">
        <v>96</v>
      </c>
      <c r="B194" s="39"/>
      <c r="D194" s="9"/>
      <c r="E194" s="9"/>
      <c r="F194" s="9"/>
      <c r="G194" s="9"/>
      <c r="H194" s="9"/>
      <c r="I194" s="9"/>
      <c r="J194" s="12" t="str">
        <f>IF($I194=0,"","("&amp;IF(#REF!&lt;&gt;0,1,0)+IF(#REF!&lt;&gt;0,2,0)+IF(#REF!&lt;&gt;0,4,0)&amp;")")</f>
        <v/>
      </c>
      <c r="K194" s="9"/>
      <c r="L194" s="46"/>
      <c r="M194" s="43"/>
      <c r="N194" s="8"/>
    </row>
    <row r="195" spans="1:14" ht="10.5" customHeight="1" x14ac:dyDescent="0.2">
      <c r="A195" s="40"/>
      <c r="B195" s="10">
        <v>311</v>
      </c>
      <c r="C195" s="41" t="s">
        <v>3</v>
      </c>
      <c r="D195" s="42">
        <v>-1.862645149230957E-9</v>
      </c>
      <c r="E195" s="42">
        <v>0</v>
      </c>
      <c r="F195" s="42">
        <v>0</v>
      </c>
      <c r="G195" s="42">
        <v>0</v>
      </c>
      <c r="H195" s="42">
        <f>D195+E195-F195+G195</f>
        <v>-1.862645149230957E-9</v>
      </c>
      <c r="I195" s="42">
        <v>0</v>
      </c>
      <c r="J195" s="12" t="str">
        <f>IF($I195=0,"","("&amp;IF(#REF!&lt;&gt;0,1,0)+IF(#REF!&lt;&gt;0,2,0)+IF(#REF!&lt;&gt;0,4,0)&amp;")")</f>
        <v/>
      </c>
      <c r="K195" s="101">
        <f>H195-I195</f>
        <v>-1.862645149230957E-9</v>
      </c>
      <c r="L195" s="46"/>
      <c r="M195" s="43">
        <v>1.9E-2</v>
      </c>
      <c r="N195" s="8"/>
    </row>
    <row r="196" spans="1:14" ht="10.5" customHeight="1" x14ac:dyDescent="0.2">
      <c r="A196" s="40"/>
      <c r="B196" s="10">
        <v>312</v>
      </c>
      <c r="C196" s="9" t="s">
        <v>4</v>
      </c>
      <c r="D196" s="42">
        <v>-9.4587448984384537E-11</v>
      </c>
      <c r="E196" s="42">
        <v>0</v>
      </c>
      <c r="F196" s="42">
        <v>0</v>
      </c>
      <c r="G196" s="42">
        <v>0</v>
      </c>
      <c r="H196" s="42">
        <f>(D196+E196-F196+G196)</f>
        <v>-9.4587448984384537E-11</v>
      </c>
      <c r="I196" s="42">
        <v>0</v>
      </c>
      <c r="J196" s="12" t="str">
        <f>IF($I196=0,"","("&amp;IF(#REF!&lt;&gt;0,1,0)+IF(#REF!&lt;&gt;0,2,0)+IF(#REF!&lt;&gt;0,4,0)&amp;")")</f>
        <v/>
      </c>
      <c r="K196" s="71">
        <f>H196-I196</f>
        <v>-9.4587448984384537E-11</v>
      </c>
      <c r="L196" s="46"/>
      <c r="M196" s="43">
        <v>2.3E-2</v>
      </c>
      <c r="N196" s="8"/>
    </row>
    <row r="197" spans="1:14" ht="10.5" customHeight="1" x14ac:dyDescent="0.2">
      <c r="A197" s="40"/>
      <c r="B197" s="10">
        <v>314</v>
      </c>
      <c r="C197" s="9" t="s">
        <v>5</v>
      </c>
      <c r="D197" s="42">
        <v>1478577.5799999998</v>
      </c>
      <c r="E197" s="42">
        <v>0</v>
      </c>
      <c r="F197" s="42">
        <v>0</v>
      </c>
      <c r="G197" s="42">
        <v>-1478577.58</v>
      </c>
      <c r="H197" s="42">
        <f>D197+E197-F197+G197</f>
        <v>0</v>
      </c>
      <c r="I197" s="42">
        <v>0</v>
      </c>
      <c r="J197" s="12" t="str">
        <f>IF($I197=0,"","("&amp;IF(#REF!&lt;&gt;0,1,0)+IF(#REF!&lt;&gt;0,2,0)+IF(#REF!&lt;&gt;0,4,0)&amp;")")</f>
        <v/>
      </c>
      <c r="K197" s="71">
        <f>H197-I197</f>
        <v>0</v>
      </c>
      <c r="L197" s="46"/>
      <c r="M197" s="43">
        <v>2.3E-2</v>
      </c>
      <c r="N197" s="8"/>
    </row>
    <row r="198" spans="1:14" ht="10.5" customHeight="1" x14ac:dyDescent="0.2">
      <c r="A198" s="40"/>
      <c r="B198" s="10">
        <v>315</v>
      </c>
      <c r="C198" s="9" t="s">
        <v>6</v>
      </c>
      <c r="D198" s="42">
        <v>0</v>
      </c>
      <c r="E198" s="42">
        <v>0</v>
      </c>
      <c r="F198" s="42">
        <v>0</v>
      </c>
      <c r="G198" s="42">
        <v>0</v>
      </c>
      <c r="H198" s="42">
        <f>D198+E198-F198+G198</f>
        <v>0</v>
      </c>
      <c r="I198" s="42">
        <v>0</v>
      </c>
      <c r="J198" s="12" t="str">
        <f>IF($I198=0,"","("&amp;IF(#REF!&lt;&gt;0,1,0)+IF(#REF!&lt;&gt;0,2,0)+IF(#REF!&lt;&gt;0,4,0)&amp;")")</f>
        <v/>
      </c>
      <c r="K198" s="71">
        <f>H198-I198</f>
        <v>0</v>
      </c>
      <c r="L198" s="46"/>
      <c r="M198" s="43">
        <v>0.02</v>
      </c>
      <c r="N198" s="8"/>
    </row>
    <row r="199" spans="1:14" ht="10.5" customHeight="1" x14ac:dyDescent="0.2">
      <c r="A199" s="40"/>
      <c r="B199" s="10">
        <v>316</v>
      </c>
      <c r="C199" s="9" t="s">
        <v>7</v>
      </c>
      <c r="D199" s="42">
        <v>0</v>
      </c>
      <c r="E199" s="42">
        <v>0</v>
      </c>
      <c r="F199" s="42">
        <v>0</v>
      </c>
      <c r="G199" s="42">
        <v>0</v>
      </c>
      <c r="H199" s="42">
        <f>D199+E199-F199+G199</f>
        <v>0</v>
      </c>
      <c r="I199" s="42">
        <v>0</v>
      </c>
      <c r="J199" s="12" t="str">
        <f>IF($I199=0,"","("&amp;IF(#REF!&lt;&gt;0,1,0)+IF(#REF!&lt;&gt;0,2,0)+IF(#REF!&lt;&gt;0,4,0)&amp;")")</f>
        <v/>
      </c>
      <c r="K199" s="71">
        <f>H199-I199</f>
        <v>0</v>
      </c>
      <c r="L199" s="46"/>
      <c r="M199" s="43">
        <v>2.1000000000000001E-2</v>
      </c>
      <c r="N199" s="8"/>
    </row>
    <row r="200" spans="1:14" s="40" customFormat="1" ht="10.5" customHeight="1" x14ac:dyDescent="0.2">
      <c r="B200" s="47"/>
      <c r="C200" s="48" t="s">
        <v>77</v>
      </c>
      <c r="D200" s="94">
        <f t="shared" ref="D200:I200" si="45">SUM(D195:D199)</f>
        <v>1478577.579999998</v>
      </c>
      <c r="E200" s="94">
        <f t="shared" si="45"/>
        <v>0</v>
      </c>
      <c r="F200" s="94">
        <f t="shared" si="45"/>
        <v>0</v>
      </c>
      <c r="G200" s="94">
        <f t="shared" si="45"/>
        <v>-1478577.58</v>
      </c>
      <c r="H200" s="94">
        <f t="shared" si="45"/>
        <v>-1.9572325982153416E-9</v>
      </c>
      <c r="I200" s="94">
        <f t="shared" si="45"/>
        <v>0</v>
      </c>
      <c r="J200" s="12" t="str">
        <f>IF($I200=0,"","("&amp;IF(#REF!&lt;&gt;0,1,0)+IF(#REF!&lt;&gt;0,2,0)+IF(#REF!&lt;&gt;0,4,0)&amp;")")</f>
        <v/>
      </c>
      <c r="K200" s="94">
        <f>SUM(K195:K199)</f>
        <v>-1.9572325982153416E-9</v>
      </c>
      <c r="L200" s="49"/>
      <c r="M200" s="50"/>
      <c r="N200" s="52"/>
    </row>
    <row r="201" spans="1:14" ht="10.5" customHeight="1" x14ac:dyDescent="0.2">
      <c r="A201" s="40"/>
      <c r="B201" s="63"/>
      <c r="C201" s="54"/>
      <c r="D201" s="14"/>
      <c r="E201" s="14"/>
      <c r="F201" s="14"/>
      <c r="G201" s="14"/>
      <c r="H201" s="55"/>
      <c r="I201" s="55"/>
      <c r="J201" s="12" t="str">
        <f>IF($I201=0,"","("&amp;IF(#REF!&lt;&gt;0,1,0)+IF(#REF!&lt;&gt;0,2,0)+IF(#REF!&lt;&gt;0,4,0)&amp;")")</f>
        <v/>
      </c>
      <c r="K201" s="55"/>
      <c r="L201" s="46"/>
      <c r="M201" s="56"/>
      <c r="N201" s="8"/>
    </row>
    <row r="202" spans="1:14" ht="10.5" customHeight="1" x14ac:dyDescent="0.2">
      <c r="A202" s="40"/>
      <c r="B202" s="10">
        <v>316.3</v>
      </c>
      <c r="C202" s="41" t="s">
        <v>78</v>
      </c>
      <c r="D202" s="42">
        <v>0</v>
      </c>
      <c r="E202" s="42">
        <v>0</v>
      </c>
      <c r="F202" s="42">
        <v>0</v>
      </c>
      <c r="G202" s="42">
        <v>0</v>
      </c>
      <c r="H202" s="42">
        <f>D202+E202-F202+G202</f>
        <v>0</v>
      </c>
      <c r="I202" s="42">
        <v>0</v>
      </c>
      <c r="J202" s="12" t="str">
        <f>IF($I202=0,"","("&amp;IF(#REF!&lt;&gt;0,1,0)+IF(#REF!&lt;&gt;0,2,0)+IF(#REF!&lt;&gt;0,4,0)&amp;")")</f>
        <v/>
      </c>
      <c r="K202" s="101">
        <f>H202-I202</f>
        <v>0</v>
      </c>
      <c r="L202" s="46"/>
      <c r="M202" s="57" t="s">
        <v>79</v>
      </c>
      <c r="N202" s="8"/>
    </row>
    <row r="203" spans="1:14" ht="10.5" customHeight="1" x14ac:dyDescent="0.2">
      <c r="A203" s="40"/>
      <c r="B203" s="10">
        <v>316.5</v>
      </c>
      <c r="C203" s="9" t="s">
        <v>80</v>
      </c>
      <c r="D203" s="42">
        <v>0</v>
      </c>
      <c r="E203" s="42">
        <v>0</v>
      </c>
      <c r="F203" s="42">
        <v>0</v>
      </c>
      <c r="G203" s="42">
        <v>0</v>
      </c>
      <c r="H203" s="42">
        <f>D203+E203-F203+G203</f>
        <v>0</v>
      </c>
      <c r="I203" s="42">
        <v>0</v>
      </c>
      <c r="J203" s="12" t="str">
        <f>IF($I203=0,"","("&amp;IF(#REF!&lt;&gt;0,1,0)+IF(#REF!&lt;&gt;0,2,0)+IF(#REF!&lt;&gt;0,4,0)&amp;")")</f>
        <v/>
      </c>
      <c r="K203" s="71">
        <f>H203-I203</f>
        <v>0</v>
      </c>
      <c r="L203" s="46"/>
      <c r="M203" s="43" t="s">
        <v>81</v>
      </c>
      <c r="N203" s="8"/>
    </row>
    <row r="204" spans="1:14" ht="10.5" customHeight="1" x14ac:dyDescent="0.2">
      <c r="A204" s="40"/>
      <c r="B204" s="10">
        <v>316.7</v>
      </c>
      <c r="C204" s="41" t="s">
        <v>82</v>
      </c>
      <c r="D204" s="42">
        <v>66508.170000000027</v>
      </c>
      <c r="E204" s="42">
        <v>1276.73</v>
      </c>
      <c r="F204" s="42">
        <v>0</v>
      </c>
      <c r="G204" s="42">
        <v>-67784.899999999994</v>
      </c>
      <c r="H204" s="42">
        <f>D204+E204-F204+G204</f>
        <v>0</v>
      </c>
      <c r="I204" s="42">
        <v>0</v>
      </c>
      <c r="J204" s="12" t="str">
        <f>IF($I204=0,"","("&amp;IF(#REF!&lt;&gt;0,1,0)+IF(#REF!&lt;&gt;0,2,0)+IF(#REF!&lt;&gt;0,4,0)&amp;")")</f>
        <v/>
      </c>
      <c r="K204" s="71">
        <f>H204-I204</f>
        <v>0</v>
      </c>
      <c r="L204" s="46"/>
      <c r="M204" s="43" t="s">
        <v>83</v>
      </c>
      <c r="N204" s="8"/>
    </row>
    <row r="205" spans="1:14" s="40" customFormat="1" ht="10.5" customHeight="1" x14ac:dyDescent="0.2">
      <c r="B205" s="47"/>
      <c r="C205" s="53" t="s">
        <v>84</v>
      </c>
      <c r="D205" s="94">
        <f t="shared" ref="D205:I205" si="46">SUM(D202:D204)</f>
        <v>66508.170000000027</v>
      </c>
      <c r="E205" s="94">
        <f t="shared" si="46"/>
        <v>1276.73</v>
      </c>
      <c r="F205" s="94">
        <f t="shared" si="46"/>
        <v>0</v>
      </c>
      <c r="G205" s="94">
        <f t="shared" si="46"/>
        <v>-67784.899999999994</v>
      </c>
      <c r="H205" s="94">
        <f t="shared" si="46"/>
        <v>0</v>
      </c>
      <c r="I205" s="94">
        <f t="shared" si="46"/>
        <v>0</v>
      </c>
      <c r="J205" s="12" t="str">
        <f>IF($I205=0,"","("&amp;IF(#REF!&lt;&gt;0,1,0)+IF(#REF!&lt;&gt;0,2,0)+IF(#REF!&lt;&gt;0,4,0)&amp;")")</f>
        <v/>
      </c>
      <c r="K205" s="94">
        <f>SUM(K202:K204)</f>
        <v>0</v>
      </c>
      <c r="L205" s="49"/>
      <c r="M205" s="50"/>
      <c r="N205" s="52"/>
    </row>
    <row r="206" spans="1:14" ht="10.5" customHeight="1" thickBot="1" x14ac:dyDescent="0.25">
      <c r="A206" s="40"/>
      <c r="B206" s="63"/>
      <c r="D206" s="59"/>
      <c r="E206" s="59"/>
      <c r="F206" s="59"/>
      <c r="G206" s="59"/>
      <c r="H206" s="59"/>
      <c r="I206" s="59"/>
      <c r="K206" s="59"/>
      <c r="L206" s="46"/>
      <c r="M206" s="43"/>
      <c r="N206" s="8"/>
    </row>
    <row r="207" spans="1:14" s="40" customFormat="1" ht="10.5" customHeight="1" thickTop="1" x14ac:dyDescent="0.2">
      <c r="B207" s="47"/>
      <c r="C207" s="60" t="str">
        <f>" "&amp;"Total "&amp;A194</f>
        <v xml:space="preserve"> Total Pt. Everglades Common</v>
      </c>
      <c r="D207" s="90">
        <f t="shared" ref="D207:I207" si="47">D200+D205</f>
        <v>1545085.7499999979</v>
      </c>
      <c r="E207" s="90">
        <f t="shared" si="47"/>
        <v>1276.73</v>
      </c>
      <c r="F207" s="90">
        <f t="shared" si="47"/>
        <v>0</v>
      </c>
      <c r="G207" s="90">
        <f t="shared" si="47"/>
        <v>-1546362.48</v>
      </c>
      <c r="H207" s="61">
        <f t="shared" si="47"/>
        <v>-1.9572325982153416E-9</v>
      </c>
      <c r="I207" s="90">
        <f t="shared" si="47"/>
        <v>0</v>
      </c>
      <c r="J207" s="12" t="str">
        <f>IF($I207=0,"","("&amp;IF(#REF!&lt;&gt;0,1,0)+IF(#REF!&lt;&gt;0,2,0)+IF(#REF!&lt;&gt;0,4,0)&amp;")")</f>
        <v/>
      </c>
      <c r="K207" s="90">
        <f>K200+K205</f>
        <v>-1.9572325982153416E-9</v>
      </c>
      <c r="L207" s="49"/>
      <c r="M207" s="50"/>
      <c r="N207" s="52"/>
    </row>
    <row r="208" spans="1:14" ht="10.5" customHeight="1" x14ac:dyDescent="0.2">
      <c r="A208" s="38" t="s">
        <v>97</v>
      </c>
      <c r="B208" s="39"/>
      <c r="D208" s="9"/>
      <c r="E208" s="9"/>
      <c r="F208" s="9"/>
      <c r="G208" s="9"/>
      <c r="H208" s="9"/>
      <c r="I208" s="9"/>
      <c r="J208" s="12" t="str">
        <f>IF($I208=0,"","("&amp;IF(#REF!&lt;&gt;0,1,0)+IF(#REF!&lt;&gt;0,2,0)+IF(#REF!&lt;&gt;0,4,0)&amp;")")</f>
        <v/>
      </c>
      <c r="K208" s="9"/>
      <c r="L208" s="46"/>
      <c r="M208" s="43"/>
      <c r="N208" s="8"/>
    </row>
    <row r="209" spans="1:14" ht="10.5" customHeight="1" x14ac:dyDescent="0.2">
      <c r="A209" s="40"/>
      <c r="B209" s="10">
        <v>311</v>
      </c>
      <c r="C209" s="41" t="s">
        <v>3</v>
      </c>
      <c r="D209" s="42">
        <v>0</v>
      </c>
      <c r="E209" s="42">
        <v>0</v>
      </c>
      <c r="F209" s="42">
        <v>0</v>
      </c>
      <c r="G209" s="42">
        <v>0</v>
      </c>
      <c r="H209" s="42">
        <f>D209+E209-F209+G209</f>
        <v>0</v>
      </c>
      <c r="I209" s="42">
        <v>0</v>
      </c>
      <c r="J209" s="12" t="str">
        <f>IF($I209=0,"","("&amp;IF(#REF!&lt;&gt;0,1,0)+IF(#REF!&lt;&gt;0,2,0)+IF(#REF!&lt;&gt;0,4,0)&amp;")")</f>
        <v/>
      </c>
      <c r="K209" s="101">
        <f>H209-I209</f>
        <v>0</v>
      </c>
      <c r="L209" s="46"/>
      <c r="M209" s="43">
        <v>1.9E-2</v>
      </c>
      <c r="N209" s="8"/>
    </row>
    <row r="210" spans="1:14" ht="10.5" customHeight="1" x14ac:dyDescent="0.2">
      <c r="A210" s="62"/>
      <c r="B210" s="10">
        <v>312</v>
      </c>
      <c r="C210" s="9" t="s">
        <v>4</v>
      </c>
      <c r="D210" s="42">
        <v>0</v>
      </c>
      <c r="E210" s="42">
        <v>0</v>
      </c>
      <c r="F210" s="42">
        <v>0</v>
      </c>
      <c r="G210" s="42">
        <v>0</v>
      </c>
      <c r="H210" s="42">
        <f>D210+E210-F210+G210</f>
        <v>0</v>
      </c>
      <c r="I210" s="42">
        <v>0</v>
      </c>
      <c r="J210" s="12" t="str">
        <f>IF($I210=0,"","("&amp;IF(#REF!&lt;&gt;0,1,0)+IF(#REF!&lt;&gt;0,2,0)+IF(#REF!&lt;&gt;0,4,0)&amp;")")</f>
        <v/>
      </c>
      <c r="K210" s="71">
        <f>H210-I210</f>
        <v>0</v>
      </c>
      <c r="L210" s="46"/>
      <c r="M210" s="43">
        <v>2.3E-2</v>
      </c>
      <c r="N210" s="8"/>
    </row>
    <row r="211" spans="1:14" ht="10.5" customHeight="1" x14ac:dyDescent="0.2">
      <c r="A211" s="62"/>
      <c r="B211" s="10">
        <v>314</v>
      </c>
      <c r="C211" s="9" t="s">
        <v>5</v>
      </c>
      <c r="D211" s="42">
        <v>0</v>
      </c>
      <c r="E211" s="42">
        <v>0</v>
      </c>
      <c r="F211" s="42">
        <v>0</v>
      </c>
      <c r="G211" s="42">
        <v>0</v>
      </c>
      <c r="H211" s="42">
        <f>D211+E211-F211+G211</f>
        <v>0</v>
      </c>
      <c r="I211" s="42">
        <v>0</v>
      </c>
      <c r="J211" s="12" t="str">
        <f>IF($I211=0,"","("&amp;IF(#REF!&lt;&gt;0,1,0)+IF(#REF!&lt;&gt;0,2,0)+IF(#REF!&lt;&gt;0,4,0)&amp;")")</f>
        <v/>
      </c>
      <c r="K211" s="71">
        <f>H211-I211</f>
        <v>0</v>
      </c>
      <c r="L211" s="46"/>
      <c r="M211" s="43">
        <v>2.3E-2</v>
      </c>
      <c r="N211" s="8"/>
    </row>
    <row r="212" spans="1:14" ht="10.5" customHeight="1" x14ac:dyDescent="0.2">
      <c r="A212" s="62"/>
      <c r="B212" s="10">
        <v>315</v>
      </c>
      <c r="C212" s="9" t="s">
        <v>6</v>
      </c>
      <c r="D212" s="42">
        <v>0</v>
      </c>
      <c r="E212" s="42">
        <v>0</v>
      </c>
      <c r="F212" s="42">
        <v>0</v>
      </c>
      <c r="G212" s="42">
        <v>0</v>
      </c>
      <c r="H212" s="42">
        <f>D212+E212-F212+G212</f>
        <v>0</v>
      </c>
      <c r="I212" s="42">
        <v>0</v>
      </c>
      <c r="J212" s="12" t="str">
        <f>IF($I212=0,"","("&amp;IF(#REF!&lt;&gt;0,1,0)+IF(#REF!&lt;&gt;0,2,0)+IF(#REF!&lt;&gt;0,4,0)&amp;")")</f>
        <v/>
      </c>
      <c r="K212" s="71">
        <f>H212-I212</f>
        <v>0</v>
      </c>
      <c r="L212" s="46"/>
      <c r="M212" s="43">
        <v>0.02</v>
      </c>
      <c r="N212" s="8"/>
    </row>
    <row r="213" spans="1:14" ht="10.5" customHeight="1" x14ac:dyDescent="0.2">
      <c r="A213" s="62"/>
      <c r="B213" s="10">
        <v>316</v>
      </c>
      <c r="C213" s="9" t="s">
        <v>7</v>
      </c>
      <c r="D213" s="42">
        <v>0</v>
      </c>
      <c r="E213" s="42">
        <v>0</v>
      </c>
      <c r="F213" s="42">
        <v>0</v>
      </c>
      <c r="G213" s="42">
        <v>0</v>
      </c>
      <c r="H213" s="42">
        <f>D213+E213-F213+G213</f>
        <v>0</v>
      </c>
      <c r="I213" s="42">
        <v>0</v>
      </c>
      <c r="J213" s="12" t="str">
        <f>IF($I213=0,"","("&amp;IF(#REF!&lt;&gt;0,1,0)+IF(#REF!&lt;&gt;0,2,0)+IF(#REF!&lt;&gt;0,4,0)&amp;")")</f>
        <v/>
      </c>
      <c r="K213" s="71">
        <f>H213-I213</f>
        <v>0</v>
      </c>
      <c r="L213" s="46"/>
      <c r="M213" s="43">
        <v>2.1000000000000001E-2</v>
      </c>
      <c r="N213" s="8"/>
    </row>
    <row r="214" spans="1:14" s="40" customFormat="1" ht="10.5" customHeight="1" x14ac:dyDescent="0.2">
      <c r="A214" s="62"/>
      <c r="B214" s="47"/>
      <c r="C214" s="48" t="s">
        <v>77</v>
      </c>
      <c r="D214" s="94">
        <f t="shared" ref="D214:I214" si="48">SUM(D209:D213)</f>
        <v>0</v>
      </c>
      <c r="E214" s="94">
        <f t="shared" si="48"/>
        <v>0</v>
      </c>
      <c r="F214" s="94">
        <f t="shared" si="48"/>
        <v>0</v>
      </c>
      <c r="G214" s="94">
        <f t="shared" si="48"/>
        <v>0</v>
      </c>
      <c r="H214" s="94">
        <f t="shared" si="48"/>
        <v>0</v>
      </c>
      <c r="I214" s="94">
        <f t="shared" si="48"/>
        <v>0</v>
      </c>
      <c r="J214" s="12" t="str">
        <f>IF($I214=0,"","("&amp;IF(#REF!&lt;&gt;0,1,0)+IF(#REF!&lt;&gt;0,2,0)+IF(#REF!&lt;&gt;0,4,0)&amp;")")</f>
        <v/>
      </c>
      <c r="K214" s="94">
        <f>SUM(K209:K213)</f>
        <v>0</v>
      </c>
      <c r="L214" s="49"/>
      <c r="M214" s="50"/>
      <c r="N214" s="52"/>
    </row>
    <row r="215" spans="1:14" ht="10.5" customHeight="1" x14ac:dyDescent="0.2">
      <c r="A215" s="62"/>
      <c r="B215" s="63"/>
      <c r="C215" s="54"/>
      <c r="D215" s="14"/>
      <c r="E215" s="14"/>
      <c r="F215" s="14"/>
      <c r="G215" s="14"/>
      <c r="H215" s="55"/>
      <c r="I215" s="55"/>
      <c r="J215" s="12" t="str">
        <f>IF($I215=0,"","("&amp;IF(#REF!&lt;&gt;0,1,0)+IF(#REF!&lt;&gt;0,2,0)+IF(#REF!&lt;&gt;0,4,0)&amp;")")</f>
        <v/>
      </c>
      <c r="K215" s="55"/>
      <c r="L215" s="46"/>
      <c r="M215" s="56"/>
      <c r="N215" s="8"/>
    </row>
    <row r="216" spans="1:14" ht="10.5" customHeight="1" x14ac:dyDescent="0.2">
      <c r="A216" s="62"/>
      <c r="B216" s="10">
        <v>316.3</v>
      </c>
      <c r="C216" s="41" t="s">
        <v>78</v>
      </c>
      <c r="D216" s="42">
        <v>0</v>
      </c>
      <c r="E216" s="42">
        <v>0</v>
      </c>
      <c r="F216" s="42">
        <v>0</v>
      </c>
      <c r="G216" s="42">
        <v>0</v>
      </c>
      <c r="H216" s="42">
        <f>D216+E216-F216+G216</f>
        <v>0</v>
      </c>
      <c r="I216" s="42">
        <v>0</v>
      </c>
      <c r="J216" s="12" t="str">
        <f>IF($I216=0,"","("&amp;IF(#REF!&lt;&gt;0,1,0)+IF(#REF!&lt;&gt;0,2,0)+IF(#REF!&lt;&gt;0,4,0)&amp;")")</f>
        <v/>
      </c>
      <c r="K216" s="101">
        <f>H216-I216</f>
        <v>0</v>
      </c>
      <c r="L216" s="46"/>
      <c r="M216" s="57" t="s">
        <v>79</v>
      </c>
      <c r="N216" s="8"/>
    </row>
    <row r="217" spans="1:14" ht="10.5" customHeight="1" x14ac:dyDescent="0.2">
      <c r="A217" s="62"/>
      <c r="B217" s="10">
        <v>316.5</v>
      </c>
      <c r="C217" s="9" t="s">
        <v>80</v>
      </c>
      <c r="D217" s="42">
        <v>0</v>
      </c>
      <c r="E217" s="42">
        <v>0</v>
      </c>
      <c r="F217" s="42">
        <v>0</v>
      </c>
      <c r="G217" s="42">
        <v>0</v>
      </c>
      <c r="H217" s="42">
        <f>D217+E217-F217+G217</f>
        <v>0</v>
      </c>
      <c r="I217" s="42">
        <v>0</v>
      </c>
      <c r="J217" s="12" t="str">
        <f>IF($I217=0,"","("&amp;IF(#REF!&lt;&gt;0,1,0)+IF(#REF!&lt;&gt;0,2,0)+IF(#REF!&lt;&gt;0,4,0)&amp;")")</f>
        <v/>
      </c>
      <c r="K217" s="71">
        <f>H217-I217</f>
        <v>0</v>
      </c>
      <c r="L217" s="46"/>
      <c r="M217" s="43" t="s">
        <v>81</v>
      </c>
      <c r="N217" s="8"/>
    </row>
    <row r="218" spans="1:14" ht="10.5" customHeight="1" x14ac:dyDescent="0.2">
      <c r="A218" s="62"/>
      <c r="B218" s="10">
        <v>316.7</v>
      </c>
      <c r="C218" s="41" t="s">
        <v>82</v>
      </c>
      <c r="D218" s="42">
        <v>0</v>
      </c>
      <c r="E218" s="42">
        <v>0</v>
      </c>
      <c r="F218" s="42">
        <v>0</v>
      </c>
      <c r="G218" s="42">
        <v>0</v>
      </c>
      <c r="H218" s="42">
        <f>D218+E218-F218+G218</f>
        <v>0</v>
      </c>
      <c r="I218" s="42">
        <v>0</v>
      </c>
      <c r="J218" s="12" t="str">
        <f>IF($I218=0,"","("&amp;IF(#REF!&lt;&gt;0,1,0)+IF(#REF!&lt;&gt;0,2,0)+IF(#REF!&lt;&gt;0,4,0)&amp;")")</f>
        <v/>
      </c>
      <c r="K218" s="71">
        <f>H218-I218</f>
        <v>0</v>
      </c>
      <c r="L218" s="46"/>
      <c r="M218" s="43" t="s">
        <v>83</v>
      </c>
      <c r="N218" s="8"/>
    </row>
    <row r="219" spans="1:14" s="40" customFormat="1" ht="10.5" customHeight="1" x14ac:dyDescent="0.2">
      <c r="A219" s="62"/>
      <c r="B219" s="47"/>
      <c r="C219" s="53" t="s">
        <v>84</v>
      </c>
      <c r="D219" s="94">
        <f t="shared" ref="D219:I219" si="49">SUM(D216:D218)</f>
        <v>0</v>
      </c>
      <c r="E219" s="94">
        <f t="shared" si="49"/>
        <v>0</v>
      </c>
      <c r="F219" s="94">
        <f t="shared" si="49"/>
        <v>0</v>
      </c>
      <c r="G219" s="94">
        <f t="shared" si="49"/>
        <v>0</v>
      </c>
      <c r="H219" s="94">
        <f t="shared" si="49"/>
        <v>0</v>
      </c>
      <c r="I219" s="94">
        <f t="shared" si="49"/>
        <v>0</v>
      </c>
      <c r="J219" s="12" t="str">
        <f>IF($I219=0,"","("&amp;IF(#REF!&lt;&gt;0,1,0)+IF(#REF!&lt;&gt;0,2,0)+IF(#REF!&lt;&gt;0,4,0)&amp;")")</f>
        <v/>
      </c>
      <c r="K219" s="94">
        <f>SUM(K216:K218)</f>
        <v>0</v>
      </c>
      <c r="L219" s="49"/>
      <c r="M219" s="50"/>
      <c r="N219" s="52"/>
    </row>
    <row r="220" spans="1:14" ht="10.5" customHeight="1" thickBot="1" x14ac:dyDescent="0.25">
      <c r="A220" s="62"/>
      <c r="B220" s="63"/>
      <c r="D220" s="59"/>
      <c r="E220" s="59"/>
      <c r="F220" s="59"/>
      <c r="G220" s="59"/>
      <c r="H220" s="59"/>
      <c r="I220" s="59"/>
      <c r="K220" s="59"/>
      <c r="L220" s="46"/>
      <c r="M220" s="43"/>
      <c r="N220" s="8"/>
    </row>
    <row r="221" spans="1:14" s="40" customFormat="1" ht="10.5" customHeight="1" thickTop="1" x14ac:dyDescent="0.2">
      <c r="A221" s="62"/>
      <c r="B221" s="47"/>
      <c r="C221" s="60" t="str">
        <f>" "&amp;"Total "&amp;A208</f>
        <v xml:space="preserve"> Total Pt. Everglades Unit 1</v>
      </c>
      <c r="D221" s="90">
        <f t="shared" ref="D221:I221" si="50">D214+D219</f>
        <v>0</v>
      </c>
      <c r="E221" s="90">
        <f t="shared" si="50"/>
        <v>0</v>
      </c>
      <c r="F221" s="90">
        <f t="shared" si="50"/>
        <v>0</v>
      </c>
      <c r="G221" s="90">
        <f t="shared" si="50"/>
        <v>0</v>
      </c>
      <c r="H221" s="61">
        <f t="shared" si="50"/>
        <v>0</v>
      </c>
      <c r="I221" s="90">
        <f t="shared" si="50"/>
        <v>0</v>
      </c>
      <c r="J221" s="12" t="str">
        <f>IF($I221=0,"","("&amp;IF(#REF!&lt;&gt;0,1,0)+IF(#REF!&lt;&gt;0,2,0)+IF(#REF!&lt;&gt;0,4,0)&amp;")")</f>
        <v/>
      </c>
      <c r="K221" s="90">
        <f>K214+K219</f>
        <v>0</v>
      </c>
      <c r="L221" s="49"/>
      <c r="M221" s="50"/>
      <c r="N221" s="52"/>
    </row>
    <row r="222" spans="1:14" ht="10.5" customHeight="1" x14ac:dyDescent="0.2">
      <c r="A222" s="38" t="s">
        <v>98</v>
      </c>
      <c r="B222" s="39"/>
      <c r="D222" s="9"/>
      <c r="E222" s="9"/>
      <c r="F222" s="9"/>
      <c r="G222" s="9"/>
      <c r="H222" s="9"/>
      <c r="I222" s="9"/>
      <c r="J222" s="12" t="str">
        <f>IF($I222=0,"","("&amp;IF(#REF!&lt;&gt;0,1,0)+IF(#REF!&lt;&gt;0,2,0)+IF(#REF!&lt;&gt;0,4,0)&amp;")")</f>
        <v/>
      </c>
      <c r="K222" s="9"/>
      <c r="L222" s="46"/>
      <c r="M222" s="43"/>
      <c r="N222" s="8"/>
    </row>
    <row r="223" spans="1:14" ht="10.5" customHeight="1" x14ac:dyDescent="0.2">
      <c r="A223" s="40"/>
      <c r="B223" s="10">
        <v>311</v>
      </c>
      <c r="C223" s="41" t="s">
        <v>3</v>
      </c>
      <c r="D223" s="42">
        <v>0</v>
      </c>
      <c r="E223" s="42">
        <v>0</v>
      </c>
      <c r="F223" s="42">
        <v>0</v>
      </c>
      <c r="G223" s="42">
        <v>0</v>
      </c>
      <c r="H223" s="42">
        <f>D223+E223-F223+G223</f>
        <v>0</v>
      </c>
      <c r="I223" s="42">
        <v>0</v>
      </c>
      <c r="J223" s="12" t="str">
        <f>IF($I223=0,"","("&amp;IF(#REF!&lt;&gt;0,1,0)+IF(#REF!&lt;&gt;0,2,0)+IF(#REF!&lt;&gt;0,4,0)&amp;")")</f>
        <v/>
      </c>
      <c r="K223" s="101">
        <f>H223-I223</f>
        <v>0</v>
      </c>
      <c r="L223" s="46"/>
      <c r="M223" s="43">
        <v>1.9E-2</v>
      </c>
      <c r="N223" s="8"/>
    </row>
    <row r="224" spans="1:14" ht="10.5" customHeight="1" x14ac:dyDescent="0.2">
      <c r="A224" s="40"/>
      <c r="B224" s="10">
        <v>312</v>
      </c>
      <c r="C224" s="9" t="s">
        <v>4</v>
      </c>
      <c r="D224" s="42">
        <v>0</v>
      </c>
      <c r="E224" s="42">
        <v>0</v>
      </c>
      <c r="F224" s="42">
        <v>0</v>
      </c>
      <c r="G224" s="42">
        <v>0</v>
      </c>
      <c r="H224" s="42">
        <f>D224+E224-F224+G224</f>
        <v>0</v>
      </c>
      <c r="I224" s="42">
        <v>0</v>
      </c>
      <c r="J224" s="12" t="str">
        <f>IF($I224=0,"","("&amp;IF(#REF!&lt;&gt;0,1,0)+IF(#REF!&lt;&gt;0,2,0)+IF(#REF!&lt;&gt;0,4,0)&amp;")")</f>
        <v/>
      </c>
      <c r="K224" s="71">
        <f>H224-I224</f>
        <v>0</v>
      </c>
      <c r="L224" s="46"/>
      <c r="M224" s="43">
        <v>2.3E-2</v>
      </c>
      <c r="N224" s="8"/>
    </row>
    <row r="225" spans="1:14" ht="10.5" customHeight="1" x14ac:dyDescent="0.2">
      <c r="A225" s="40"/>
      <c r="B225" s="10">
        <v>314</v>
      </c>
      <c r="C225" s="9" t="s">
        <v>5</v>
      </c>
      <c r="D225" s="42">
        <v>0</v>
      </c>
      <c r="E225" s="42">
        <v>0</v>
      </c>
      <c r="F225" s="42">
        <v>0</v>
      </c>
      <c r="G225" s="42">
        <v>0</v>
      </c>
      <c r="H225" s="42">
        <f>D225+E225-F225+G225</f>
        <v>0</v>
      </c>
      <c r="I225" s="42">
        <v>0</v>
      </c>
      <c r="J225" s="12" t="str">
        <f>IF($I225=0,"","("&amp;IF(#REF!&lt;&gt;0,1,0)+IF(#REF!&lt;&gt;0,2,0)+IF(#REF!&lt;&gt;0,4,0)&amp;")")</f>
        <v/>
      </c>
      <c r="K225" s="71">
        <f>H225-I225</f>
        <v>0</v>
      </c>
      <c r="L225" s="46"/>
      <c r="M225" s="43">
        <v>2.3E-2</v>
      </c>
      <c r="N225" s="8"/>
    </row>
    <row r="226" spans="1:14" ht="10.5" customHeight="1" x14ac:dyDescent="0.2">
      <c r="A226" s="40"/>
      <c r="B226" s="10">
        <v>315</v>
      </c>
      <c r="C226" s="9" t="s">
        <v>6</v>
      </c>
      <c r="D226" s="42">
        <v>0</v>
      </c>
      <c r="E226" s="42">
        <v>0</v>
      </c>
      <c r="F226" s="42">
        <v>0</v>
      </c>
      <c r="G226" s="42">
        <v>0</v>
      </c>
      <c r="H226" s="42">
        <f>D226+E226-F226+G226</f>
        <v>0</v>
      </c>
      <c r="I226" s="42">
        <v>0</v>
      </c>
      <c r="J226" s="12" t="str">
        <f>IF($I226=0,"","("&amp;IF(#REF!&lt;&gt;0,1,0)+IF(#REF!&lt;&gt;0,2,0)+IF(#REF!&lt;&gt;0,4,0)&amp;")")</f>
        <v/>
      </c>
      <c r="K226" s="71">
        <f>H226-I226</f>
        <v>0</v>
      </c>
      <c r="L226" s="46"/>
      <c r="M226" s="43">
        <v>0.02</v>
      </c>
      <c r="N226" s="8"/>
    </row>
    <row r="227" spans="1:14" ht="10.5" customHeight="1" x14ac:dyDescent="0.2">
      <c r="A227" s="40"/>
      <c r="B227" s="10">
        <v>316</v>
      </c>
      <c r="C227" s="9" t="s">
        <v>7</v>
      </c>
      <c r="D227" s="42">
        <v>0</v>
      </c>
      <c r="E227" s="42">
        <v>0</v>
      </c>
      <c r="F227" s="42">
        <v>0</v>
      </c>
      <c r="G227" s="42">
        <v>0</v>
      </c>
      <c r="H227" s="42">
        <f>D227+E227-F227+G227</f>
        <v>0</v>
      </c>
      <c r="I227" s="42">
        <v>0</v>
      </c>
      <c r="J227" s="12" t="str">
        <f>IF($I227=0,"","("&amp;IF(#REF!&lt;&gt;0,1,0)+IF(#REF!&lt;&gt;0,2,0)+IF(#REF!&lt;&gt;0,4,0)&amp;")")</f>
        <v/>
      </c>
      <c r="K227" s="71">
        <f>H227-I227</f>
        <v>0</v>
      </c>
      <c r="L227" s="46"/>
      <c r="M227" s="43">
        <v>2.1000000000000001E-2</v>
      </c>
      <c r="N227" s="8"/>
    </row>
    <row r="228" spans="1:14" s="40" customFormat="1" ht="10.5" customHeight="1" x14ac:dyDescent="0.2">
      <c r="B228" s="47"/>
      <c r="C228" s="48" t="s">
        <v>77</v>
      </c>
      <c r="D228" s="94">
        <f t="shared" ref="D228:I228" si="51">SUM(D223:D227)</f>
        <v>0</v>
      </c>
      <c r="E228" s="94">
        <f t="shared" si="51"/>
        <v>0</v>
      </c>
      <c r="F228" s="94">
        <f t="shared" si="51"/>
        <v>0</v>
      </c>
      <c r="G228" s="94">
        <f t="shared" si="51"/>
        <v>0</v>
      </c>
      <c r="H228" s="94">
        <f t="shared" si="51"/>
        <v>0</v>
      </c>
      <c r="I228" s="94">
        <f t="shared" si="51"/>
        <v>0</v>
      </c>
      <c r="J228" s="12" t="str">
        <f>IF($I228=0,"","("&amp;IF(#REF!&lt;&gt;0,1,0)+IF(#REF!&lt;&gt;0,2,0)+IF(#REF!&lt;&gt;0,4,0)&amp;")")</f>
        <v/>
      </c>
      <c r="K228" s="94">
        <f>SUM(K223:K227)</f>
        <v>0</v>
      </c>
      <c r="L228" s="49"/>
      <c r="M228" s="50"/>
      <c r="N228" s="52"/>
    </row>
    <row r="229" spans="1:14" ht="10.5" customHeight="1" x14ac:dyDescent="0.2">
      <c r="A229" s="40"/>
      <c r="B229" s="63"/>
      <c r="C229" s="54"/>
      <c r="D229" s="14"/>
      <c r="E229" s="14"/>
      <c r="F229" s="14"/>
      <c r="G229" s="14"/>
      <c r="H229" s="55"/>
      <c r="I229" s="55"/>
      <c r="J229" s="12" t="str">
        <f>IF($I229=0,"","("&amp;IF(#REF!&lt;&gt;0,1,0)+IF(#REF!&lt;&gt;0,2,0)+IF(#REF!&lt;&gt;0,4,0)&amp;")")</f>
        <v/>
      </c>
      <c r="K229" s="55"/>
      <c r="L229" s="46"/>
      <c r="M229" s="56"/>
      <c r="N229" s="8"/>
    </row>
    <row r="230" spans="1:14" ht="10.5" customHeight="1" x14ac:dyDescent="0.2">
      <c r="A230" s="40"/>
      <c r="B230" s="10">
        <v>316.3</v>
      </c>
      <c r="C230" s="41" t="s">
        <v>78</v>
      </c>
      <c r="D230" s="42">
        <v>0</v>
      </c>
      <c r="E230" s="42">
        <v>0</v>
      </c>
      <c r="F230" s="42">
        <v>0</v>
      </c>
      <c r="G230" s="42">
        <v>0</v>
      </c>
      <c r="H230" s="42">
        <f>D230+E230-F230+G230</f>
        <v>0</v>
      </c>
      <c r="I230" s="42">
        <v>0</v>
      </c>
      <c r="J230" s="12" t="str">
        <f>IF($I230=0,"","("&amp;IF(#REF!&lt;&gt;0,1,0)+IF(#REF!&lt;&gt;0,2,0)+IF(#REF!&lt;&gt;0,4,0)&amp;")")</f>
        <v/>
      </c>
      <c r="K230" s="101">
        <f>H230-I230</f>
        <v>0</v>
      </c>
      <c r="L230" s="46"/>
      <c r="M230" s="57" t="s">
        <v>79</v>
      </c>
      <c r="N230" s="8"/>
    </row>
    <row r="231" spans="1:14" ht="10.5" customHeight="1" x14ac:dyDescent="0.2">
      <c r="A231" s="40"/>
      <c r="B231" s="10">
        <v>316.5</v>
      </c>
      <c r="C231" s="9" t="s">
        <v>80</v>
      </c>
      <c r="D231" s="42">
        <v>0</v>
      </c>
      <c r="E231" s="42">
        <v>0</v>
      </c>
      <c r="F231" s="42">
        <v>0</v>
      </c>
      <c r="G231" s="42">
        <v>0</v>
      </c>
      <c r="H231" s="42">
        <f>D231+E231-F231+G231</f>
        <v>0</v>
      </c>
      <c r="I231" s="42">
        <v>0</v>
      </c>
      <c r="J231" s="12" t="str">
        <f>IF($I231=0,"","("&amp;IF(#REF!&lt;&gt;0,1,0)+IF(#REF!&lt;&gt;0,2,0)+IF(#REF!&lt;&gt;0,4,0)&amp;")")</f>
        <v/>
      </c>
      <c r="K231" s="71">
        <f>H231-I231</f>
        <v>0</v>
      </c>
      <c r="L231" s="46"/>
      <c r="M231" s="43" t="s">
        <v>81</v>
      </c>
      <c r="N231" s="8"/>
    </row>
    <row r="232" spans="1:14" ht="10.5" customHeight="1" x14ac:dyDescent="0.2">
      <c r="A232" s="40"/>
      <c r="B232" s="10">
        <v>316.7</v>
      </c>
      <c r="C232" s="41" t="s">
        <v>82</v>
      </c>
      <c r="D232" s="42">
        <v>0</v>
      </c>
      <c r="E232" s="42">
        <v>0</v>
      </c>
      <c r="F232" s="42">
        <v>0</v>
      </c>
      <c r="G232" s="42">
        <v>0</v>
      </c>
      <c r="H232" s="42">
        <f>D232+E232-F232+G232</f>
        <v>0</v>
      </c>
      <c r="I232" s="42">
        <v>0</v>
      </c>
      <c r="J232" s="12" t="str">
        <f>IF($I232=0,"","("&amp;IF(#REF!&lt;&gt;0,1,0)+IF(#REF!&lt;&gt;0,2,0)+IF(#REF!&lt;&gt;0,4,0)&amp;")")</f>
        <v/>
      </c>
      <c r="K232" s="71">
        <f>H232-I232</f>
        <v>0</v>
      </c>
      <c r="L232" s="46"/>
      <c r="M232" s="43" t="s">
        <v>83</v>
      </c>
      <c r="N232" s="8"/>
    </row>
    <row r="233" spans="1:14" s="40" customFormat="1" ht="10.5" customHeight="1" x14ac:dyDescent="0.2">
      <c r="B233" s="47"/>
      <c r="C233" s="53" t="s">
        <v>84</v>
      </c>
      <c r="D233" s="94">
        <f t="shared" ref="D233:I233" si="52">SUM(D230:D232)</f>
        <v>0</v>
      </c>
      <c r="E233" s="94">
        <f t="shared" si="52"/>
        <v>0</v>
      </c>
      <c r="F233" s="94">
        <f t="shared" si="52"/>
        <v>0</v>
      </c>
      <c r="G233" s="94">
        <f t="shared" si="52"/>
        <v>0</v>
      </c>
      <c r="H233" s="94">
        <f t="shared" si="52"/>
        <v>0</v>
      </c>
      <c r="I233" s="94">
        <f t="shared" si="52"/>
        <v>0</v>
      </c>
      <c r="J233" s="12" t="str">
        <f>IF($I233=0,"","("&amp;IF(#REF!&lt;&gt;0,1,0)+IF(#REF!&lt;&gt;0,2,0)+IF(#REF!&lt;&gt;0,4,0)&amp;")")</f>
        <v/>
      </c>
      <c r="K233" s="94">
        <f>SUM(K230:K232)</f>
        <v>0</v>
      </c>
      <c r="L233" s="49"/>
      <c r="M233" s="50"/>
      <c r="N233" s="52"/>
    </row>
    <row r="234" spans="1:14" ht="10.5" customHeight="1" thickBot="1" x14ac:dyDescent="0.25">
      <c r="A234" s="40"/>
      <c r="B234" s="63"/>
      <c r="D234" s="59"/>
      <c r="E234" s="59"/>
      <c r="F234" s="59"/>
      <c r="G234" s="59"/>
      <c r="H234" s="59"/>
      <c r="I234" s="59"/>
      <c r="K234" s="59"/>
      <c r="L234" s="46"/>
      <c r="M234" s="43"/>
      <c r="N234" s="8"/>
    </row>
    <row r="235" spans="1:14" s="40" customFormat="1" ht="10.5" customHeight="1" thickTop="1" x14ac:dyDescent="0.2">
      <c r="B235" s="47"/>
      <c r="C235" s="60" t="str">
        <f>" "&amp;"Total "&amp;A222</f>
        <v xml:space="preserve"> Total Pt. Everglades Unit 2</v>
      </c>
      <c r="D235" s="90">
        <f t="shared" ref="D235:I235" si="53">D228+D233</f>
        <v>0</v>
      </c>
      <c r="E235" s="90">
        <f t="shared" si="53"/>
        <v>0</v>
      </c>
      <c r="F235" s="90">
        <f t="shared" si="53"/>
        <v>0</v>
      </c>
      <c r="G235" s="90">
        <f t="shared" si="53"/>
        <v>0</v>
      </c>
      <c r="H235" s="61">
        <f t="shared" si="53"/>
        <v>0</v>
      </c>
      <c r="I235" s="90">
        <f t="shared" si="53"/>
        <v>0</v>
      </c>
      <c r="J235" s="12" t="str">
        <f>IF($I235=0,"","("&amp;IF(#REF!&lt;&gt;0,1,0)+IF(#REF!&lt;&gt;0,2,0)+IF(#REF!&lt;&gt;0,4,0)&amp;")")</f>
        <v/>
      </c>
      <c r="K235" s="90">
        <f>K228+K233</f>
        <v>0</v>
      </c>
      <c r="L235" s="49"/>
      <c r="M235" s="50"/>
      <c r="N235" s="52"/>
    </row>
    <row r="236" spans="1:14" ht="10.5" customHeight="1" x14ac:dyDescent="0.2">
      <c r="A236" s="38" t="s">
        <v>99</v>
      </c>
      <c r="J236" s="12" t="str">
        <f>IF($I236=0,"","("&amp;IF(#REF!&lt;&gt;0,1,0)+IF(#REF!&lt;&gt;0,2,0)+IF(#REF!&lt;&gt;0,4,0)&amp;")")</f>
        <v/>
      </c>
      <c r="L236" s="46"/>
      <c r="M236" s="43"/>
      <c r="N236" s="8"/>
    </row>
    <row r="237" spans="1:14" ht="10.5" customHeight="1" x14ac:dyDescent="0.2">
      <c r="A237" s="40"/>
      <c r="B237" s="10">
        <v>311</v>
      </c>
      <c r="C237" s="41" t="s">
        <v>3</v>
      </c>
      <c r="D237" s="42">
        <v>0</v>
      </c>
      <c r="E237" s="42">
        <v>0</v>
      </c>
      <c r="F237" s="42">
        <v>0</v>
      </c>
      <c r="G237" s="42">
        <v>0</v>
      </c>
      <c r="H237" s="42">
        <f>D237+E237-F237+G237</f>
        <v>0</v>
      </c>
      <c r="I237" s="42">
        <v>0</v>
      </c>
      <c r="J237" s="12" t="str">
        <f>IF($I237=0,"","("&amp;IF(#REF!&lt;&gt;0,1,0)+IF(#REF!&lt;&gt;0,2,0)+IF(#REF!&lt;&gt;0,4,0)&amp;")")</f>
        <v/>
      </c>
      <c r="K237" s="101">
        <f>H237-I237</f>
        <v>0</v>
      </c>
      <c r="L237" s="46"/>
      <c r="M237" s="43">
        <v>1.9E-2</v>
      </c>
      <c r="N237" s="8"/>
    </row>
    <row r="238" spans="1:14" ht="10.5" customHeight="1" x14ac:dyDescent="0.2">
      <c r="A238" s="62"/>
      <c r="B238" s="10">
        <v>312</v>
      </c>
      <c r="C238" s="9" t="s">
        <v>4</v>
      </c>
      <c r="D238" s="42">
        <v>0</v>
      </c>
      <c r="E238" s="42">
        <v>0</v>
      </c>
      <c r="F238" s="42">
        <v>0</v>
      </c>
      <c r="G238" s="42">
        <v>0</v>
      </c>
      <c r="H238" s="42">
        <f>D238+E238-F238+G238</f>
        <v>0</v>
      </c>
      <c r="I238" s="42">
        <v>0</v>
      </c>
      <c r="J238" s="12" t="str">
        <f>IF($I238=0,"","("&amp;IF(#REF!&lt;&gt;0,1,0)+IF(#REF!&lt;&gt;0,2,0)+IF(#REF!&lt;&gt;0,4,0)&amp;")")</f>
        <v/>
      </c>
      <c r="K238" s="71">
        <f>H238-I238</f>
        <v>0</v>
      </c>
      <c r="L238" s="46"/>
      <c r="M238" s="43">
        <v>2.3E-2</v>
      </c>
      <c r="N238" s="8"/>
    </row>
    <row r="239" spans="1:14" ht="10.5" customHeight="1" x14ac:dyDescent="0.2">
      <c r="A239" s="62"/>
      <c r="B239" s="10">
        <v>314</v>
      </c>
      <c r="C239" s="9" t="s">
        <v>5</v>
      </c>
      <c r="D239" s="42">
        <v>-2.3283064365386963E-9</v>
      </c>
      <c r="E239" s="42">
        <v>0</v>
      </c>
      <c r="F239" s="42">
        <v>0</v>
      </c>
      <c r="G239" s="42">
        <v>0</v>
      </c>
      <c r="H239" s="42">
        <f>(D239+E239-F239+G239)</f>
        <v>-2.3283064365386963E-9</v>
      </c>
      <c r="I239" s="42">
        <v>0</v>
      </c>
      <c r="J239" s="12" t="str">
        <f>IF($I239=0,"","("&amp;IF(#REF!&lt;&gt;0,1,0)+IF(#REF!&lt;&gt;0,2,0)+IF(#REF!&lt;&gt;0,4,0)&amp;")")</f>
        <v/>
      </c>
      <c r="K239" s="71">
        <f>H239-I239</f>
        <v>-2.3283064365386963E-9</v>
      </c>
      <c r="L239" s="46"/>
      <c r="M239" s="43">
        <v>2.3E-2</v>
      </c>
      <c r="N239" s="8"/>
    </row>
    <row r="240" spans="1:14" ht="10.5" customHeight="1" x14ac:dyDescent="0.2">
      <c r="A240" s="62"/>
      <c r="B240" s="10">
        <v>315</v>
      </c>
      <c r="C240" s="9" t="s">
        <v>6</v>
      </c>
      <c r="D240" s="42">
        <v>1.862645149230957E-9</v>
      </c>
      <c r="E240" s="42">
        <v>0</v>
      </c>
      <c r="F240" s="42">
        <v>0</v>
      </c>
      <c r="G240" s="42">
        <v>0</v>
      </c>
      <c r="H240" s="42">
        <f>D240+E240-F240+G240</f>
        <v>1.862645149230957E-9</v>
      </c>
      <c r="I240" s="42">
        <v>0</v>
      </c>
      <c r="J240" s="12" t="str">
        <f>IF($I240=0,"","("&amp;IF(#REF!&lt;&gt;0,1,0)+IF(#REF!&lt;&gt;0,2,0)+IF(#REF!&lt;&gt;0,4,0)&amp;")")</f>
        <v/>
      </c>
      <c r="K240" s="71">
        <f>H240-I240</f>
        <v>1.862645149230957E-9</v>
      </c>
      <c r="L240" s="46"/>
      <c r="M240" s="43">
        <v>0.02</v>
      </c>
      <c r="N240" s="8"/>
    </row>
    <row r="241" spans="1:14" ht="10.5" customHeight="1" x14ac:dyDescent="0.2">
      <c r="A241" s="62"/>
      <c r="B241" s="10">
        <v>316</v>
      </c>
      <c r="C241" s="9" t="s">
        <v>7</v>
      </c>
      <c r="D241" s="42">
        <v>0</v>
      </c>
      <c r="E241" s="42">
        <v>0</v>
      </c>
      <c r="F241" s="42">
        <v>0</v>
      </c>
      <c r="G241" s="42">
        <v>0</v>
      </c>
      <c r="H241" s="42">
        <f>D241+E241-F241+G241</f>
        <v>0</v>
      </c>
      <c r="I241" s="42">
        <v>0</v>
      </c>
      <c r="J241" s="12" t="str">
        <f>IF($I241=0,"","("&amp;IF(#REF!&lt;&gt;0,1,0)+IF(#REF!&lt;&gt;0,2,0)+IF(#REF!&lt;&gt;0,4,0)&amp;")")</f>
        <v/>
      </c>
      <c r="K241" s="71">
        <f>H241-I241</f>
        <v>0</v>
      </c>
      <c r="L241" s="46"/>
      <c r="M241" s="43">
        <v>2.1000000000000001E-2</v>
      </c>
      <c r="N241" s="8"/>
    </row>
    <row r="242" spans="1:14" s="40" customFormat="1" ht="10.5" customHeight="1" x14ac:dyDescent="0.2">
      <c r="A242" s="62"/>
      <c r="B242" s="47"/>
      <c r="C242" s="48" t="s">
        <v>77</v>
      </c>
      <c r="D242" s="94">
        <f t="shared" ref="D242:I242" si="54">SUM(D237:D241)</f>
        <v>-4.6566128730773926E-10</v>
      </c>
      <c r="E242" s="94">
        <f t="shared" si="54"/>
        <v>0</v>
      </c>
      <c r="F242" s="94">
        <f t="shared" si="54"/>
        <v>0</v>
      </c>
      <c r="G242" s="94">
        <f t="shared" si="54"/>
        <v>0</v>
      </c>
      <c r="H242" s="94">
        <f t="shared" si="54"/>
        <v>-4.6566128730773926E-10</v>
      </c>
      <c r="I242" s="94">
        <f t="shared" si="54"/>
        <v>0</v>
      </c>
      <c r="J242" s="12" t="str">
        <f>IF($I242=0,"","("&amp;IF(#REF!&lt;&gt;0,1,0)+IF(#REF!&lt;&gt;0,2,0)+IF(#REF!&lt;&gt;0,4,0)&amp;")")</f>
        <v/>
      </c>
      <c r="K242" s="94">
        <f>SUM(K237:K241)</f>
        <v>-4.6566128730773926E-10</v>
      </c>
      <c r="L242" s="49"/>
      <c r="M242" s="50"/>
      <c r="N242" s="52"/>
    </row>
    <row r="243" spans="1:14" ht="10.5" customHeight="1" x14ac:dyDescent="0.2">
      <c r="A243" s="62"/>
      <c r="B243" s="63"/>
      <c r="C243" s="54"/>
      <c r="D243" s="14"/>
      <c r="E243" s="14"/>
      <c r="F243" s="14"/>
      <c r="G243" s="14"/>
      <c r="H243" s="55"/>
      <c r="I243" s="55"/>
      <c r="J243" s="12" t="str">
        <f>IF($I243=0,"","("&amp;IF(#REF!&lt;&gt;0,1,0)+IF(#REF!&lt;&gt;0,2,0)+IF(#REF!&lt;&gt;0,4,0)&amp;")")</f>
        <v/>
      </c>
      <c r="K243" s="55"/>
      <c r="L243" s="46"/>
      <c r="M243" s="56"/>
      <c r="N243" s="8"/>
    </row>
    <row r="244" spans="1:14" ht="10.5" customHeight="1" x14ac:dyDescent="0.2">
      <c r="A244" s="62"/>
      <c r="B244" s="10">
        <v>316.3</v>
      </c>
      <c r="C244" s="41" t="s">
        <v>78</v>
      </c>
      <c r="D244" s="42">
        <v>0</v>
      </c>
      <c r="E244" s="42">
        <v>0</v>
      </c>
      <c r="F244" s="42">
        <v>0</v>
      </c>
      <c r="G244" s="42">
        <v>0</v>
      </c>
      <c r="H244" s="42">
        <f>D244+E244-F244+G244</f>
        <v>0</v>
      </c>
      <c r="I244" s="42">
        <v>0</v>
      </c>
      <c r="J244" s="12" t="str">
        <f>IF($I244=0,"","("&amp;IF(#REF!&lt;&gt;0,1,0)+IF(#REF!&lt;&gt;0,2,0)+IF(#REF!&lt;&gt;0,4,0)&amp;")")</f>
        <v/>
      </c>
      <c r="K244" s="101">
        <f>H244-I244</f>
        <v>0</v>
      </c>
      <c r="L244" s="46"/>
      <c r="M244" s="57" t="s">
        <v>79</v>
      </c>
      <c r="N244" s="8"/>
    </row>
    <row r="245" spans="1:14" ht="10.5" customHeight="1" x14ac:dyDescent="0.2">
      <c r="A245" s="62"/>
      <c r="B245" s="10">
        <v>316.5</v>
      </c>
      <c r="C245" s="9" t="s">
        <v>80</v>
      </c>
      <c r="D245" s="42">
        <v>0</v>
      </c>
      <c r="E245" s="42">
        <v>0</v>
      </c>
      <c r="F245" s="42">
        <v>0</v>
      </c>
      <c r="G245" s="42">
        <v>0</v>
      </c>
      <c r="H245" s="42">
        <f>D245+E245-F245+G245</f>
        <v>0</v>
      </c>
      <c r="I245" s="42">
        <v>0</v>
      </c>
      <c r="J245" s="12" t="str">
        <f>IF($I245=0,"","("&amp;IF(#REF!&lt;&gt;0,1,0)+IF(#REF!&lt;&gt;0,2,0)+IF(#REF!&lt;&gt;0,4,0)&amp;")")</f>
        <v/>
      </c>
      <c r="K245" s="71">
        <f>H245-I245</f>
        <v>0</v>
      </c>
      <c r="L245" s="46"/>
      <c r="M245" s="43" t="s">
        <v>81</v>
      </c>
      <c r="N245" s="8"/>
    </row>
    <row r="246" spans="1:14" ht="10.5" customHeight="1" x14ac:dyDescent="0.2">
      <c r="A246" s="62"/>
      <c r="B246" s="10">
        <v>316.7</v>
      </c>
      <c r="C246" s="41" t="s">
        <v>82</v>
      </c>
      <c r="D246" s="42">
        <v>0</v>
      </c>
      <c r="E246" s="42">
        <v>0</v>
      </c>
      <c r="F246" s="42">
        <v>0</v>
      </c>
      <c r="G246" s="42">
        <v>0</v>
      </c>
      <c r="H246" s="42">
        <f>D246+E246-F246+G246</f>
        <v>0</v>
      </c>
      <c r="I246" s="42">
        <v>0</v>
      </c>
      <c r="J246" s="12" t="str">
        <f>IF($I246=0,"","("&amp;IF(#REF!&lt;&gt;0,1,0)+IF(#REF!&lt;&gt;0,2,0)+IF(#REF!&lt;&gt;0,4,0)&amp;")")</f>
        <v/>
      </c>
      <c r="K246" s="71">
        <f>H246-I246</f>
        <v>0</v>
      </c>
      <c r="L246" s="46"/>
      <c r="M246" s="43" t="s">
        <v>83</v>
      </c>
      <c r="N246" s="8"/>
    </row>
    <row r="247" spans="1:14" s="40" customFormat="1" ht="10.5" customHeight="1" x14ac:dyDescent="0.2">
      <c r="A247" s="62"/>
      <c r="B247" s="47"/>
      <c r="C247" s="53" t="s">
        <v>84</v>
      </c>
      <c r="D247" s="94">
        <f t="shared" ref="D247:I247" si="55">SUM(D244:D246)</f>
        <v>0</v>
      </c>
      <c r="E247" s="94">
        <f t="shared" si="55"/>
        <v>0</v>
      </c>
      <c r="F247" s="94">
        <f t="shared" si="55"/>
        <v>0</v>
      </c>
      <c r="G247" s="94">
        <f t="shared" si="55"/>
        <v>0</v>
      </c>
      <c r="H247" s="94">
        <f t="shared" si="55"/>
        <v>0</v>
      </c>
      <c r="I247" s="94">
        <f t="shared" si="55"/>
        <v>0</v>
      </c>
      <c r="J247" s="12" t="str">
        <f>IF($I247=0,"","("&amp;IF(#REF!&lt;&gt;0,1,0)+IF(#REF!&lt;&gt;0,2,0)+IF(#REF!&lt;&gt;0,4,0)&amp;")")</f>
        <v/>
      </c>
      <c r="K247" s="94">
        <f>SUM(K244:K246)</f>
        <v>0</v>
      </c>
      <c r="L247" s="49"/>
      <c r="M247" s="50"/>
      <c r="N247" s="52"/>
    </row>
    <row r="248" spans="1:14" ht="10.5" customHeight="1" thickBot="1" x14ac:dyDescent="0.25">
      <c r="A248" s="62"/>
      <c r="B248" s="63"/>
      <c r="D248" s="59"/>
      <c r="E248" s="59"/>
      <c r="F248" s="59"/>
      <c r="G248" s="59"/>
      <c r="H248" s="59"/>
      <c r="I248" s="59"/>
      <c r="K248" s="59"/>
      <c r="L248" s="46"/>
      <c r="M248" s="43"/>
      <c r="N248" s="8"/>
    </row>
    <row r="249" spans="1:14" s="40" customFormat="1" ht="10.5" customHeight="1" thickTop="1" x14ac:dyDescent="0.2">
      <c r="A249" s="62"/>
      <c r="B249" s="47"/>
      <c r="C249" s="60" t="str">
        <f>" "&amp;"Total "&amp;A236</f>
        <v xml:space="preserve"> Total Pt. Everglades Unit 3</v>
      </c>
      <c r="D249" s="90">
        <f t="shared" ref="D249:I249" si="56">D242+D247</f>
        <v>-4.6566128730773926E-10</v>
      </c>
      <c r="E249" s="90">
        <f t="shared" si="56"/>
        <v>0</v>
      </c>
      <c r="F249" s="90">
        <f t="shared" si="56"/>
        <v>0</v>
      </c>
      <c r="G249" s="90">
        <f t="shared" si="56"/>
        <v>0</v>
      </c>
      <c r="H249" s="61">
        <f t="shared" si="56"/>
        <v>-4.6566128730773926E-10</v>
      </c>
      <c r="I249" s="90">
        <f t="shared" si="56"/>
        <v>0</v>
      </c>
      <c r="J249" s="12" t="str">
        <f>IF($I249=0,"","("&amp;IF(#REF!&lt;&gt;0,1,0)+IF(#REF!&lt;&gt;0,2,0)+IF(#REF!&lt;&gt;0,4,0)&amp;")")</f>
        <v/>
      </c>
      <c r="K249" s="90">
        <f>K242+K247</f>
        <v>-4.6566128730773926E-10</v>
      </c>
      <c r="L249" s="49"/>
      <c r="M249" s="50"/>
      <c r="N249" s="52"/>
    </row>
    <row r="250" spans="1:14" ht="10.5" customHeight="1" x14ac:dyDescent="0.2">
      <c r="A250" s="38" t="s">
        <v>100</v>
      </c>
      <c r="B250" s="39"/>
      <c r="D250" s="9"/>
      <c r="E250" s="9"/>
      <c r="F250" s="9"/>
      <c r="G250" s="9"/>
      <c r="H250" s="9"/>
      <c r="I250" s="9"/>
      <c r="J250" s="12" t="str">
        <f>IF($I250=0,"","("&amp;IF(#REF!&lt;&gt;0,1,0)+IF(#REF!&lt;&gt;0,2,0)+IF(#REF!&lt;&gt;0,4,0)&amp;")")</f>
        <v/>
      </c>
      <c r="K250" s="9"/>
      <c r="L250" s="46"/>
      <c r="M250" s="43"/>
      <c r="N250" s="8"/>
    </row>
    <row r="251" spans="1:14" ht="10.5" customHeight="1" x14ac:dyDescent="0.2">
      <c r="A251" s="40"/>
      <c r="B251" s="10">
        <v>311</v>
      </c>
      <c r="C251" s="41" t="s">
        <v>3</v>
      </c>
      <c r="D251" s="42">
        <v>0</v>
      </c>
      <c r="E251" s="42">
        <v>0</v>
      </c>
      <c r="F251" s="42">
        <v>0</v>
      </c>
      <c r="G251" s="42">
        <v>0</v>
      </c>
      <c r="H251" s="42">
        <f>D251+E251-F251+G251</f>
        <v>0</v>
      </c>
      <c r="I251" s="42">
        <v>0</v>
      </c>
      <c r="J251" s="12" t="str">
        <f>IF($I251=0,"","("&amp;IF(#REF!&lt;&gt;0,1,0)+IF(#REF!&lt;&gt;0,2,0)+IF(#REF!&lt;&gt;0,4,0)&amp;")")</f>
        <v/>
      </c>
      <c r="K251" s="101">
        <f>H251-I251</f>
        <v>0</v>
      </c>
      <c r="L251" s="46"/>
      <c r="M251" s="43">
        <v>1.9E-2</v>
      </c>
      <c r="N251" s="8"/>
    </row>
    <row r="252" spans="1:14" ht="10.5" customHeight="1" x14ac:dyDescent="0.2">
      <c r="A252" s="40"/>
      <c r="B252" s="10">
        <v>312</v>
      </c>
      <c r="C252" s="9" t="s">
        <v>4</v>
      </c>
      <c r="D252" s="42">
        <v>0</v>
      </c>
      <c r="E252" s="42">
        <v>0</v>
      </c>
      <c r="F252" s="42">
        <v>0</v>
      </c>
      <c r="G252" s="42">
        <v>0</v>
      </c>
      <c r="H252" s="42">
        <f>D252+E252-F252+G252</f>
        <v>0</v>
      </c>
      <c r="I252" s="42">
        <v>0</v>
      </c>
      <c r="J252" s="12" t="str">
        <f>IF($I252=0,"","("&amp;IF(#REF!&lt;&gt;0,1,0)+IF(#REF!&lt;&gt;0,2,0)+IF(#REF!&lt;&gt;0,4,0)&amp;")")</f>
        <v/>
      </c>
      <c r="K252" s="71">
        <f>H252-I252</f>
        <v>0</v>
      </c>
      <c r="L252" s="46"/>
      <c r="M252" s="43">
        <v>2.3E-2</v>
      </c>
      <c r="N252" s="8"/>
    </row>
    <row r="253" spans="1:14" ht="10.5" customHeight="1" x14ac:dyDescent="0.2">
      <c r="A253" s="40"/>
      <c r="B253" s="10">
        <v>314</v>
      </c>
      <c r="C253" s="9" t="s">
        <v>5</v>
      </c>
      <c r="D253" s="42">
        <v>-6.9849193096160889E-10</v>
      </c>
      <c r="E253" s="42">
        <v>0</v>
      </c>
      <c r="F253" s="42">
        <v>0</v>
      </c>
      <c r="G253" s="42">
        <v>0</v>
      </c>
      <c r="H253" s="42">
        <f>D253+E253-F253+G253</f>
        <v>-6.9849193096160889E-10</v>
      </c>
      <c r="I253" s="42">
        <v>0</v>
      </c>
      <c r="J253" s="12" t="str">
        <f>IF($I253=0,"","("&amp;IF(#REF!&lt;&gt;0,1,0)+IF(#REF!&lt;&gt;0,2,0)+IF(#REF!&lt;&gt;0,4,0)&amp;")")</f>
        <v/>
      </c>
      <c r="K253" s="71">
        <f>H253-I253</f>
        <v>-6.9849193096160889E-10</v>
      </c>
      <c r="L253" s="46"/>
      <c r="M253" s="43">
        <v>2.3E-2</v>
      </c>
      <c r="N253" s="8"/>
    </row>
    <row r="254" spans="1:14" ht="10.5" customHeight="1" x14ac:dyDescent="0.2">
      <c r="A254" s="40"/>
      <c r="B254" s="10">
        <v>315</v>
      </c>
      <c r="C254" s="9" t="s">
        <v>6</v>
      </c>
      <c r="D254" s="42">
        <v>0</v>
      </c>
      <c r="E254" s="42">
        <v>0</v>
      </c>
      <c r="F254" s="42">
        <v>0</v>
      </c>
      <c r="G254" s="42">
        <v>0</v>
      </c>
      <c r="H254" s="42">
        <f>D254+E254-F254+G254</f>
        <v>0</v>
      </c>
      <c r="I254" s="42">
        <v>0</v>
      </c>
      <c r="J254" s="12" t="str">
        <f>IF($I254=0,"","("&amp;IF(#REF!&lt;&gt;0,1,0)+IF(#REF!&lt;&gt;0,2,0)+IF(#REF!&lt;&gt;0,4,0)&amp;")")</f>
        <v/>
      </c>
      <c r="K254" s="71">
        <f>H254-I254</f>
        <v>0</v>
      </c>
      <c r="L254" s="46"/>
      <c r="M254" s="43">
        <v>0.02</v>
      </c>
      <c r="N254" s="8"/>
    </row>
    <row r="255" spans="1:14" ht="10.5" customHeight="1" x14ac:dyDescent="0.2">
      <c r="A255" s="40"/>
      <c r="B255" s="10">
        <v>316</v>
      </c>
      <c r="C255" s="9" t="s">
        <v>7</v>
      </c>
      <c r="D255" s="42">
        <v>0</v>
      </c>
      <c r="E255" s="42">
        <v>0</v>
      </c>
      <c r="F255" s="42">
        <v>0</v>
      </c>
      <c r="G255" s="42">
        <v>0</v>
      </c>
      <c r="H255" s="42">
        <f>D255+E255-F255+G255</f>
        <v>0</v>
      </c>
      <c r="I255" s="42">
        <v>0</v>
      </c>
      <c r="J255" s="12" t="str">
        <f>IF($I255=0,"","("&amp;IF(#REF!&lt;&gt;0,1,0)+IF(#REF!&lt;&gt;0,2,0)+IF(#REF!&lt;&gt;0,4,0)&amp;")")</f>
        <v/>
      </c>
      <c r="K255" s="71">
        <f>H255-I255</f>
        <v>0</v>
      </c>
      <c r="L255" s="46"/>
      <c r="M255" s="43">
        <v>2.1000000000000001E-2</v>
      </c>
      <c r="N255" s="8"/>
    </row>
    <row r="256" spans="1:14" s="40" customFormat="1" ht="10.5" customHeight="1" x14ac:dyDescent="0.2">
      <c r="B256" s="47"/>
      <c r="C256" s="48" t="s">
        <v>77</v>
      </c>
      <c r="D256" s="94">
        <f t="shared" ref="D256:I256" si="57">SUM(D251:D255)</f>
        <v>-6.9849193096160889E-10</v>
      </c>
      <c r="E256" s="94">
        <f t="shared" si="57"/>
        <v>0</v>
      </c>
      <c r="F256" s="94">
        <f t="shared" si="57"/>
        <v>0</v>
      </c>
      <c r="G256" s="94">
        <f t="shared" si="57"/>
        <v>0</v>
      </c>
      <c r="H256" s="94">
        <f t="shared" si="57"/>
        <v>-6.9849193096160889E-10</v>
      </c>
      <c r="I256" s="94">
        <f t="shared" si="57"/>
        <v>0</v>
      </c>
      <c r="J256" s="12" t="str">
        <f>IF($I256=0,"","("&amp;IF(#REF!&lt;&gt;0,1,0)+IF(#REF!&lt;&gt;0,2,0)+IF(#REF!&lt;&gt;0,4,0)&amp;")")</f>
        <v/>
      </c>
      <c r="K256" s="94">
        <f>SUM(K251:K255)</f>
        <v>-6.9849193096160889E-10</v>
      </c>
      <c r="L256" s="49"/>
      <c r="M256" s="50"/>
      <c r="N256" s="52"/>
    </row>
    <row r="257" spans="1:14" ht="10.5" customHeight="1" x14ac:dyDescent="0.2">
      <c r="A257" s="40"/>
      <c r="B257" s="63"/>
      <c r="C257" s="54"/>
      <c r="D257" s="14"/>
      <c r="E257" s="14"/>
      <c r="F257" s="14"/>
      <c r="G257" s="14"/>
      <c r="H257" s="55"/>
      <c r="I257" s="55"/>
      <c r="J257" s="12" t="str">
        <f>IF($I257=0,"","("&amp;IF(#REF!&lt;&gt;0,1,0)+IF(#REF!&lt;&gt;0,2,0)+IF(#REF!&lt;&gt;0,4,0)&amp;")")</f>
        <v/>
      </c>
      <c r="K257" s="55"/>
      <c r="L257" s="46"/>
      <c r="M257" s="56"/>
      <c r="N257" s="8"/>
    </row>
    <row r="258" spans="1:14" ht="10.5" customHeight="1" x14ac:dyDescent="0.2">
      <c r="A258" s="40"/>
      <c r="B258" s="10">
        <v>316.3</v>
      </c>
      <c r="C258" s="41" t="s">
        <v>78</v>
      </c>
      <c r="D258" s="42">
        <v>0</v>
      </c>
      <c r="E258" s="42">
        <v>0</v>
      </c>
      <c r="F258" s="42">
        <v>0</v>
      </c>
      <c r="G258" s="42">
        <v>0</v>
      </c>
      <c r="H258" s="42">
        <f>D258+E258-F258+G258</f>
        <v>0</v>
      </c>
      <c r="I258" s="42">
        <v>0</v>
      </c>
      <c r="J258" s="12" t="str">
        <f>IF($I258=0,"","("&amp;IF(#REF!&lt;&gt;0,1,0)+IF(#REF!&lt;&gt;0,2,0)+IF(#REF!&lt;&gt;0,4,0)&amp;")")</f>
        <v/>
      </c>
      <c r="K258" s="101">
        <f>H258-I258</f>
        <v>0</v>
      </c>
      <c r="L258" s="46"/>
      <c r="M258" s="57" t="s">
        <v>79</v>
      </c>
      <c r="N258" s="8"/>
    </row>
    <row r="259" spans="1:14" ht="10.5" customHeight="1" x14ac:dyDescent="0.2">
      <c r="A259" s="40"/>
      <c r="B259" s="10">
        <v>316.5</v>
      </c>
      <c r="C259" s="9" t="s">
        <v>80</v>
      </c>
      <c r="D259" s="42">
        <v>0</v>
      </c>
      <c r="E259" s="42">
        <v>0</v>
      </c>
      <c r="F259" s="42">
        <v>0</v>
      </c>
      <c r="G259" s="42">
        <v>0</v>
      </c>
      <c r="H259" s="42">
        <f>D259+E259-F259+G259</f>
        <v>0</v>
      </c>
      <c r="I259" s="42">
        <v>0</v>
      </c>
      <c r="J259" s="12" t="str">
        <f>IF($I259=0,"","("&amp;IF(#REF!&lt;&gt;0,1,0)+IF(#REF!&lt;&gt;0,2,0)+IF(#REF!&lt;&gt;0,4,0)&amp;")")</f>
        <v/>
      </c>
      <c r="K259" s="71">
        <f>H259-I259</f>
        <v>0</v>
      </c>
      <c r="L259" s="46"/>
      <c r="M259" s="43" t="s">
        <v>81</v>
      </c>
      <c r="N259" s="8"/>
    </row>
    <row r="260" spans="1:14" ht="10.5" customHeight="1" x14ac:dyDescent="0.2">
      <c r="A260" s="40"/>
      <c r="B260" s="10">
        <v>316.7</v>
      </c>
      <c r="C260" s="41" t="s">
        <v>82</v>
      </c>
      <c r="D260" s="42">
        <v>0</v>
      </c>
      <c r="E260" s="42">
        <v>0</v>
      </c>
      <c r="F260" s="42">
        <v>0</v>
      </c>
      <c r="G260" s="42">
        <v>0</v>
      </c>
      <c r="H260" s="42">
        <f>D260+E260-F260+G260</f>
        <v>0</v>
      </c>
      <c r="I260" s="42">
        <v>0</v>
      </c>
      <c r="J260" s="12" t="str">
        <f>IF($I260=0,"","("&amp;IF(#REF!&lt;&gt;0,1,0)+IF(#REF!&lt;&gt;0,2,0)+IF(#REF!&lt;&gt;0,4,0)&amp;")")</f>
        <v/>
      </c>
      <c r="K260" s="71">
        <f>H260-I260</f>
        <v>0</v>
      </c>
      <c r="L260" s="46"/>
      <c r="M260" s="43" t="s">
        <v>83</v>
      </c>
      <c r="N260" s="8"/>
    </row>
    <row r="261" spans="1:14" s="40" customFormat="1" ht="10.5" customHeight="1" x14ac:dyDescent="0.2">
      <c r="B261" s="47"/>
      <c r="C261" s="53" t="s">
        <v>84</v>
      </c>
      <c r="D261" s="94">
        <f t="shared" ref="D261:I261" si="58">SUM(D258:D260)</f>
        <v>0</v>
      </c>
      <c r="E261" s="94">
        <f t="shared" si="58"/>
        <v>0</v>
      </c>
      <c r="F261" s="94">
        <f t="shared" si="58"/>
        <v>0</v>
      </c>
      <c r="G261" s="94">
        <f t="shared" si="58"/>
        <v>0</v>
      </c>
      <c r="H261" s="94">
        <f t="shared" si="58"/>
        <v>0</v>
      </c>
      <c r="I261" s="94">
        <f t="shared" si="58"/>
        <v>0</v>
      </c>
      <c r="J261" s="12" t="str">
        <f>IF($I261=0,"","("&amp;IF(#REF!&lt;&gt;0,1,0)+IF(#REF!&lt;&gt;0,2,0)+IF(#REF!&lt;&gt;0,4,0)&amp;")")</f>
        <v/>
      </c>
      <c r="K261" s="94">
        <f>SUM(K258:K260)</f>
        <v>0</v>
      </c>
      <c r="L261" s="49"/>
      <c r="M261" s="50"/>
      <c r="N261" s="52"/>
    </row>
    <row r="262" spans="1:14" ht="10.5" customHeight="1" thickBot="1" x14ac:dyDescent="0.25">
      <c r="A262" s="40"/>
      <c r="B262" s="63"/>
      <c r="D262" s="59"/>
      <c r="E262" s="59"/>
      <c r="F262" s="59"/>
      <c r="G262" s="59"/>
      <c r="H262" s="59"/>
      <c r="I262" s="59"/>
      <c r="K262" s="59"/>
      <c r="L262" s="46"/>
      <c r="M262" s="43"/>
      <c r="N262" s="8"/>
    </row>
    <row r="263" spans="1:14" s="40" customFormat="1" ht="10.5" customHeight="1" thickTop="1" x14ac:dyDescent="0.2">
      <c r="B263" s="47"/>
      <c r="C263" s="60" t="str">
        <f>" "&amp;"Total "&amp;A250</f>
        <v xml:space="preserve"> Total Pt. Everglades Unit 4</v>
      </c>
      <c r="D263" s="90">
        <f t="shared" ref="D263:I263" si="59">D256+D261</f>
        <v>-6.9849193096160889E-10</v>
      </c>
      <c r="E263" s="90">
        <f t="shared" si="59"/>
        <v>0</v>
      </c>
      <c r="F263" s="90">
        <f t="shared" si="59"/>
        <v>0</v>
      </c>
      <c r="G263" s="90">
        <f t="shared" si="59"/>
        <v>0</v>
      </c>
      <c r="H263" s="61">
        <f t="shared" si="59"/>
        <v>-6.9849193096160889E-10</v>
      </c>
      <c r="I263" s="90">
        <f t="shared" si="59"/>
        <v>0</v>
      </c>
      <c r="J263" s="12" t="str">
        <f>IF($I263=0,"","("&amp;IF(#REF!&lt;&gt;0,1,0)+IF(#REF!&lt;&gt;0,2,0)+IF(#REF!&lt;&gt;0,4,0)&amp;")")</f>
        <v/>
      </c>
      <c r="K263" s="90">
        <f>K256+K261</f>
        <v>-6.9849193096160889E-10</v>
      </c>
      <c r="L263" s="49"/>
      <c r="M263" s="50"/>
      <c r="N263" s="52"/>
    </row>
    <row r="264" spans="1:14" ht="10.5" customHeight="1" x14ac:dyDescent="0.2">
      <c r="A264" s="89" t="s">
        <v>101</v>
      </c>
      <c r="B264" s="95"/>
      <c r="C264" s="65"/>
      <c r="D264" s="65"/>
      <c r="E264" s="65"/>
      <c r="F264" s="65"/>
      <c r="G264" s="65"/>
      <c r="H264" s="65"/>
      <c r="I264" s="65"/>
      <c r="J264" s="67" t="str">
        <f>IF($I264=0,"","("&amp;IF(#REF!&lt;&gt;0,1,0)+IF(#REF!&lt;&gt;0,2,0)+IF(#REF!&lt;&gt;0,4,0)&amp;")")</f>
        <v/>
      </c>
      <c r="K264" s="123"/>
      <c r="L264" s="46"/>
      <c r="M264" s="43"/>
      <c r="N264" s="8"/>
    </row>
    <row r="265" spans="1:14" ht="10.5" customHeight="1" x14ac:dyDescent="0.2">
      <c r="A265" s="68"/>
      <c r="B265" s="33">
        <v>311</v>
      </c>
      <c r="C265" s="69" t="s">
        <v>3</v>
      </c>
      <c r="D265" s="59">
        <f t="shared" ref="D265:I269" si="60">D195+D209+D223+D237+D251</f>
        <v>-1.862645149230957E-9</v>
      </c>
      <c r="E265" s="59">
        <f t="shared" si="60"/>
        <v>0</v>
      </c>
      <c r="F265" s="59">
        <f t="shared" si="60"/>
        <v>0</v>
      </c>
      <c r="G265" s="59">
        <f t="shared" si="60"/>
        <v>0</v>
      </c>
      <c r="H265" s="59">
        <f>D265+E265-F265+G265</f>
        <v>-1.862645149230957E-9</v>
      </c>
      <c r="I265" s="59">
        <f t="shared" si="60"/>
        <v>0</v>
      </c>
      <c r="J265" s="70" t="str">
        <f>IF($I265=0,"","("&amp;IF(#REF!&lt;&gt;0,1,0)+IF(#REF!&lt;&gt;0,2,0)+IF(#REF!&lt;&gt;0,4,0)&amp;")")</f>
        <v/>
      </c>
      <c r="K265" s="149">
        <f>H265-I265</f>
        <v>-1.862645149230957E-9</v>
      </c>
      <c r="L265" s="46"/>
      <c r="M265" s="43"/>
      <c r="N265" s="8"/>
    </row>
    <row r="266" spans="1:14" ht="10.5" customHeight="1" x14ac:dyDescent="0.2">
      <c r="A266" s="68"/>
      <c r="B266" s="33">
        <v>312</v>
      </c>
      <c r="C266" s="32" t="s">
        <v>4</v>
      </c>
      <c r="D266" s="77">
        <f t="shared" si="60"/>
        <v>-9.4587448984384537E-11</v>
      </c>
      <c r="E266" s="77">
        <f t="shared" si="60"/>
        <v>0</v>
      </c>
      <c r="F266" s="77">
        <f t="shared" si="60"/>
        <v>0</v>
      </c>
      <c r="G266" s="77">
        <f t="shared" si="60"/>
        <v>0</v>
      </c>
      <c r="H266" s="77">
        <f>D266+E266-F266+G266</f>
        <v>-9.4587448984384537E-11</v>
      </c>
      <c r="I266" s="59">
        <f>I196+I210+I224+I238+I252</f>
        <v>0</v>
      </c>
      <c r="J266" s="70" t="str">
        <f>IF($I266=0,"","("&amp;IF(#REF!&lt;&gt;0,1,0)+IF(#REF!&lt;&gt;0,2,0)+IF(#REF!&lt;&gt;0,4,0)&amp;")")</f>
        <v/>
      </c>
      <c r="K266" s="150">
        <f>H266-I266</f>
        <v>-9.4587448984384537E-11</v>
      </c>
      <c r="L266" s="46"/>
      <c r="M266" s="43"/>
      <c r="N266" s="8"/>
    </row>
    <row r="267" spans="1:14" ht="10.5" customHeight="1" x14ac:dyDescent="0.2">
      <c r="A267" s="68"/>
      <c r="B267" s="33">
        <v>314</v>
      </c>
      <c r="C267" s="32" t="s">
        <v>5</v>
      </c>
      <c r="D267" s="77">
        <f t="shared" si="60"/>
        <v>1478577.5799999968</v>
      </c>
      <c r="E267" s="77">
        <f t="shared" si="60"/>
        <v>0</v>
      </c>
      <c r="F267" s="77">
        <f t="shared" si="60"/>
        <v>0</v>
      </c>
      <c r="G267" s="77">
        <f t="shared" si="60"/>
        <v>-1478577.58</v>
      </c>
      <c r="H267" s="77">
        <f>D267+E267-F267+G267</f>
        <v>-3.2596290111541748E-9</v>
      </c>
      <c r="I267" s="59">
        <f>I197+I211+I225+I239+I253</f>
        <v>0</v>
      </c>
      <c r="J267" s="70" t="str">
        <f>IF($I267=0,"","("&amp;IF(#REF!&lt;&gt;0,1,0)+IF(#REF!&lt;&gt;0,2,0)+IF(#REF!&lt;&gt;0,4,0)&amp;")")</f>
        <v/>
      </c>
      <c r="K267" s="150">
        <f>H267-I267</f>
        <v>-3.2596290111541748E-9</v>
      </c>
      <c r="L267" s="46"/>
      <c r="M267" s="43"/>
      <c r="N267" s="8"/>
    </row>
    <row r="268" spans="1:14" ht="10.5" customHeight="1" x14ac:dyDescent="0.2">
      <c r="A268" s="68"/>
      <c r="B268" s="33">
        <v>315</v>
      </c>
      <c r="C268" s="32" t="s">
        <v>6</v>
      </c>
      <c r="D268" s="77">
        <f t="shared" si="60"/>
        <v>1.862645149230957E-9</v>
      </c>
      <c r="E268" s="77">
        <f t="shared" si="60"/>
        <v>0</v>
      </c>
      <c r="F268" s="77">
        <f t="shared" si="60"/>
        <v>0</v>
      </c>
      <c r="G268" s="77">
        <f t="shared" si="60"/>
        <v>0</v>
      </c>
      <c r="H268" s="77">
        <f>D268+E268-F268+G268</f>
        <v>1.862645149230957E-9</v>
      </c>
      <c r="I268" s="59">
        <f>I198+I212+I226+I240+I254</f>
        <v>0</v>
      </c>
      <c r="J268" s="70" t="str">
        <f>IF($I268=0,"","("&amp;IF(#REF!&lt;&gt;0,1,0)+IF(#REF!&lt;&gt;0,2,0)+IF(#REF!&lt;&gt;0,4,0)&amp;")")</f>
        <v/>
      </c>
      <c r="K268" s="150">
        <f>H268-I268</f>
        <v>1.862645149230957E-9</v>
      </c>
      <c r="L268" s="46"/>
      <c r="M268" s="43"/>
      <c r="N268" s="8"/>
    </row>
    <row r="269" spans="1:14" ht="10.5" customHeight="1" x14ac:dyDescent="0.2">
      <c r="A269" s="68"/>
      <c r="B269" s="33">
        <v>316</v>
      </c>
      <c r="C269" s="32" t="s">
        <v>7</v>
      </c>
      <c r="D269" s="77">
        <f t="shared" si="60"/>
        <v>0</v>
      </c>
      <c r="E269" s="77">
        <f t="shared" si="60"/>
        <v>0</v>
      </c>
      <c r="F269" s="77">
        <f t="shared" si="60"/>
        <v>0</v>
      </c>
      <c r="G269" s="77">
        <f t="shared" si="60"/>
        <v>0</v>
      </c>
      <c r="H269" s="77">
        <f>D269+E269-F269+G269</f>
        <v>0</v>
      </c>
      <c r="I269" s="59">
        <f>I199+I213+I227+I241+I255</f>
        <v>0</v>
      </c>
      <c r="J269" s="70" t="str">
        <f>IF($I269=0,"","("&amp;IF(#REF!&lt;&gt;0,1,0)+IF(#REF!&lt;&gt;0,2,0)+IF(#REF!&lt;&gt;0,4,0)&amp;")")</f>
        <v/>
      </c>
      <c r="K269" s="150">
        <f>H269-I269</f>
        <v>0</v>
      </c>
      <c r="L269" s="46"/>
      <c r="M269" s="43"/>
      <c r="N269" s="8"/>
    </row>
    <row r="270" spans="1:14" s="40" customFormat="1" ht="10.5" customHeight="1" x14ac:dyDescent="0.2">
      <c r="A270" s="68"/>
      <c r="B270" s="72"/>
      <c r="C270" s="73" t="s">
        <v>77</v>
      </c>
      <c r="D270" s="94">
        <f t="shared" ref="D270:I270" si="61">SUM(D265:D269)</f>
        <v>1478577.5799999968</v>
      </c>
      <c r="E270" s="94">
        <f t="shared" si="61"/>
        <v>0</v>
      </c>
      <c r="F270" s="94">
        <f t="shared" si="61"/>
        <v>0</v>
      </c>
      <c r="G270" s="94">
        <f t="shared" si="61"/>
        <v>-1478577.58</v>
      </c>
      <c r="H270" s="94">
        <f t="shared" si="61"/>
        <v>-3.3542164601385593E-9</v>
      </c>
      <c r="I270" s="94">
        <f t="shared" si="61"/>
        <v>0</v>
      </c>
      <c r="J270" s="70" t="str">
        <f>IF($I270=0,"","("&amp;IF(#REF!&lt;&gt;0,1,0)+IF(#REF!&lt;&gt;0,2,0)+IF(#REF!&lt;&gt;0,4,0)&amp;")")</f>
        <v/>
      </c>
      <c r="K270" s="151">
        <f>SUM(K265:K269)</f>
        <v>-3.3542164601385593E-9</v>
      </c>
      <c r="L270" s="49"/>
      <c r="M270" s="50"/>
      <c r="N270" s="52"/>
    </row>
    <row r="271" spans="1:14" ht="10.5" customHeight="1" x14ac:dyDescent="0.2">
      <c r="A271" s="68"/>
      <c r="B271" s="74"/>
      <c r="C271" s="75"/>
      <c r="D271" s="76"/>
      <c r="E271" s="76"/>
      <c r="F271" s="76"/>
      <c r="G271" s="76"/>
      <c r="H271" s="76"/>
      <c r="I271" s="77"/>
      <c r="J271" s="70" t="str">
        <f>IF($I271=0,"","("&amp;IF(#REF!&lt;&gt;0,1,0)+IF(#REF!&lt;&gt;0,2,0)+IF(#REF!&lt;&gt;0,4,0)&amp;")")</f>
        <v/>
      </c>
      <c r="K271" s="150"/>
      <c r="L271" s="46"/>
      <c r="M271" s="56"/>
      <c r="N271" s="8"/>
    </row>
    <row r="272" spans="1:14" ht="10.5" customHeight="1" x14ac:dyDescent="0.2">
      <c r="A272" s="68"/>
      <c r="B272" s="33">
        <v>316.3</v>
      </c>
      <c r="C272" s="69" t="s">
        <v>78</v>
      </c>
      <c r="D272" s="152">
        <f t="shared" ref="D272:I274" si="62">D202+D216+D230+D244+D258</f>
        <v>0</v>
      </c>
      <c r="E272" s="152">
        <f t="shared" si="62"/>
        <v>0</v>
      </c>
      <c r="F272" s="152">
        <f t="shared" si="62"/>
        <v>0</v>
      </c>
      <c r="G272" s="152">
        <f t="shared" si="62"/>
        <v>0</v>
      </c>
      <c r="H272" s="59">
        <f>D272+E272-F272+G272</f>
        <v>0</v>
      </c>
      <c r="I272" s="152">
        <f t="shared" si="62"/>
        <v>0</v>
      </c>
      <c r="J272" s="70" t="str">
        <f>IF($I272=0,"","("&amp;IF(#REF!&lt;&gt;0,1,0)+IF(#REF!&lt;&gt;0,2,0)+IF(#REF!&lt;&gt;0,4,0)&amp;")")</f>
        <v/>
      </c>
      <c r="K272" s="149">
        <f>H272-I272</f>
        <v>0</v>
      </c>
      <c r="L272" s="46"/>
      <c r="M272" s="43"/>
      <c r="N272" s="8"/>
    </row>
    <row r="273" spans="1:14" ht="10.5" customHeight="1" x14ac:dyDescent="0.2">
      <c r="A273" s="68"/>
      <c r="B273" s="33">
        <v>316.5</v>
      </c>
      <c r="C273" s="32" t="s">
        <v>80</v>
      </c>
      <c r="D273" s="77">
        <f t="shared" si="62"/>
        <v>0</v>
      </c>
      <c r="E273" s="77">
        <f t="shared" si="62"/>
        <v>0</v>
      </c>
      <c r="F273" s="77">
        <f t="shared" si="62"/>
        <v>0</v>
      </c>
      <c r="G273" s="77">
        <f t="shared" si="62"/>
        <v>0</v>
      </c>
      <c r="H273" s="77">
        <f>D273+E273-F273+G273</f>
        <v>0</v>
      </c>
      <c r="I273" s="152">
        <f>I203+I217+I231+I245+I259</f>
        <v>0</v>
      </c>
      <c r="J273" s="70" t="str">
        <f>IF($I273=0,"","("&amp;IF(#REF!&lt;&gt;0,1,0)+IF(#REF!&lt;&gt;0,2,0)+IF(#REF!&lt;&gt;0,4,0)&amp;")")</f>
        <v/>
      </c>
      <c r="K273" s="150">
        <f>H273-I273</f>
        <v>0</v>
      </c>
      <c r="L273" s="46"/>
      <c r="M273" s="43"/>
      <c r="N273" s="8"/>
    </row>
    <row r="274" spans="1:14" ht="10.5" customHeight="1" x14ac:dyDescent="0.2">
      <c r="A274" s="68"/>
      <c r="B274" s="33">
        <v>316.7</v>
      </c>
      <c r="C274" s="69" t="s">
        <v>82</v>
      </c>
      <c r="D274" s="77">
        <f t="shared" si="62"/>
        <v>66508.170000000027</v>
      </c>
      <c r="E274" s="77">
        <f t="shared" si="62"/>
        <v>1276.73</v>
      </c>
      <c r="F274" s="77">
        <f t="shared" si="62"/>
        <v>0</v>
      </c>
      <c r="G274" s="77">
        <f t="shared" si="62"/>
        <v>-67784.899999999994</v>
      </c>
      <c r="H274" s="77">
        <f>D274+E274-F274+G274</f>
        <v>0</v>
      </c>
      <c r="I274" s="152">
        <f>I204+I218+I232+I246+I260</f>
        <v>0</v>
      </c>
      <c r="J274" s="70" t="str">
        <f>IF($I274=0,"","("&amp;IF(#REF!&lt;&gt;0,1,0)+IF(#REF!&lt;&gt;0,2,0)+IF(#REF!&lt;&gt;0,4,0)&amp;")")</f>
        <v/>
      </c>
      <c r="K274" s="150">
        <f>H274-I274</f>
        <v>0</v>
      </c>
      <c r="L274" s="46"/>
      <c r="M274" s="43"/>
      <c r="N274" s="8"/>
    </row>
    <row r="275" spans="1:14" s="40" customFormat="1" ht="10.5" customHeight="1" x14ac:dyDescent="0.2">
      <c r="A275" s="68"/>
      <c r="B275" s="72"/>
      <c r="C275" s="78" t="s">
        <v>84</v>
      </c>
      <c r="D275" s="94">
        <f t="shared" ref="D275:I275" si="63">SUM(D272:D274)</f>
        <v>66508.170000000027</v>
      </c>
      <c r="E275" s="94">
        <f t="shared" si="63"/>
        <v>1276.73</v>
      </c>
      <c r="F275" s="94">
        <f t="shared" si="63"/>
        <v>0</v>
      </c>
      <c r="G275" s="94">
        <f t="shared" si="63"/>
        <v>-67784.899999999994</v>
      </c>
      <c r="H275" s="94">
        <f t="shared" si="63"/>
        <v>0</v>
      </c>
      <c r="I275" s="94">
        <f t="shared" si="63"/>
        <v>0</v>
      </c>
      <c r="J275" s="70" t="str">
        <f>IF($I275=0,"","("&amp;IF(#REF!&lt;&gt;0,1,0)+IF(#REF!&lt;&gt;0,2,0)+IF(#REF!&lt;&gt;0,4,0)&amp;")")</f>
        <v/>
      </c>
      <c r="K275" s="151">
        <f>SUM(K272:K274)</f>
        <v>0</v>
      </c>
      <c r="L275" s="49"/>
      <c r="M275" s="50"/>
      <c r="N275" s="52"/>
    </row>
    <row r="276" spans="1:14" ht="10.5" customHeight="1" thickBot="1" x14ac:dyDescent="0.25">
      <c r="A276" s="68"/>
      <c r="B276" s="74"/>
      <c r="C276" s="32"/>
      <c r="D276" s="76"/>
      <c r="E276" s="76"/>
      <c r="F276" s="76"/>
      <c r="G276" s="76"/>
      <c r="H276" s="76"/>
      <c r="I276" s="77"/>
      <c r="J276" s="70" t="str">
        <f>IF($I276=0,"","("&amp;IF(#REF!&lt;&gt;0,1,0)+IF(#REF!&lt;&gt;0,2,0)+IF(#REF!&lt;&gt;0,4,0)&amp;")")</f>
        <v/>
      </c>
      <c r="K276" s="153"/>
      <c r="L276" s="46"/>
      <c r="M276" s="43"/>
      <c r="N276" s="8"/>
    </row>
    <row r="277" spans="1:14" s="40" customFormat="1" ht="10.5" customHeight="1" thickTop="1" x14ac:dyDescent="0.2">
      <c r="A277" s="79"/>
      <c r="B277" s="80"/>
      <c r="C277" s="81" t="str">
        <f>" "&amp;"Total "&amp;A264</f>
        <v xml:space="preserve"> Total Pt. Everglades Site</v>
      </c>
      <c r="D277" s="154">
        <f t="shared" ref="D277:I277" si="64">D270+D275</f>
        <v>1545085.7499999967</v>
      </c>
      <c r="E277" s="154">
        <f t="shared" si="64"/>
        <v>1276.73</v>
      </c>
      <c r="F277" s="154">
        <f t="shared" si="64"/>
        <v>0</v>
      </c>
      <c r="G277" s="154">
        <f t="shared" si="64"/>
        <v>-1546362.48</v>
      </c>
      <c r="H277" s="154">
        <f t="shared" si="64"/>
        <v>-3.3542164601385593E-9</v>
      </c>
      <c r="I277" s="155">
        <f t="shared" si="64"/>
        <v>0</v>
      </c>
      <c r="J277" s="82" t="str">
        <f>IF($I277=0,"","("&amp;IF(#REF!&lt;&gt;0,1,0)+IF(#REF!&lt;&gt;0,2,0)+IF(#REF!&lt;&gt;0,4,0)&amp;")")</f>
        <v/>
      </c>
      <c r="K277" s="156">
        <f>K270+K275</f>
        <v>-3.3542164601385593E-9</v>
      </c>
      <c r="L277" s="49"/>
      <c r="M277" s="50"/>
      <c r="N277" s="52"/>
    </row>
    <row r="278" spans="1:14" ht="10.5" customHeight="1" x14ac:dyDescent="0.2">
      <c r="A278" s="40"/>
      <c r="B278" s="39"/>
      <c r="C278" s="63"/>
      <c r="D278" s="86"/>
      <c r="E278" s="86"/>
      <c r="F278" s="86"/>
      <c r="G278" s="86"/>
      <c r="H278" s="86"/>
      <c r="I278" s="86"/>
      <c r="J278" s="12" t="str">
        <f>IF($I278=0,"","("&amp;IF(#REF!&lt;&gt;0,1,0)+IF(#REF!&lt;&gt;0,2,0)+IF(#REF!&lt;&gt;0,4,0)&amp;")")</f>
        <v/>
      </c>
      <c r="K278" s="86"/>
      <c r="L278" s="46"/>
      <c r="M278" s="56"/>
      <c r="N278" s="8"/>
    </row>
    <row r="279" spans="1:14" ht="10.5" customHeight="1" x14ac:dyDescent="0.2">
      <c r="A279" s="40"/>
      <c r="B279" s="39"/>
      <c r="C279" s="63"/>
      <c r="D279" s="86"/>
      <c r="E279" s="86"/>
      <c r="F279" s="86"/>
      <c r="G279" s="86"/>
      <c r="H279" s="86"/>
      <c r="I279" s="86"/>
      <c r="J279" s="12" t="str">
        <f>IF($I279=0,"","("&amp;IF(#REF!&lt;&gt;0,1,0)+IF(#REF!&lt;&gt;0,2,0)+IF(#REF!&lt;&gt;0,4,0)&amp;")")</f>
        <v/>
      </c>
      <c r="K279" s="86"/>
      <c r="L279" s="46"/>
      <c r="M279" s="56"/>
    </row>
    <row r="280" spans="1:14" ht="10.5" customHeight="1" x14ac:dyDescent="0.2">
      <c r="A280" s="38" t="s">
        <v>104</v>
      </c>
      <c r="B280" s="39"/>
      <c r="D280" s="9"/>
      <c r="E280" s="9"/>
      <c r="F280" s="9"/>
      <c r="G280" s="9"/>
      <c r="H280" s="9"/>
      <c r="I280" s="9"/>
      <c r="J280" s="12" t="str">
        <f>IF($I280=0,"","("&amp;IF(#REF!&lt;&gt;0,1,0)+IF(#REF!&lt;&gt;0,2,0)+IF(#REF!&lt;&gt;0,4,0)&amp;")")</f>
        <v/>
      </c>
      <c r="K280" s="9"/>
      <c r="L280" s="46"/>
      <c r="M280" s="43"/>
      <c r="N280" s="8"/>
    </row>
    <row r="281" spans="1:14" ht="10.5" customHeight="1" x14ac:dyDescent="0.2">
      <c r="A281" s="40"/>
      <c r="B281" s="10">
        <v>311</v>
      </c>
      <c r="C281" s="41" t="s">
        <v>3</v>
      </c>
      <c r="D281" s="42">
        <v>0</v>
      </c>
      <c r="E281" s="42">
        <v>0</v>
      </c>
      <c r="F281" s="42">
        <v>0</v>
      </c>
      <c r="G281" s="42">
        <v>0</v>
      </c>
      <c r="H281" s="42">
        <f>D281+E281-F281+G281</f>
        <v>0</v>
      </c>
      <c r="I281" s="42">
        <v>0</v>
      </c>
      <c r="J281" s="12" t="str">
        <f>IF($I281=0,"","("&amp;IF(#REF!&lt;&gt;0,1,0)+IF(#REF!&lt;&gt;0,2,0)+IF(#REF!&lt;&gt;0,4,0)&amp;")")</f>
        <v/>
      </c>
      <c r="K281" s="101">
        <f>H281-I281</f>
        <v>0</v>
      </c>
      <c r="L281" s="46"/>
      <c r="M281" s="43" t="s">
        <v>76</v>
      </c>
      <c r="N281" s="8"/>
    </row>
    <row r="282" spans="1:14" ht="10.5" customHeight="1" x14ac:dyDescent="0.2">
      <c r="A282" s="40"/>
      <c r="B282" s="10">
        <v>312</v>
      </c>
      <c r="C282" s="9" t="s">
        <v>4</v>
      </c>
      <c r="D282" s="42">
        <v>0</v>
      </c>
      <c r="E282" s="42">
        <v>0</v>
      </c>
      <c r="F282" s="42">
        <v>0</v>
      </c>
      <c r="G282" s="42">
        <v>0</v>
      </c>
      <c r="H282" s="42">
        <f>D282+E282-F282+G282</f>
        <v>0</v>
      </c>
      <c r="I282" s="42">
        <v>0</v>
      </c>
      <c r="J282" s="12" t="str">
        <f>IF($I282=0,"","("&amp;IF(#REF!&lt;&gt;0,1,0)+IF(#REF!&lt;&gt;0,2,0)+IF(#REF!&lt;&gt;0,4,0)&amp;")")</f>
        <v/>
      </c>
      <c r="K282" s="71">
        <f>H282-I282</f>
        <v>0</v>
      </c>
      <c r="L282" s="46"/>
      <c r="M282" s="43" t="s">
        <v>76</v>
      </c>
      <c r="N282" s="8"/>
    </row>
    <row r="283" spans="1:14" ht="10.5" customHeight="1" x14ac:dyDescent="0.2">
      <c r="A283" s="40"/>
      <c r="B283" s="10">
        <v>314</v>
      </c>
      <c r="C283" s="9" t="s">
        <v>5</v>
      </c>
      <c r="D283" s="42">
        <v>0</v>
      </c>
      <c r="E283" s="42">
        <v>0</v>
      </c>
      <c r="F283" s="42">
        <v>0</v>
      </c>
      <c r="G283" s="42">
        <v>0</v>
      </c>
      <c r="H283" s="42">
        <f>D283+E283-F283+G283</f>
        <v>0</v>
      </c>
      <c r="I283" s="42">
        <v>0</v>
      </c>
      <c r="J283" s="12" t="str">
        <f>IF($I283=0,"","("&amp;IF(#REF!&lt;&gt;0,1,0)+IF(#REF!&lt;&gt;0,2,0)+IF(#REF!&lt;&gt;0,4,0)&amp;")")</f>
        <v/>
      </c>
      <c r="K283" s="71">
        <f>H283-I283</f>
        <v>0</v>
      </c>
      <c r="L283" s="46"/>
      <c r="M283" s="43" t="s">
        <v>76</v>
      </c>
      <c r="N283" s="8"/>
    </row>
    <row r="284" spans="1:14" ht="10.5" customHeight="1" x14ac:dyDescent="0.2">
      <c r="A284" s="40"/>
      <c r="B284" s="10">
        <v>315</v>
      </c>
      <c r="C284" s="9" t="s">
        <v>6</v>
      </c>
      <c r="D284" s="42">
        <v>0</v>
      </c>
      <c r="E284" s="42">
        <v>0</v>
      </c>
      <c r="F284" s="42">
        <v>0</v>
      </c>
      <c r="G284" s="42">
        <v>0</v>
      </c>
      <c r="H284" s="42">
        <f>D284+E284-F284+G284</f>
        <v>0</v>
      </c>
      <c r="I284" s="42">
        <v>0</v>
      </c>
      <c r="J284" s="12" t="str">
        <f>IF($I284=0,"","("&amp;IF(#REF!&lt;&gt;0,1,0)+IF(#REF!&lt;&gt;0,2,0)+IF(#REF!&lt;&gt;0,4,0)&amp;")")</f>
        <v/>
      </c>
      <c r="K284" s="71">
        <f>H284-I284</f>
        <v>0</v>
      </c>
      <c r="L284" s="46"/>
      <c r="M284" s="43" t="s">
        <v>76</v>
      </c>
      <c r="N284" s="8"/>
    </row>
    <row r="285" spans="1:14" ht="10.5" customHeight="1" x14ac:dyDescent="0.2">
      <c r="A285" s="40"/>
      <c r="B285" s="10">
        <v>316</v>
      </c>
      <c r="C285" s="9" t="s">
        <v>7</v>
      </c>
      <c r="D285" s="42">
        <v>0</v>
      </c>
      <c r="E285" s="42">
        <v>0</v>
      </c>
      <c r="F285" s="42">
        <v>0</v>
      </c>
      <c r="G285" s="42">
        <v>0</v>
      </c>
      <c r="H285" s="42">
        <f>D285+E285-F285+G285</f>
        <v>0</v>
      </c>
      <c r="I285" s="42">
        <v>0</v>
      </c>
      <c r="J285" s="12" t="str">
        <f>IF($I285=0,"","("&amp;IF(#REF!&lt;&gt;0,1,0)+IF(#REF!&lt;&gt;0,2,0)+IF(#REF!&lt;&gt;0,4,0)&amp;")")</f>
        <v/>
      </c>
      <c r="K285" s="71">
        <f>H285-I285</f>
        <v>0</v>
      </c>
      <c r="L285" s="46"/>
      <c r="M285" s="43" t="s">
        <v>76</v>
      </c>
      <c r="N285" s="8"/>
    </row>
    <row r="286" spans="1:14" s="40" customFormat="1" ht="10.5" customHeight="1" x14ac:dyDescent="0.2">
      <c r="B286" s="47"/>
      <c r="C286" s="48" t="s">
        <v>77</v>
      </c>
      <c r="D286" s="94">
        <f t="shared" ref="D286:I286" si="65">SUM(D281:D285)</f>
        <v>0</v>
      </c>
      <c r="E286" s="94">
        <f t="shared" si="65"/>
        <v>0</v>
      </c>
      <c r="F286" s="94">
        <f t="shared" si="65"/>
        <v>0</v>
      </c>
      <c r="G286" s="94">
        <f t="shared" si="65"/>
        <v>0</v>
      </c>
      <c r="H286" s="94">
        <f t="shared" si="65"/>
        <v>0</v>
      </c>
      <c r="I286" s="94">
        <f t="shared" si="65"/>
        <v>0</v>
      </c>
      <c r="J286" s="12" t="str">
        <f>IF($I286=0,"","("&amp;IF(#REF!&lt;&gt;0,1,0)+IF(#REF!&lt;&gt;0,2,0)+IF(#REF!&lt;&gt;0,4,0)&amp;")")</f>
        <v/>
      </c>
      <c r="K286" s="94">
        <f>SUM(K281:K285)</f>
        <v>0</v>
      </c>
      <c r="L286" s="49"/>
      <c r="M286" s="50"/>
      <c r="N286" s="52"/>
    </row>
    <row r="287" spans="1:14" ht="10.5" customHeight="1" x14ac:dyDescent="0.2">
      <c r="A287" s="40"/>
      <c r="B287" s="63"/>
      <c r="C287" s="54"/>
      <c r="D287" s="14"/>
      <c r="E287" s="14"/>
      <c r="F287" s="14"/>
      <c r="G287" s="14"/>
      <c r="H287" s="55"/>
      <c r="I287" s="55"/>
      <c r="J287" s="12" t="str">
        <f>IF($I287=0,"","("&amp;IF(#REF!&lt;&gt;0,1,0)+IF(#REF!&lt;&gt;0,2,0)+IF(#REF!&lt;&gt;0,4,0)&amp;")")</f>
        <v/>
      </c>
      <c r="K287" s="55"/>
      <c r="L287" s="46"/>
      <c r="M287" s="56"/>
      <c r="N287" s="8"/>
    </row>
    <row r="288" spans="1:14" ht="10.5" customHeight="1" x14ac:dyDescent="0.2">
      <c r="A288" s="40"/>
      <c r="B288" s="10">
        <v>316.3</v>
      </c>
      <c r="C288" s="41" t="s">
        <v>78</v>
      </c>
      <c r="D288" s="42">
        <v>0</v>
      </c>
      <c r="E288" s="42">
        <v>0</v>
      </c>
      <c r="F288" s="42">
        <v>0</v>
      </c>
      <c r="G288" s="42">
        <v>0</v>
      </c>
      <c r="H288" s="42">
        <f>D288+E288-F288+G288</f>
        <v>0</v>
      </c>
      <c r="I288" s="42">
        <v>0</v>
      </c>
      <c r="J288" s="12" t="str">
        <f>IF($I288=0,"","("&amp;IF(#REF!&lt;&gt;0,1,0)+IF(#REF!&lt;&gt;0,2,0)+IF(#REF!&lt;&gt;0,4,0)&amp;")")</f>
        <v/>
      </c>
      <c r="K288" s="101">
        <f>H288-I288</f>
        <v>0</v>
      </c>
      <c r="L288" s="46"/>
      <c r="M288" s="57" t="s">
        <v>79</v>
      </c>
      <c r="N288" s="8"/>
    </row>
    <row r="289" spans="1:14" ht="10.5" customHeight="1" x14ac:dyDescent="0.2">
      <c r="A289" s="40"/>
      <c r="B289" s="10">
        <v>316.5</v>
      </c>
      <c r="C289" s="9" t="s">
        <v>80</v>
      </c>
      <c r="D289" s="42">
        <v>0</v>
      </c>
      <c r="E289" s="42">
        <v>0</v>
      </c>
      <c r="F289" s="42">
        <v>0</v>
      </c>
      <c r="G289" s="42">
        <v>0</v>
      </c>
      <c r="H289" s="42">
        <f>D289+E289-F289+G289</f>
        <v>0</v>
      </c>
      <c r="I289" s="42">
        <v>0</v>
      </c>
      <c r="J289" s="12" t="str">
        <f>IF($I289=0,"","("&amp;IF(#REF!&lt;&gt;0,1,0)+IF(#REF!&lt;&gt;0,2,0)+IF(#REF!&lt;&gt;0,4,0)&amp;")")</f>
        <v/>
      </c>
      <c r="K289" s="71">
        <f>H289-I289</f>
        <v>0</v>
      </c>
      <c r="L289" s="46"/>
      <c r="M289" s="43" t="s">
        <v>81</v>
      </c>
      <c r="N289" s="8"/>
    </row>
    <row r="290" spans="1:14" ht="10.5" customHeight="1" x14ac:dyDescent="0.2">
      <c r="A290" s="40"/>
      <c r="B290" s="10">
        <v>316.7</v>
      </c>
      <c r="C290" s="41" t="s">
        <v>82</v>
      </c>
      <c r="D290" s="42">
        <v>2.9103830456733704E-11</v>
      </c>
      <c r="E290" s="42">
        <v>0</v>
      </c>
      <c r="F290" s="42">
        <v>0</v>
      </c>
      <c r="G290" s="42">
        <v>0</v>
      </c>
      <c r="H290" s="42">
        <f>D290+E290-F290+G290</f>
        <v>2.9103830456733704E-11</v>
      </c>
      <c r="I290" s="42">
        <v>0</v>
      </c>
      <c r="J290" s="12" t="str">
        <f>IF($I290=0,"","("&amp;IF(#REF!&lt;&gt;0,1,0)+IF(#REF!&lt;&gt;0,2,0)+IF(#REF!&lt;&gt;0,4,0)&amp;")")</f>
        <v/>
      </c>
      <c r="K290" s="71">
        <f>H290-I290</f>
        <v>2.9103830456733704E-11</v>
      </c>
      <c r="L290" s="46"/>
      <c r="M290" s="43" t="s">
        <v>83</v>
      </c>
      <c r="N290" s="8"/>
    </row>
    <row r="291" spans="1:14" s="40" customFormat="1" ht="10.5" customHeight="1" x14ac:dyDescent="0.2">
      <c r="B291" s="47"/>
      <c r="C291" s="53" t="s">
        <v>84</v>
      </c>
      <c r="D291" s="94">
        <f t="shared" ref="D291:I291" si="66">SUM(D288:D290)</f>
        <v>2.9103830456733704E-11</v>
      </c>
      <c r="E291" s="94">
        <f t="shared" si="66"/>
        <v>0</v>
      </c>
      <c r="F291" s="94">
        <f t="shared" si="66"/>
        <v>0</v>
      </c>
      <c r="G291" s="94">
        <f t="shared" si="66"/>
        <v>0</v>
      </c>
      <c r="H291" s="94">
        <f t="shared" si="66"/>
        <v>2.9103830456733704E-11</v>
      </c>
      <c r="I291" s="94">
        <f t="shared" si="66"/>
        <v>0</v>
      </c>
      <c r="J291" s="12" t="str">
        <f>IF($I291=0,"","("&amp;IF(#REF!&lt;&gt;0,1,0)+IF(#REF!&lt;&gt;0,2,0)+IF(#REF!&lt;&gt;0,4,0)&amp;")")</f>
        <v/>
      </c>
      <c r="K291" s="94">
        <f>SUM(K288:K290)</f>
        <v>2.9103830456733704E-11</v>
      </c>
      <c r="L291" s="49"/>
      <c r="M291" s="50"/>
      <c r="N291" s="52"/>
    </row>
    <row r="292" spans="1:14" ht="10.5" customHeight="1" thickBot="1" x14ac:dyDescent="0.25">
      <c r="A292" s="40"/>
      <c r="B292" s="63"/>
      <c r="D292" s="59"/>
      <c r="E292" s="59"/>
      <c r="F292" s="59"/>
      <c r="G292" s="59"/>
      <c r="H292" s="59"/>
      <c r="I292" s="59"/>
      <c r="K292" s="59"/>
      <c r="L292" s="46"/>
      <c r="M292" s="43"/>
      <c r="N292" s="8"/>
    </row>
    <row r="293" spans="1:14" s="40" customFormat="1" ht="10.5" customHeight="1" thickTop="1" x14ac:dyDescent="0.2">
      <c r="B293" s="47"/>
      <c r="C293" s="60" t="str">
        <f>" "&amp;"Total "&amp;A280</f>
        <v xml:space="preserve"> Total Sanford Common</v>
      </c>
      <c r="D293" s="90">
        <f t="shared" ref="D293:I293" si="67">D286+D291</f>
        <v>2.9103830456733704E-11</v>
      </c>
      <c r="E293" s="90">
        <f t="shared" si="67"/>
        <v>0</v>
      </c>
      <c r="F293" s="90">
        <f t="shared" si="67"/>
        <v>0</v>
      </c>
      <c r="G293" s="90">
        <f t="shared" si="67"/>
        <v>0</v>
      </c>
      <c r="H293" s="61">
        <f t="shared" si="67"/>
        <v>2.9103830456733704E-11</v>
      </c>
      <c r="I293" s="90">
        <f t="shared" si="67"/>
        <v>0</v>
      </c>
      <c r="J293" s="12" t="str">
        <f>IF($I293=0,"","("&amp;IF(#REF!&lt;&gt;0,1,0)+IF(#REF!&lt;&gt;0,2,0)+IF(#REF!&lt;&gt;0,4,0)&amp;")")</f>
        <v/>
      </c>
      <c r="K293" s="90">
        <f>K286+K291</f>
        <v>2.9103830456733704E-11</v>
      </c>
      <c r="L293" s="49"/>
      <c r="M293" s="50"/>
      <c r="N293" s="52"/>
    </row>
    <row r="294" spans="1:14" ht="10.5" customHeight="1" x14ac:dyDescent="0.2">
      <c r="A294" s="38" t="s">
        <v>105</v>
      </c>
      <c r="B294" s="39"/>
      <c r="D294" s="9"/>
      <c r="E294" s="9"/>
      <c r="F294" s="9"/>
      <c r="G294" s="9"/>
      <c r="H294" s="9"/>
      <c r="I294" s="9"/>
      <c r="J294" s="12" t="str">
        <f>IF($I294=0,"","("&amp;IF(#REF!&lt;&gt;0,1,0)+IF(#REF!&lt;&gt;0,2,0)+IF(#REF!&lt;&gt;0,4,0)&amp;")")</f>
        <v/>
      </c>
      <c r="K294" s="9"/>
      <c r="L294" s="46"/>
      <c r="M294" s="43"/>
      <c r="N294" s="8"/>
    </row>
    <row r="295" spans="1:14" ht="10.5" customHeight="1" x14ac:dyDescent="0.2">
      <c r="A295" s="40"/>
      <c r="B295" s="10">
        <v>311</v>
      </c>
      <c r="C295" s="41" t="s">
        <v>3</v>
      </c>
      <c r="D295" s="42">
        <v>0</v>
      </c>
      <c r="E295" s="42">
        <v>0</v>
      </c>
      <c r="F295" s="42">
        <v>0</v>
      </c>
      <c r="G295" s="42">
        <v>0</v>
      </c>
      <c r="H295" s="42">
        <f>D295+E295-F295+G295</f>
        <v>0</v>
      </c>
      <c r="I295" s="42">
        <v>0</v>
      </c>
      <c r="J295" s="12" t="str">
        <f>IF($I295=0,"","("&amp;IF(#REF!&lt;&gt;0,1,0)+IF(#REF!&lt;&gt;0,2,0)+IF(#REF!&lt;&gt;0,4,0)&amp;")")</f>
        <v/>
      </c>
      <c r="K295" s="101">
        <f>H295-I295</f>
        <v>0</v>
      </c>
      <c r="L295" s="46"/>
      <c r="M295" s="43" t="s">
        <v>76</v>
      </c>
      <c r="N295" s="8"/>
    </row>
    <row r="296" spans="1:14" ht="10.5" customHeight="1" x14ac:dyDescent="0.2">
      <c r="A296" s="40"/>
      <c r="B296" s="10">
        <v>312</v>
      </c>
      <c r="C296" s="9" t="s">
        <v>4</v>
      </c>
      <c r="D296" s="42">
        <v>0</v>
      </c>
      <c r="E296" s="42">
        <v>0</v>
      </c>
      <c r="F296" s="42">
        <v>0</v>
      </c>
      <c r="G296" s="42">
        <v>0</v>
      </c>
      <c r="H296" s="42">
        <f>D296+E296-F296+G296</f>
        <v>0</v>
      </c>
      <c r="I296" s="42">
        <v>0</v>
      </c>
      <c r="J296" s="12" t="str">
        <f>IF($I296=0,"","("&amp;IF(#REF!&lt;&gt;0,1,0)+IF(#REF!&lt;&gt;0,2,0)+IF(#REF!&lt;&gt;0,4,0)&amp;")")</f>
        <v/>
      </c>
      <c r="K296" s="71">
        <f>H296-I296</f>
        <v>0</v>
      </c>
      <c r="L296" s="46"/>
      <c r="M296" s="43" t="s">
        <v>76</v>
      </c>
      <c r="N296" s="8"/>
    </row>
    <row r="297" spans="1:14" ht="10.5" customHeight="1" x14ac:dyDescent="0.2">
      <c r="A297" s="40"/>
      <c r="B297" s="10">
        <v>314</v>
      </c>
      <c r="C297" s="9" t="s">
        <v>5</v>
      </c>
      <c r="D297" s="42">
        <v>0</v>
      </c>
      <c r="E297" s="42">
        <v>0</v>
      </c>
      <c r="F297" s="42">
        <v>0</v>
      </c>
      <c r="G297" s="42">
        <v>0</v>
      </c>
      <c r="H297" s="42">
        <f>D297+E297-F297+G297</f>
        <v>0</v>
      </c>
      <c r="I297" s="42">
        <v>0</v>
      </c>
      <c r="J297" s="12" t="str">
        <f>IF($I297=0,"","("&amp;IF(#REF!&lt;&gt;0,1,0)+IF(#REF!&lt;&gt;0,2,0)+IF(#REF!&lt;&gt;0,4,0)&amp;")")</f>
        <v/>
      </c>
      <c r="K297" s="71">
        <f>H297-I297</f>
        <v>0</v>
      </c>
      <c r="L297" s="46"/>
      <c r="M297" s="43" t="s">
        <v>76</v>
      </c>
      <c r="N297" s="8"/>
    </row>
    <row r="298" spans="1:14" ht="10.5" customHeight="1" x14ac:dyDescent="0.2">
      <c r="A298" s="40"/>
      <c r="B298" s="10">
        <v>315</v>
      </c>
      <c r="C298" s="9" t="s">
        <v>6</v>
      </c>
      <c r="D298" s="42">
        <v>0</v>
      </c>
      <c r="E298" s="42">
        <v>0</v>
      </c>
      <c r="F298" s="42">
        <v>0</v>
      </c>
      <c r="G298" s="42">
        <v>0</v>
      </c>
      <c r="H298" s="42">
        <f>D298+E298-F298+G298</f>
        <v>0</v>
      </c>
      <c r="I298" s="42">
        <v>0</v>
      </c>
      <c r="J298" s="12" t="str">
        <f>IF($I298=0,"","("&amp;IF(#REF!&lt;&gt;0,1,0)+IF(#REF!&lt;&gt;0,2,0)+IF(#REF!&lt;&gt;0,4,0)&amp;")")</f>
        <v/>
      </c>
      <c r="K298" s="71">
        <f>H298-I298</f>
        <v>0</v>
      </c>
      <c r="L298" s="46"/>
      <c r="M298" s="43" t="s">
        <v>76</v>
      </c>
      <c r="N298" s="8"/>
    </row>
    <row r="299" spans="1:14" ht="10.5" customHeight="1" x14ac:dyDescent="0.2">
      <c r="A299" s="40"/>
      <c r="B299" s="10">
        <v>316</v>
      </c>
      <c r="C299" s="9" t="s">
        <v>7</v>
      </c>
      <c r="D299" s="42">
        <v>0</v>
      </c>
      <c r="E299" s="42">
        <v>0</v>
      </c>
      <c r="F299" s="42">
        <v>0</v>
      </c>
      <c r="G299" s="42">
        <v>0</v>
      </c>
      <c r="H299" s="42">
        <f>D299+E299-F299+G299</f>
        <v>0</v>
      </c>
      <c r="I299" s="42">
        <v>0</v>
      </c>
      <c r="J299" s="12" t="str">
        <f>IF($I299=0,"","("&amp;IF(#REF!&lt;&gt;0,1,0)+IF(#REF!&lt;&gt;0,2,0)+IF(#REF!&lt;&gt;0,4,0)&amp;")")</f>
        <v/>
      </c>
      <c r="K299" s="71">
        <f>H299-I299</f>
        <v>0</v>
      </c>
      <c r="L299" s="46"/>
      <c r="M299" s="43" t="s">
        <v>76</v>
      </c>
      <c r="N299" s="8"/>
    </row>
    <row r="300" spans="1:14" s="40" customFormat="1" ht="10.5" customHeight="1" x14ac:dyDescent="0.2">
      <c r="B300" s="47"/>
      <c r="C300" s="48" t="s">
        <v>77</v>
      </c>
      <c r="D300" s="94">
        <f t="shared" ref="D300:I300" si="68">SUM(D295:D299)</f>
        <v>0</v>
      </c>
      <c r="E300" s="94">
        <f t="shared" si="68"/>
        <v>0</v>
      </c>
      <c r="F300" s="94">
        <f t="shared" si="68"/>
        <v>0</v>
      </c>
      <c r="G300" s="94">
        <f t="shared" si="68"/>
        <v>0</v>
      </c>
      <c r="H300" s="94">
        <f t="shared" si="68"/>
        <v>0</v>
      </c>
      <c r="I300" s="94">
        <f t="shared" si="68"/>
        <v>0</v>
      </c>
      <c r="J300" s="12" t="str">
        <f>IF($I300=0,"","("&amp;IF(#REF!&lt;&gt;0,1,0)+IF(#REF!&lt;&gt;0,2,0)+IF(#REF!&lt;&gt;0,4,0)&amp;")")</f>
        <v/>
      </c>
      <c r="K300" s="94">
        <f>SUM(K295:K299)</f>
        <v>0</v>
      </c>
      <c r="L300" s="49"/>
      <c r="M300" s="50"/>
      <c r="N300" s="52"/>
    </row>
    <row r="301" spans="1:14" ht="10.5" customHeight="1" x14ac:dyDescent="0.2">
      <c r="A301" s="40"/>
      <c r="B301" s="63"/>
      <c r="C301" s="54"/>
      <c r="D301" s="14"/>
      <c r="E301" s="14"/>
      <c r="F301" s="14"/>
      <c r="G301" s="14"/>
      <c r="H301" s="55"/>
      <c r="I301" s="55"/>
      <c r="J301" s="12" t="str">
        <f>IF($I301=0,"","("&amp;IF(#REF!&lt;&gt;0,1,0)+IF(#REF!&lt;&gt;0,2,0)+IF(#REF!&lt;&gt;0,4,0)&amp;")")</f>
        <v/>
      </c>
      <c r="K301" s="55"/>
      <c r="L301" s="46"/>
      <c r="M301" s="56"/>
      <c r="N301" s="8"/>
    </row>
    <row r="302" spans="1:14" ht="10.5" customHeight="1" x14ac:dyDescent="0.2">
      <c r="A302" s="40"/>
      <c r="B302" s="10">
        <v>316.3</v>
      </c>
      <c r="C302" s="41" t="s">
        <v>78</v>
      </c>
      <c r="D302" s="42">
        <v>0</v>
      </c>
      <c r="E302" s="42">
        <v>0</v>
      </c>
      <c r="F302" s="42">
        <v>0</v>
      </c>
      <c r="G302" s="42">
        <v>0</v>
      </c>
      <c r="H302" s="42">
        <f>D302+E302-F302+G302</f>
        <v>0</v>
      </c>
      <c r="I302" s="42">
        <v>0</v>
      </c>
      <c r="J302" s="12" t="str">
        <f>IF($I302=0,"","("&amp;IF(#REF!&lt;&gt;0,1,0)+IF(#REF!&lt;&gt;0,2,0)+IF(#REF!&lt;&gt;0,4,0)&amp;")")</f>
        <v/>
      </c>
      <c r="K302" s="101">
        <f>H302-I302</f>
        <v>0</v>
      </c>
      <c r="L302" s="46"/>
      <c r="M302" s="57" t="s">
        <v>79</v>
      </c>
      <c r="N302" s="8"/>
    </row>
    <row r="303" spans="1:14" ht="10.5" customHeight="1" x14ac:dyDescent="0.2">
      <c r="A303" s="40"/>
      <c r="B303" s="10">
        <v>316.5</v>
      </c>
      <c r="C303" s="9" t="s">
        <v>80</v>
      </c>
      <c r="D303" s="42">
        <v>0</v>
      </c>
      <c r="E303" s="42">
        <v>0</v>
      </c>
      <c r="F303" s="42">
        <v>0</v>
      </c>
      <c r="G303" s="42">
        <v>0</v>
      </c>
      <c r="H303" s="42">
        <f>D303+E303-F303+G303</f>
        <v>0</v>
      </c>
      <c r="I303" s="42">
        <v>0</v>
      </c>
      <c r="J303" s="12" t="str">
        <f>IF($I303=0,"","("&amp;IF(#REF!&lt;&gt;0,1,0)+IF(#REF!&lt;&gt;0,2,0)+IF(#REF!&lt;&gt;0,4,0)&amp;")")</f>
        <v/>
      </c>
      <c r="K303" s="71">
        <f>H303-I303</f>
        <v>0</v>
      </c>
      <c r="L303" s="46"/>
      <c r="M303" s="43" t="s">
        <v>81</v>
      </c>
      <c r="N303" s="8"/>
    </row>
    <row r="304" spans="1:14" ht="10.5" customHeight="1" x14ac:dyDescent="0.2">
      <c r="A304" s="40"/>
      <c r="B304" s="10">
        <v>316.7</v>
      </c>
      <c r="C304" s="41" t="s">
        <v>82</v>
      </c>
      <c r="D304" s="42">
        <v>0</v>
      </c>
      <c r="E304" s="42">
        <v>0</v>
      </c>
      <c r="F304" s="42">
        <v>0</v>
      </c>
      <c r="G304" s="42">
        <v>0</v>
      </c>
      <c r="H304" s="42">
        <f>D304+E304-F304+G304</f>
        <v>0</v>
      </c>
      <c r="I304" s="42">
        <v>0</v>
      </c>
      <c r="J304" s="12" t="str">
        <f>IF($I304=0,"","("&amp;IF(#REF!&lt;&gt;0,1,0)+IF(#REF!&lt;&gt;0,2,0)+IF(#REF!&lt;&gt;0,4,0)&amp;")")</f>
        <v/>
      </c>
      <c r="K304" s="71">
        <f>H304-I304</f>
        <v>0</v>
      </c>
      <c r="L304" s="46"/>
      <c r="M304" s="43" t="s">
        <v>83</v>
      </c>
      <c r="N304" s="8"/>
    </row>
    <row r="305" spans="1:14" s="40" customFormat="1" ht="10.5" customHeight="1" x14ac:dyDescent="0.2">
      <c r="B305" s="47"/>
      <c r="C305" s="53" t="s">
        <v>84</v>
      </c>
      <c r="D305" s="94">
        <f t="shared" ref="D305:I305" si="69">SUM(D302:D304)</f>
        <v>0</v>
      </c>
      <c r="E305" s="94">
        <f t="shared" si="69"/>
        <v>0</v>
      </c>
      <c r="F305" s="94">
        <f t="shared" si="69"/>
        <v>0</v>
      </c>
      <c r="G305" s="94">
        <f t="shared" si="69"/>
        <v>0</v>
      </c>
      <c r="H305" s="94">
        <f t="shared" si="69"/>
        <v>0</v>
      </c>
      <c r="I305" s="94">
        <f t="shared" si="69"/>
        <v>0</v>
      </c>
      <c r="J305" s="12" t="str">
        <f>IF($I305=0,"","("&amp;IF(#REF!&lt;&gt;0,1,0)+IF(#REF!&lt;&gt;0,2,0)+IF(#REF!&lt;&gt;0,4,0)&amp;")")</f>
        <v/>
      </c>
      <c r="K305" s="94">
        <f>SUM(K302:K304)</f>
        <v>0</v>
      </c>
      <c r="L305" s="49"/>
      <c r="M305" s="50"/>
      <c r="N305" s="52"/>
    </row>
    <row r="306" spans="1:14" ht="10.5" customHeight="1" thickBot="1" x14ac:dyDescent="0.25">
      <c r="A306" s="40"/>
      <c r="B306" s="63"/>
      <c r="D306" s="59"/>
      <c r="E306" s="59"/>
      <c r="F306" s="59"/>
      <c r="G306" s="59"/>
      <c r="H306" s="59"/>
      <c r="I306" s="59"/>
      <c r="K306" s="59"/>
      <c r="L306" s="46"/>
      <c r="M306" s="43"/>
      <c r="N306" s="8"/>
    </row>
    <row r="307" spans="1:14" s="40" customFormat="1" ht="10.5" customHeight="1" thickTop="1" x14ac:dyDescent="0.2">
      <c r="B307" s="47"/>
      <c r="C307" s="60" t="str">
        <f>" "&amp;"Total "&amp;A294</f>
        <v xml:space="preserve"> Total Sanford Unit 3</v>
      </c>
      <c r="D307" s="90">
        <f t="shared" ref="D307:I307" si="70">D300+D305</f>
        <v>0</v>
      </c>
      <c r="E307" s="90">
        <f t="shared" si="70"/>
        <v>0</v>
      </c>
      <c r="F307" s="90">
        <f t="shared" si="70"/>
        <v>0</v>
      </c>
      <c r="G307" s="90">
        <f t="shared" si="70"/>
        <v>0</v>
      </c>
      <c r="H307" s="61">
        <f t="shared" si="70"/>
        <v>0</v>
      </c>
      <c r="I307" s="90">
        <f t="shared" si="70"/>
        <v>0</v>
      </c>
      <c r="J307" s="12" t="str">
        <f>IF($I307=0,"","("&amp;IF(#REF!&lt;&gt;0,1,0)+IF(#REF!&lt;&gt;0,2,0)+IF(#REF!&lt;&gt;0,4,0)&amp;")")</f>
        <v/>
      </c>
      <c r="K307" s="90">
        <f>K300+K305</f>
        <v>0</v>
      </c>
      <c r="L307" s="49"/>
      <c r="M307" s="50"/>
      <c r="N307" s="52"/>
    </row>
    <row r="308" spans="1:14" ht="10.5" customHeight="1" x14ac:dyDescent="0.2">
      <c r="A308" s="89" t="s">
        <v>106</v>
      </c>
      <c r="B308" s="91"/>
      <c r="C308" s="65"/>
      <c r="D308" s="92"/>
      <c r="E308" s="92"/>
      <c r="F308" s="92"/>
      <c r="G308" s="92"/>
      <c r="H308" s="92"/>
      <c r="I308" s="92"/>
      <c r="J308" s="67" t="str">
        <f>IF($I308=0,"","("&amp;IF(#REF!&lt;&gt;0,1,0)+IF(#REF!&lt;&gt;0,2,0)+IF(#REF!&lt;&gt;0,4,0)&amp;")")</f>
        <v/>
      </c>
      <c r="K308" s="125"/>
      <c r="L308" s="46"/>
      <c r="M308" s="56"/>
      <c r="N308" s="8"/>
    </row>
    <row r="309" spans="1:14" ht="10.5" customHeight="1" x14ac:dyDescent="0.2">
      <c r="A309" s="68"/>
      <c r="B309" s="33">
        <v>311</v>
      </c>
      <c r="C309" s="69" t="s">
        <v>3</v>
      </c>
      <c r="D309" s="59">
        <f t="shared" ref="D309:G313" si="71">D281+D295</f>
        <v>0</v>
      </c>
      <c r="E309" s="59">
        <f t="shared" si="71"/>
        <v>0</v>
      </c>
      <c r="F309" s="59">
        <f t="shared" si="71"/>
        <v>0</v>
      </c>
      <c r="G309" s="59">
        <f t="shared" si="71"/>
        <v>0</v>
      </c>
      <c r="H309" s="59">
        <f>D309+E309-F309+G309</f>
        <v>0</v>
      </c>
      <c r="I309" s="59">
        <f>I281+I295</f>
        <v>0</v>
      </c>
      <c r="J309" s="70" t="str">
        <f>IF($I309=0,"","("&amp;IF(#REF!&lt;&gt;0,1,0)+IF(#REF!&lt;&gt;0,2,0)+IF(#REF!&lt;&gt;0,4,0)&amp;")")</f>
        <v/>
      </c>
      <c r="K309" s="149">
        <f>H309-I309</f>
        <v>0</v>
      </c>
      <c r="L309" s="46"/>
      <c r="M309" s="43"/>
      <c r="N309" s="8"/>
    </row>
    <row r="310" spans="1:14" ht="10.5" customHeight="1" x14ac:dyDescent="0.2">
      <c r="A310" s="68"/>
      <c r="B310" s="33">
        <v>312</v>
      </c>
      <c r="C310" s="32" t="s">
        <v>4</v>
      </c>
      <c r="D310" s="77">
        <f t="shared" si="71"/>
        <v>0</v>
      </c>
      <c r="E310" s="77">
        <f t="shared" si="71"/>
        <v>0</v>
      </c>
      <c r="F310" s="77">
        <f t="shared" si="71"/>
        <v>0</v>
      </c>
      <c r="G310" s="77">
        <f t="shared" si="71"/>
        <v>0</v>
      </c>
      <c r="H310" s="77">
        <f>D310+E310-F310+G310</f>
        <v>0</v>
      </c>
      <c r="I310" s="59">
        <f>I282+I296</f>
        <v>0</v>
      </c>
      <c r="J310" s="70" t="str">
        <f>IF($I310=0,"","("&amp;IF(#REF!&lt;&gt;0,1,0)+IF(#REF!&lt;&gt;0,2,0)+IF(#REF!&lt;&gt;0,4,0)&amp;")")</f>
        <v/>
      </c>
      <c r="K310" s="150">
        <f>H310-I310</f>
        <v>0</v>
      </c>
      <c r="L310" s="46"/>
      <c r="M310" s="43"/>
      <c r="N310" s="8"/>
    </row>
    <row r="311" spans="1:14" ht="10.5" customHeight="1" x14ac:dyDescent="0.2">
      <c r="A311" s="68"/>
      <c r="B311" s="33">
        <v>314</v>
      </c>
      <c r="C311" s="32" t="s">
        <v>5</v>
      </c>
      <c r="D311" s="77">
        <f t="shared" si="71"/>
        <v>0</v>
      </c>
      <c r="E311" s="77">
        <f t="shared" si="71"/>
        <v>0</v>
      </c>
      <c r="F311" s="77">
        <f t="shared" si="71"/>
        <v>0</v>
      </c>
      <c r="G311" s="77">
        <f t="shared" si="71"/>
        <v>0</v>
      </c>
      <c r="H311" s="77">
        <f>D311+E311-F311+G311</f>
        <v>0</v>
      </c>
      <c r="I311" s="59">
        <f>I283+I297</f>
        <v>0</v>
      </c>
      <c r="J311" s="70" t="str">
        <f>IF($I311=0,"","("&amp;IF(#REF!&lt;&gt;0,1,0)+IF(#REF!&lt;&gt;0,2,0)+IF(#REF!&lt;&gt;0,4,0)&amp;")")</f>
        <v/>
      </c>
      <c r="K311" s="150">
        <f>H311-I311</f>
        <v>0</v>
      </c>
      <c r="L311" s="46"/>
      <c r="M311" s="43"/>
      <c r="N311" s="8"/>
    </row>
    <row r="312" spans="1:14" ht="10.5" customHeight="1" x14ac:dyDescent="0.2">
      <c r="A312" s="68"/>
      <c r="B312" s="33">
        <v>315</v>
      </c>
      <c r="C312" s="32" t="s">
        <v>6</v>
      </c>
      <c r="D312" s="77">
        <f t="shared" si="71"/>
        <v>0</v>
      </c>
      <c r="E312" s="77">
        <f t="shared" si="71"/>
        <v>0</v>
      </c>
      <c r="F312" s="77">
        <f t="shared" si="71"/>
        <v>0</v>
      </c>
      <c r="G312" s="77">
        <f t="shared" si="71"/>
        <v>0</v>
      </c>
      <c r="H312" s="77">
        <f>D312+E312-F312+G312</f>
        <v>0</v>
      </c>
      <c r="I312" s="59">
        <f>I284+I298</f>
        <v>0</v>
      </c>
      <c r="J312" s="70" t="str">
        <f>IF($I312=0,"","("&amp;IF(#REF!&lt;&gt;0,1,0)+IF(#REF!&lt;&gt;0,2,0)+IF(#REF!&lt;&gt;0,4,0)&amp;")")</f>
        <v/>
      </c>
      <c r="K312" s="150">
        <f>H312-I312</f>
        <v>0</v>
      </c>
      <c r="L312" s="46"/>
      <c r="M312" s="43"/>
      <c r="N312" s="8"/>
    </row>
    <row r="313" spans="1:14" ht="10.5" customHeight="1" x14ac:dyDescent="0.2">
      <c r="A313" s="68"/>
      <c r="B313" s="33">
        <v>316</v>
      </c>
      <c r="C313" s="32" t="s">
        <v>7</v>
      </c>
      <c r="D313" s="77">
        <f t="shared" si="71"/>
        <v>0</v>
      </c>
      <c r="E313" s="77">
        <f t="shared" si="71"/>
        <v>0</v>
      </c>
      <c r="F313" s="77">
        <f t="shared" si="71"/>
        <v>0</v>
      </c>
      <c r="G313" s="77">
        <f t="shared" si="71"/>
        <v>0</v>
      </c>
      <c r="H313" s="77">
        <f>D313+E313-F313+G313</f>
        <v>0</v>
      </c>
      <c r="I313" s="59">
        <f>I285+I299</f>
        <v>0</v>
      </c>
      <c r="J313" s="70" t="str">
        <f>IF($I313=0,"","("&amp;IF(#REF!&lt;&gt;0,1,0)+IF(#REF!&lt;&gt;0,2,0)+IF(#REF!&lt;&gt;0,4,0)&amp;")")</f>
        <v/>
      </c>
      <c r="K313" s="150">
        <f>H313-I313</f>
        <v>0</v>
      </c>
      <c r="L313" s="46"/>
      <c r="M313" s="43"/>
    </row>
    <row r="314" spans="1:14" s="40" customFormat="1" ht="10.5" customHeight="1" x14ac:dyDescent="0.2">
      <c r="A314" s="68"/>
      <c r="B314" s="72"/>
      <c r="C314" s="73" t="s">
        <v>77</v>
      </c>
      <c r="D314" s="94">
        <f t="shared" ref="D314:I314" si="72">SUM(D309:D313)</f>
        <v>0</v>
      </c>
      <c r="E314" s="94">
        <f t="shared" si="72"/>
        <v>0</v>
      </c>
      <c r="F314" s="94">
        <f t="shared" si="72"/>
        <v>0</v>
      </c>
      <c r="G314" s="94">
        <f t="shared" si="72"/>
        <v>0</v>
      </c>
      <c r="H314" s="94">
        <f t="shared" si="72"/>
        <v>0</v>
      </c>
      <c r="I314" s="94">
        <f t="shared" si="72"/>
        <v>0</v>
      </c>
      <c r="J314" s="70" t="str">
        <f>IF($I314=0,"","("&amp;IF(#REF!&lt;&gt;0,1,0)+IF(#REF!&lt;&gt;0,2,0)+IF(#REF!&lt;&gt;0,4,0)&amp;")")</f>
        <v/>
      </c>
      <c r="K314" s="151">
        <f>SUM(K309:K313)</f>
        <v>0</v>
      </c>
      <c r="L314" s="49"/>
      <c r="M314" s="50"/>
      <c r="N314" s="12"/>
    </row>
    <row r="315" spans="1:14" ht="10.5" customHeight="1" x14ac:dyDescent="0.2">
      <c r="A315" s="68"/>
      <c r="B315" s="74"/>
      <c r="C315" s="75"/>
      <c r="D315" s="76"/>
      <c r="E315" s="76"/>
      <c r="F315" s="76"/>
      <c r="G315" s="76"/>
      <c r="H315" s="76"/>
      <c r="I315" s="77"/>
      <c r="J315" s="70" t="str">
        <f>IF($I315=0,"","("&amp;IF(#REF!&lt;&gt;0,1,0)+IF(#REF!&lt;&gt;0,2,0)+IF(#REF!&lt;&gt;0,4,0)&amp;")")</f>
        <v/>
      </c>
      <c r="K315" s="150"/>
      <c r="L315" s="46"/>
      <c r="M315" s="56"/>
    </row>
    <row r="316" spans="1:14" ht="10.5" customHeight="1" x14ac:dyDescent="0.2">
      <c r="A316" s="68"/>
      <c r="B316" s="33">
        <v>316.3</v>
      </c>
      <c r="C316" s="69" t="s">
        <v>78</v>
      </c>
      <c r="D316" s="152">
        <f t="shared" ref="D316:G318" si="73">D288+D302</f>
        <v>0</v>
      </c>
      <c r="E316" s="152">
        <f t="shared" si="73"/>
        <v>0</v>
      </c>
      <c r="F316" s="152">
        <f t="shared" si="73"/>
        <v>0</v>
      </c>
      <c r="G316" s="152">
        <f t="shared" si="73"/>
        <v>0</v>
      </c>
      <c r="H316" s="59">
        <f>D316+E316-F316+G316</f>
        <v>0</v>
      </c>
      <c r="I316" s="152">
        <f>I288+I302</f>
        <v>0</v>
      </c>
      <c r="J316" s="70" t="str">
        <f>IF($I316=0,"","("&amp;IF(#REF!&lt;&gt;0,1,0)+IF(#REF!&lt;&gt;0,2,0)+IF(#REF!&lt;&gt;0,4,0)&amp;")")</f>
        <v/>
      </c>
      <c r="K316" s="149">
        <f>H316-I316</f>
        <v>0</v>
      </c>
      <c r="L316" s="46"/>
      <c r="M316" s="43"/>
    </row>
    <row r="317" spans="1:14" ht="10.5" customHeight="1" x14ac:dyDescent="0.2">
      <c r="A317" s="68"/>
      <c r="B317" s="33">
        <v>316.5</v>
      </c>
      <c r="C317" s="32" t="s">
        <v>80</v>
      </c>
      <c r="D317" s="77">
        <f t="shared" si="73"/>
        <v>0</v>
      </c>
      <c r="E317" s="77">
        <f t="shared" si="73"/>
        <v>0</v>
      </c>
      <c r="F317" s="77">
        <f t="shared" si="73"/>
        <v>0</v>
      </c>
      <c r="G317" s="77">
        <f t="shared" si="73"/>
        <v>0</v>
      </c>
      <c r="H317" s="77">
        <f>D317+E317-F317+G317</f>
        <v>0</v>
      </c>
      <c r="I317" s="152">
        <f>I289+I303</f>
        <v>0</v>
      </c>
      <c r="J317" s="70" t="str">
        <f>IF($I317=0,"","("&amp;IF(#REF!&lt;&gt;0,1,0)+IF(#REF!&lt;&gt;0,2,0)+IF(#REF!&lt;&gt;0,4,0)&amp;")")</f>
        <v/>
      </c>
      <c r="K317" s="150">
        <f>H317-I317</f>
        <v>0</v>
      </c>
      <c r="L317" s="46"/>
      <c r="M317" s="43"/>
    </row>
    <row r="318" spans="1:14" ht="10.5" customHeight="1" x14ac:dyDescent="0.2">
      <c r="A318" s="68"/>
      <c r="B318" s="33">
        <v>316.7</v>
      </c>
      <c r="C318" s="69" t="s">
        <v>82</v>
      </c>
      <c r="D318" s="77">
        <f t="shared" si="73"/>
        <v>2.9103830456733704E-11</v>
      </c>
      <c r="E318" s="77">
        <f t="shared" si="73"/>
        <v>0</v>
      </c>
      <c r="F318" s="77">
        <f t="shared" si="73"/>
        <v>0</v>
      </c>
      <c r="G318" s="77">
        <f t="shared" si="73"/>
        <v>0</v>
      </c>
      <c r="H318" s="77">
        <f>D318+E318-F318+G318</f>
        <v>2.9103830456733704E-11</v>
      </c>
      <c r="I318" s="152">
        <f>I290+I304</f>
        <v>0</v>
      </c>
      <c r="J318" s="70" t="str">
        <f>IF($I318=0,"","("&amp;IF(#REF!&lt;&gt;0,1,0)+IF(#REF!&lt;&gt;0,2,0)+IF(#REF!&lt;&gt;0,4,0)&amp;")")</f>
        <v/>
      </c>
      <c r="K318" s="150">
        <f>H318-I318</f>
        <v>2.9103830456733704E-11</v>
      </c>
      <c r="L318" s="46"/>
      <c r="M318" s="43"/>
    </row>
    <row r="319" spans="1:14" s="40" customFormat="1" ht="10.5" customHeight="1" x14ac:dyDescent="0.2">
      <c r="A319" s="68"/>
      <c r="B319" s="72"/>
      <c r="C319" s="78" t="s">
        <v>84</v>
      </c>
      <c r="D319" s="94">
        <f t="shared" ref="D319:I319" si="74">SUM(D316:D318)</f>
        <v>2.9103830456733704E-11</v>
      </c>
      <c r="E319" s="94">
        <f t="shared" si="74"/>
        <v>0</v>
      </c>
      <c r="F319" s="94">
        <f t="shared" si="74"/>
        <v>0</v>
      </c>
      <c r="G319" s="94">
        <f t="shared" si="74"/>
        <v>0</v>
      </c>
      <c r="H319" s="94">
        <f t="shared" si="74"/>
        <v>2.9103830456733704E-11</v>
      </c>
      <c r="I319" s="94">
        <f t="shared" si="74"/>
        <v>0</v>
      </c>
      <c r="J319" s="70" t="str">
        <f>IF($I319=0,"","("&amp;IF(#REF!&lt;&gt;0,1,0)+IF(#REF!&lt;&gt;0,2,0)+IF(#REF!&lt;&gt;0,4,0)&amp;")")</f>
        <v/>
      </c>
      <c r="K319" s="151">
        <f>SUM(K316:K318)</f>
        <v>2.9103830456733704E-11</v>
      </c>
      <c r="L319" s="49"/>
      <c r="M319" s="50"/>
      <c r="N319" s="12"/>
    </row>
    <row r="320" spans="1:14" ht="10.5" customHeight="1" thickBot="1" x14ac:dyDescent="0.25">
      <c r="A320" s="68"/>
      <c r="B320" s="74"/>
      <c r="C320" s="32"/>
      <c r="D320" s="76"/>
      <c r="E320" s="76"/>
      <c r="F320" s="76"/>
      <c r="G320" s="76"/>
      <c r="H320" s="76"/>
      <c r="I320" s="77"/>
      <c r="J320" s="70" t="str">
        <f>IF($I320=0,"","("&amp;IF(#REF!&lt;&gt;0,1,0)+IF(#REF!&lt;&gt;0,2,0)+IF(#REF!&lt;&gt;0,4,0)&amp;")")</f>
        <v/>
      </c>
      <c r="K320" s="153"/>
      <c r="L320" s="46"/>
      <c r="M320" s="43"/>
    </row>
    <row r="321" spans="1:14" s="40" customFormat="1" ht="10.5" customHeight="1" thickTop="1" x14ac:dyDescent="0.2">
      <c r="A321" s="79"/>
      <c r="B321" s="80"/>
      <c r="C321" s="81" t="str">
        <f>" "&amp;"Total "&amp;A308</f>
        <v xml:space="preserve"> Total Sanford Site</v>
      </c>
      <c r="D321" s="154">
        <f t="shared" ref="D321:I321" si="75">D314+D319</f>
        <v>2.9103830456733704E-11</v>
      </c>
      <c r="E321" s="154">
        <f t="shared" si="75"/>
        <v>0</v>
      </c>
      <c r="F321" s="154">
        <f t="shared" si="75"/>
        <v>0</v>
      </c>
      <c r="G321" s="154">
        <f t="shared" si="75"/>
        <v>0</v>
      </c>
      <c r="H321" s="154">
        <f t="shared" si="75"/>
        <v>2.9103830456733704E-11</v>
      </c>
      <c r="I321" s="155">
        <f t="shared" si="75"/>
        <v>0</v>
      </c>
      <c r="J321" s="82" t="str">
        <f>IF($I321=0,"","("&amp;IF(#REF!&lt;&gt;0,1,0)+IF(#REF!&lt;&gt;0,2,0)+IF(#REF!&lt;&gt;0,4,0)&amp;")")</f>
        <v/>
      </c>
      <c r="K321" s="156">
        <f>K314+K319</f>
        <v>2.9103830456733704E-11</v>
      </c>
      <c r="L321" s="49"/>
      <c r="M321" s="50"/>
      <c r="N321" s="12"/>
    </row>
    <row r="322" spans="1:14" ht="10.5" customHeight="1" x14ac:dyDescent="0.2">
      <c r="A322" s="40"/>
      <c r="B322" s="39"/>
      <c r="C322" s="63"/>
      <c r="D322" s="86"/>
      <c r="E322" s="86"/>
      <c r="F322" s="86"/>
      <c r="G322" s="86"/>
      <c r="H322" s="86"/>
      <c r="I322" s="86"/>
      <c r="J322" s="12" t="str">
        <f>IF($I322=0,"","("&amp;IF(#REF!&lt;&gt;0,1,0)+IF(#REF!&lt;&gt;0,2,0)+IF(#REF!&lt;&gt;0,4,0)&amp;")")</f>
        <v/>
      </c>
      <c r="K322" s="86"/>
      <c r="L322" s="46"/>
      <c r="M322" s="56"/>
    </row>
    <row r="323" spans="1:14" ht="10.5" customHeight="1" x14ac:dyDescent="0.2">
      <c r="A323" s="38" t="s">
        <v>1</v>
      </c>
      <c r="B323" s="39"/>
      <c r="D323" s="9"/>
      <c r="E323" s="9"/>
      <c r="F323" s="9"/>
      <c r="G323" s="9"/>
      <c r="H323" s="9"/>
      <c r="I323" s="9"/>
      <c r="J323" s="12" t="str">
        <f>IF($I323=0,"","("&amp;IF(#REF!&lt;&gt;0,1,0)+IF(#REF!&lt;&gt;0,2,0)+IF(#REF!&lt;&gt;0,4,0)&amp;")")</f>
        <v/>
      </c>
      <c r="K323" s="9"/>
      <c r="L323" s="46"/>
      <c r="M323" s="43"/>
    </row>
    <row r="324" spans="1:14" ht="10.5" customHeight="1" x14ac:dyDescent="0.2">
      <c r="A324" s="38"/>
      <c r="B324" s="10">
        <v>311</v>
      </c>
      <c r="C324" s="41" t="s">
        <v>3</v>
      </c>
      <c r="D324" s="42">
        <v>0</v>
      </c>
      <c r="E324" s="42">
        <v>0</v>
      </c>
      <c r="F324" s="42">
        <v>0</v>
      </c>
      <c r="G324" s="42">
        <v>0</v>
      </c>
      <c r="H324" s="42">
        <f>D324+E324-F324+G324</f>
        <v>0</v>
      </c>
      <c r="I324" s="42">
        <v>0</v>
      </c>
      <c r="J324" s="12" t="str">
        <f>IF($I324=0,"","("&amp;IF(#REF!&lt;&gt;0,1,0)+IF(#REF!&lt;&gt;0,2,0)+IF(#REF!&lt;&gt;0,4,0)&amp;")")</f>
        <v/>
      </c>
      <c r="K324" s="101">
        <f>H324-I324</f>
        <v>0</v>
      </c>
      <c r="L324" s="46"/>
      <c r="M324" s="43"/>
    </row>
    <row r="325" spans="1:14" ht="10.5" customHeight="1" x14ac:dyDescent="0.2">
      <c r="A325" s="40"/>
      <c r="B325" s="10">
        <v>312</v>
      </c>
      <c r="C325" s="9" t="s">
        <v>4</v>
      </c>
      <c r="D325" s="42">
        <v>33209464.25</v>
      </c>
      <c r="E325" s="42">
        <v>0</v>
      </c>
      <c r="F325" s="42">
        <v>60022.05</v>
      </c>
      <c r="G325" s="42">
        <v>0</v>
      </c>
      <c r="H325" s="42">
        <f>D325+E325-F325+G325</f>
        <v>33149442.199999999</v>
      </c>
      <c r="I325" s="42">
        <v>0</v>
      </c>
      <c r="J325" s="12" t="str">
        <f>IF($I325=0,"","("&amp;IF(#REF!&lt;&gt;0,1,0)+IF(#REF!&lt;&gt;0,2,0)+IF(#REF!&lt;&gt;0,4,0)&amp;")")</f>
        <v/>
      </c>
      <c r="K325" s="71">
        <f>H325-I325</f>
        <v>33149442.199999999</v>
      </c>
      <c r="L325" s="46"/>
      <c r="M325" s="43">
        <v>2.5999999999999999E-2</v>
      </c>
      <c r="N325" s="8"/>
    </row>
    <row r="326" spans="1:14" ht="10.5" customHeight="1" x14ac:dyDescent="0.2">
      <c r="A326" s="40"/>
      <c r="B326" s="10">
        <v>314</v>
      </c>
      <c r="C326" s="9" t="s">
        <v>5</v>
      </c>
      <c r="D326" s="42">
        <v>0</v>
      </c>
      <c r="E326" s="42">
        <v>0</v>
      </c>
      <c r="F326" s="42">
        <v>0</v>
      </c>
      <c r="G326" s="42">
        <v>0</v>
      </c>
      <c r="H326" s="42">
        <f>D326+E326-F326+G326</f>
        <v>0</v>
      </c>
      <c r="I326" s="42">
        <v>0</v>
      </c>
      <c r="J326" s="12" t="str">
        <f>IF($I326=0,"","("&amp;IF(#REF!&lt;&gt;0,1,0)+IF(#REF!&lt;&gt;0,2,0)+IF(#REF!&lt;&gt;0,4,0)&amp;")")</f>
        <v/>
      </c>
      <c r="K326" s="71">
        <f>H326-I326</f>
        <v>0</v>
      </c>
      <c r="L326" s="46"/>
      <c r="M326" s="43"/>
    </row>
    <row r="327" spans="1:14" ht="10.5" customHeight="1" x14ac:dyDescent="0.2">
      <c r="A327" s="40"/>
      <c r="B327" s="10">
        <v>315</v>
      </c>
      <c r="C327" s="9" t="s">
        <v>6</v>
      </c>
      <c r="D327" s="42">
        <v>0</v>
      </c>
      <c r="E327" s="42">
        <v>0</v>
      </c>
      <c r="F327" s="42">
        <v>0</v>
      </c>
      <c r="G327" s="42">
        <v>0</v>
      </c>
      <c r="H327" s="42">
        <f>D327+E327-F327+G327</f>
        <v>0</v>
      </c>
      <c r="I327" s="42">
        <v>0</v>
      </c>
      <c r="J327" s="12" t="str">
        <f>IF($I327=0,"","("&amp;IF(#REF!&lt;&gt;0,1,0)+IF(#REF!&lt;&gt;0,2,0)+IF(#REF!&lt;&gt;0,4,0)&amp;")")</f>
        <v/>
      </c>
      <c r="K327" s="71">
        <f>H327-I327</f>
        <v>0</v>
      </c>
      <c r="L327" s="46"/>
      <c r="M327" s="43"/>
    </row>
    <row r="328" spans="1:14" ht="10.5" customHeight="1" x14ac:dyDescent="0.2">
      <c r="A328" s="40"/>
      <c r="B328" s="10">
        <v>316</v>
      </c>
      <c r="C328" s="9" t="s">
        <v>7</v>
      </c>
      <c r="D328" s="42">
        <v>0</v>
      </c>
      <c r="E328" s="42">
        <v>0</v>
      </c>
      <c r="F328" s="42">
        <v>0</v>
      </c>
      <c r="G328" s="42">
        <v>0</v>
      </c>
      <c r="H328" s="42">
        <f>D328+E328-F328+G328</f>
        <v>0</v>
      </c>
      <c r="I328" s="42">
        <v>0</v>
      </c>
      <c r="J328" s="12" t="str">
        <f>IF($I328=0,"","("&amp;IF(#REF!&lt;&gt;0,1,0)+IF(#REF!&lt;&gt;0,2,0)+IF(#REF!&lt;&gt;0,4,0)&amp;")")</f>
        <v/>
      </c>
      <c r="K328" s="71">
        <f>H328-I328</f>
        <v>0</v>
      </c>
      <c r="L328" s="46"/>
      <c r="M328" s="43"/>
    </row>
    <row r="329" spans="1:14" s="40" customFormat="1" ht="10.5" customHeight="1" x14ac:dyDescent="0.2">
      <c r="B329" s="47"/>
      <c r="C329" s="48" t="s">
        <v>77</v>
      </c>
      <c r="D329" s="94">
        <f t="shared" ref="D329:I329" si="76">SUM(D324:D328)</f>
        <v>33209464.25</v>
      </c>
      <c r="E329" s="94">
        <f t="shared" si="76"/>
        <v>0</v>
      </c>
      <c r="F329" s="94">
        <f t="shared" si="76"/>
        <v>60022.05</v>
      </c>
      <c r="G329" s="94">
        <f t="shared" si="76"/>
        <v>0</v>
      </c>
      <c r="H329" s="94">
        <f t="shared" si="76"/>
        <v>33149442.199999999</v>
      </c>
      <c r="I329" s="94">
        <f t="shared" si="76"/>
        <v>0</v>
      </c>
      <c r="J329" s="12" t="str">
        <f>IF($I329=0,"","("&amp;IF(#REF!&lt;&gt;0,1,0)+IF(#REF!&lt;&gt;0,2,0)+IF(#REF!&lt;&gt;0,4,0)&amp;")")</f>
        <v/>
      </c>
      <c r="K329" s="94">
        <f>SUM(K324:K328)</f>
        <v>33149442.199999999</v>
      </c>
      <c r="L329" s="49"/>
      <c r="M329" s="50"/>
      <c r="N329" s="12"/>
    </row>
    <row r="330" spans="1:14" ht="10.5" customHeight="1" x14ac:dyDescent="0.2">
      <c r="A330" s="40"/>
      <c r="B330" s="63"/>
      <c r="C330" s="54"/>
      <c r="D330" s="14"/>
      <c r="E330" s="14"/>
      <c r="F330" s="14"/>
      <c r="G330" s="14"/>
      <c r="H330" s="55"/>
      <c r="I330" s="55"/>
      <c r="J330" s="12" t="str">
        <f>IF($I330=0,"","("&amp;IF(#REF!&lt;&gt;0,1,0)+IF(#REF!&lt;&gt;0,2,0)+IF(#REF!&lt;&gt;0,4,0)&amp;")")</f>
        <v/>
      </c>
      <c r="K330" s="55"/>
      <c r="L330" s="46"/>
      <c r="M330" s="56"/>
    </row>
    <row r="331" spans="1:14" ht="10.5" customHeight="1" x14ac:dyDescent="0.2">
      <c r="A331" s="40"/>
      <c r="B331" s="10">
        <v>316.3</v>
      </c>
      <c r="C331" s="41" t="s">
        <v>78</v>
      </c>
      <c r="D331" s="42">
        <v>0</v>
      </c>
      <c r="E331" s="42">
        <v>0</v>
      </c>
      <c r="F331" s="42">
        <v>0</v>
      </c>
      <c r="G331" s="42">
        <v>0</v>
      </c>
      <c r="H331" s="42">
        <f>D331+E331-F331+G331</f>
        <v>0</v>
      </c>
      <c r="I331" s="42">
        <v>0</v>
      </c>
      <c r="J331" s="12" t="str">
        <f>IF($I331=0,"","("&amp;IF(#REF!&lt;&gt;0,1,0)+IF(#REF!&lt;&gt;0,2,0)+IF(#REF!&lt;&gt;0,4,0)&amp;")")</f>
        <v/>
      </c>
      <c r="K331" s="101">
        <f>H331-I331</f>
        <v>0</v>
      </c>
      <c r="L331" s="46"/>
      <c r="M331" s="57" t="s">
        <v>79</v>
      </c>
    </row>
    <row r="332" spans="1:14" ht="10.5" customHeight="1" x14ac:dyDescent="0.2">
      <c r="A332" s="40"/>
      <c r="B332" s="10">
        <v>316.5</v>
      </c>
      <c r="C332" s="9" t="s">
        <v>80</v>
      </c>
      <c r="D332" s="42">
        <v>0</v>
      </c>
      <c r="E332" s="42">
        <v>0</v>
      </c>
      <c r="F332" s="42">
        <v>0</v>
      </c>
      <c r="G332" s="42">
        <v>0</v>
      </c>
      <c r="H332" s="42">
        <f>D332+E332-F332+G332</f>
        <v>0</v>
      </c>
      <c r="I332" s="42">
        <v>0</v>
      </c>
      <c r="J332" s="12" t="str">
        <f>IF($I332=0,"","("&amp;IF(#REF!&lt;&gt;0,1,0)+IF(#REF!&lt;&gt;0,2,0)+IF(#REF!&lt;&gt;0,4,0)&amp;")")</f>
        <v/>
      </c>
      <c r="K332" s="71">
        <f>H332-I332</f>
        <v>0</v>
      </c>
      <c r="L332" s="46"/>
      <c r="M332" s="43" t="s">
        <v>81</v>
      </c>
    </row>
    <row r="333" spans="1:14" ht="10.5" customHeight="1" x14ac:dyDescent="0.2">
      <c r="A333" s="40"/>
      <c r="B333" s="10">
        <v>316.7</v>
      </c>
      <c r="C333" s="41" t="s">
        <v>82</v>
      </c>
      <c r="D333" s="42">
        <v>0</v>
      </c>
      <c r="E333" s="42">
        <v>0</v>
      </c>
      <c r="F333" s="42">
        <v>0</v>
      </c>
      <c r="G333" s="42">
        <v>0</v>
      </c>
      <c r="H333" s="42">
        <f>D333+E333-F333+G333</f>
        <v>0</v>
      </c>
      <c r="I333" s="42">
        <v>0</v>
      </c>
      <c r="J333" s="12" t="str">
        <f>IF($I333=0,"","("&amp;IF(#REF!&lt;&gt;0,1,0)+IF(#REF!&lt;&gt;0,2,0)+IF(#REF!&lt;&gt;0,4,0)&amp;")")</f>
        <v/>
      </c>
      <c r="K333" s="71">
        <f>H333-I333</f>
        <v>0</v>
      </c>
      <c r="L333" s="46"/>
      <c r="M333" s="43" t="s">
        <v>83</v>
      </c>
    </row>
    <row r="334" spans="1:14" s="40" customFormat="1" ht="10.5" customHeight="1" x14ac:dyDescent="0.2">
      <c r="B334" s="47"/>
      <c r="C334" s="53" t="s">
        <v>84</v>
      </c>
      <c r="D334" s="94">
        <f t="shared" ref="D334:I334" si="77">SUM(D331:D333)</f>
        <v>0</v>
      </c>
      <c r="E334" s="94">
        <f t="shared" si="77"/>
        <v>0</v>
      </c>
      <c r="F334" s="94">
        <f t="shared" si="77"/>
        <v>0</v>
      </c>
      <c r="G334" s="94">
        <f t="shared" si="77"/>
        <v>0</v>
      </c>
      <c r="H334" s="94">
        <f t="shared" si="77"/>
        <v>0</v>
      </c>
      <c r="I334" s="94">
        <f t="shared" si="77"/>
        <v>0</v>
      </c>
      <c r="J334" s="12" t="str">
        <f>IF($I334=0,"","("&amp;IF(#REF!&lt;&gt;0,1,0)+IF(#REF!&lt;&gt;0,2,0)+IF(#REF!&lt;&gt;0,4,0)&amp;")")</f>
        <v/>
      </c>
      <c r="K334" s="94">
        <f>SUM(K331:K333)</f>
        <v>0</v>
      </c>
      <c r="L334" s="49"/>
      <c r="M334" s="50"/>
      <c r="N334" s="12"/>
    </row>
    <row r="335" spans="1:14" ht="10.5" customHeight="1" thickBot="1" x14ac:dyDescent="0.25">
      <c r="A335" s="40"/>
      <c r="B335" s="63"/>
      <c r="D335" s="59"/>
      <c r="E335" s="59"/>
      <c r="F335" s="59"/>
      <c r="G335" s="59"/>
      <c r="H335" s="59"/>
      <c r="I335" s="59"/>
      <c r="K335" s="59"/>
      <c r="L335" s="46"/>
      <c r="M335" s="43"/>
    </row>
    <row r="336" spans="1:14" s="40" customFormat="1" ht="10.5" customHeight="1" thickTop="1" x14ac:dyDescent="0.2">
      <c r="B336" s="47"/>
      <c r="C336" s="60" t="str">
        <f>" "&amp;"Total "&amp;A323</f>
        <v xml:space="preserve"> Total Scherer Coal Cars</v>
      </c>
      <c r="D336" s="90">
        <f t="shared" ref="D336:I336" si="78">D329+D334</f>
        <v>33209464.25</v>
      </c>
      <c r="E336" s="90">
        <f t="shared" si="78"/>
        <v>0</v>
      </c>
      <c r="F336" s="90">
        <f t="shared" si="78"/>
        <v>60022.05</v>
      </c>
      <c r="G336" s="90">
        <f t="shared" si="78"/>
        <v>0</v>
      </c>
      <c r="H336" s="61">
        <f t="shared" si="78"/>
        <v>33149442.199999999</v>
      </c>
      <c r="I336" s="90">
        <f t="shared" si="78"/>
        <v>0</v>
      </c>
      <c r="J336" s="12" t="str">
        <f>IF($I336=0,"","("&amp;IF(#REF!&lt;&gt;0,1,0)+IF(#REF!&lt;&gt;0,2,0)+IF(#REF!&lt;&gt;0,4,0)&amp;")")</f>
        <v/>
      </c>
      <c r="K336" s="90">
        <f>K329+K334</f>
        <v>33149442.199999999</v>
      </c>
      <c r="L336" s="49"/>
      <c r="M336" s="50"/>
      <c r="N336" s="12"/>
    </row>
    <row r="337" spans="1:14" ht="10.5" customHeight="1" x14ac:dyDescent="0.2">
      <c r="A337" s="38" t="s">
        <v>107</v>
      </c>
      <c r="B337" s="39"/>
      <c r="D337" s="9"/>
      <c r="E337" s="9"/>
      <c r="F337" s="9"/>
      <c r="G337" s="9"/>
      <c r="H337" s="9"/>
      <c r="I337" s="9"/>
      <c r="J337" s="12" t="str">
        <f>IF($I337=0,"","("&amp;IF(#REF!&lt;&gt;0,1,0)+IF(#REF!&lt;&gt;0,2,0)+IF(#REF!&lt;&gt;0,4,0)&amp;")")</f>
        <v/>
      </c>
      <c r="K337" s="9"/>
      <c r="L337" s="46"/>
      <c r="M337" s="43"/>
    </row>
    <row r="338" spans="1:14" ht="10.5" customHeight="1" x14ac:dyDescent="0.2">
      <c r="A338" s="38"/>
      <c r="B338" s="10">
        <v>311</v>
      </c>
      <c r="C338" s="41" t="s">
        <v>3</v>
      </c>
      <c r="D338" s="42">
        <v>38383476.960000001</v>
      </c>
      <c r="E338" s="42">
        <v>0</v>
      </c>
      <c r="F338" s="42">
        <v>0</v>
      </c>
      <c r="G338" s="42">
        <v>0</v>
      </c>
      <c r="H338" s="42">
        <f>D338+E338-F338+G338</f>
        <v>38383476.960000001</v>
      </c>
      <c r="I338" s="42">
        <v>0</v>
      </c>
      <c r="J338" s="12" t="str">
        <f>IF($I338=0,"","("&amp;IF(#REF!&lt;&gt;0,1,0)+IF(#REF!&lt;&gt;0,2,0)+IF(#REF!&lt;&gt;0,4,0)&amp;")")</f>
        <v/>
      </c>
      <c r="K338" s="101">
        <f>H338-I338</f>
        <v>38383476.960000001</v>
      </c>
      <c r="L338" s="46"/>
      <c r="M338" s="43">
        <v>2.1000000000000001E-2</v>
      </c>
      <c r="N338" s="8"/>
    </row>
    <row r="339" spans="1:14" ht="10.5" customHeight="1" x14ac:dyDescent="0.2">
      <c r="A339" s="40"/>
      <c r="B339" s="10">
        <v>312</v>
      </c>
      <c r="C339" s="9" t="s">
        <v>4</v>
      </c>
      <c r="D339" s="42">
        <v>25182601.859999999</v>
      </c>
      <c r="E339" s="42">
        <v>0</v>
      </c>
      <c r="F339" s="42">
        <v>0</v>
      </c>
      <c r="G339" s="42">
        <v>0</v>
      </c>
      <c r="H339" s="42">
        <f>D339+E339-F339+G339</f>
        <v>25182601.859999999</v>
      </c>
      <c r="I339" s="42">
        <v>0</v>
      </c>
      <c r="J339" s="12" t="str">
        <f>IF($I339=0,"","("&amp;IF(#REF!&lt;&gt;0,1,0)+IF(#REF!&lt;&gt;0,2,0)+IF(#REF!&lt;&gt;0,4,0)&amp;")")</f>
        <v/>
      </c>
      <c r="K339" s="71">
        <f>H339-I339</f>
        <v>25182601.859999999</v>
      </c>
      <c r="L339" s="46"/>
      <c r="M339" s="43">
        <v>2.5999999999999999E-2</v>
      </c>
      <c r="N339" s="8"/>
    </row>
    <row r="340" spans="1:14" ht="10.5" customHeight="1" x14ac:dyDescent="0.2">
      <c r="A340" s="40"/>
      <c r="B340" s="10">
        <v>314</v>
      </c>
      <c r="C340" s="9" t="s">
        <v>5</v>
      </c>
      <c r="D340" s="42">
        <v>4225723.76</v>
      </c>
      <c r="E340" s="42">
        <v>0</v>
      </c>
      <c r="F340" s="42">
        <v>0</v>
      </c>
      <c r="G340" s="42">
        <v>0</v>
      </c>
      <c r="H340" s="42">
        <f>D340+E340-F340+G340</f>
        <v>4225723.76</v>
      </c>
      <c r="I340" s="42">
        <v>0</v>
      </c>
      <c r="J340" s="12" t="str">
        <f>IF($I340=0,"","("&amp;IF(#REF!&lt;&gt;0,1,0)+IF(#REF!&lt;&gt;0,2,0)+IF(#REF!&lt;&gt;0,4,0)&amp;")")</f>
        <v/>
      </c>
      <c r="K340" s="71">
        <f>H340-I340</f>
        <v>4225723.76</v>
      </c>
      <c r="L340" s="46"/>
      <c r="M340" s="43">
        <v>2.5999999999999999E-2</v>
      </c>
      <c r="N340" s="8"/>
    </row>
    <row r="341" spans="1:14" ht="10.5" customHeight="1" x14ac:dyDescent="0.2">
      <c r="A341" s="40"/>
      <c r="B341" s="10">
        <v>315</v>
      </c>
      <c r="C341" s="9" t="s">
        <v>6</v>
      </c>
      <c r="D341" s="42">
        <v>1194871.8899999999</v>
      </c>
      <c r="E341" s="42">
        <v>0</v>
      </c>
      <c r="F341" s="42">
        <v>0</v>
      </c>
      <c r="G341" s="42">
        <v>0</v>
      </c>
      <c r="H341" s="42">
        <f>D341+E341-F341+G341</f>
        <v>1194871.8899999999</v>
      </c>
      <c r="I341" s="42">
        <v>0</v>
      </c>
      <c r="J341" s="12" t="str">
        <f>IF($I341=0,"","("&amp;IF(#REF!&lt;&gt;0,1,0)+IF(#REF!&lt;&gt;0,2,0)+IF(#REF!&lt;&gt;0,4,0)&amp;")")</f>
        <v/>
      </c>
      <c r="K341" s="71">
        <f>H341-I341</f>
        <v>1194871.8899999999</v>
      </c>
      <c r="L341" s="46"/>
      <c r="M341" s="43">
        <v>2.4E-2</v>
      </c>
      <c r="N341" s="8"/>
    </row>
    <row r="342" spans="1:14" ht="10.5" customHeight="1" x14ac:dyDescent="0.2">
      <c r="A342" s="40"/>
      <c r="B342" s="10">
        <v>316</v>
      </c>
      <c r="C342" s="9" t="s">
        <v>7</v>
      </c>
      <c r="D342" s="42">
        <v>3566155.6</v>
      </c>
      <c r="E342" s="42">
        <v>0</v>
      </c>
      <c r="F342" s="42">
        <v>0</v>
      </c>
      <c r="G342" s="42">
        <v>0</v>
      </c>
      <c r="H342" s="42">
        <f>D342+E342-F342+G342</f>
        <v>3566155.6</v>
      </c>
      <c r="I342" s="42">
        <v>0</v>
      </c>
      <c r="J342" s="12" t="str">
        <f>IF($I342=0,"","("&amp;IF(#REF!&lt;&gt;0,1,0)+IF(#REF!&lt;&gt;0,2,0)+IF(#REF!&lt;&gt;0,4,0)&amp;")")</f>
        <v/>
      </c>
      <c r="K342" s="71">
        <f>H342-I342</f>
        <v>3566155.6</v>
      </c>
      <c r="L342" s="46"/>
      <c r="M342" s="43">
        <v>2.4E-2</v>
      </c>
      <c r="N342" s="8"/>
    </row>
    <row r="343" spans="1:14" s="40" customFormat="1" ht="10.5" customHeight="1" x14ac:dyDescent="0.2">
      <c r="B343" s="47"/>
      <c r="C343" s="48" t="s">
        <v>77</v>
      </c>
      <c r="D343" s="94">
        <f t="shared" ref="D343:I343" si="79">SUM(D338:D342)</f>
        <v>72552830.069999993</v>
      </c>
      <c r="E343" s="94">
        <f t="shared" si="79"/>
        <v>0</v>
      </c>
      <c r="F343" s="94">
        <f t="shared" si="79"/>
        <v>0</v>
      </c>
      <c r="G343" s="94">
        <f t="shared" si="79"/>
        <v>0</v>
      </c>
      <c r="H343" s="94">
        <f t="shared" si="79"/>
        <v>72552830.069999993</v>
      </c>
      <c r="I343" s="94">
        <f t="shared" si="79"/>
        <v>0</v>
      </c>
      <c r="J343" s="12" t="str">
        <f>IF($I343=0,"","("&amp;IF(#REF!&lt;&gt;0,1,0)+IF(#REF!&lt;&gt;0,2,0)+IF(#REF!&lt;&gt;0,4,0)&amp;")")</f>
        <v/>
      </c>
      <c r="K343" s="94">
        <f>SUM(K338:K342)</f>
        <v>72552830.069999993</v>
      </c>
      <c r="L343" s="49"/>
      <c r="M343" s="50"/>
      <c r="N343" s="12"/>
    </row>
    <row r="344" spans="1:14" ht="10.5" customHeight="1" x14ac:dyDescent="0.2">
      <c r="A344" s="40"/>
      <c r="B344" s="63"/>
      <c r="C344" s="54"/>
      <c r="D344" s="14"/>
      <c r="E344" s="14"/>
      <c r="F344" s="14"/>
      <c r="G344" s="14"/>
      <c r="H344" s="55"/>
      <c r="I344" s="55"/>
      <c r="J344" s="12" t="str">
        <f>IF($I344=0,"","("&amp;IF(#REF!&lt;&gt;0,1,0)+IF(#REF!&lt;&gt;0,2,0)+IF(#REF!&lt;&gt;0,4,0)&amp;")")</f>
        <v/>
      </c>
      <c r="K344" s="55"/>
      <c r="L344" s="46"/>
      <c r="M344" s="56"/>
    </row>
    <row r="345" spans="1:14" ht="10.5" customHeight="1" x14ac:dyDescent="0.2">
      <c r="A345" s="40"/>
      <c r="B345" s="10">
        <v>316.3</v>
      </c>
      <c r="C345" s="41" t="s">
        <v>78</v>
      </c>
      <c r="D345" s="42">
        <v>0</v>
      </c>
      <c r="E345" s="42">
        <v>0</v>
      </c>
      <c r="F345" s="42">
        <v>0</v>
      </c>
      <c r="G345" s="42">
        <v>0</v>
      </c>
      <c r="H345" s="42">
        <f>D345+E345-F345+G345</f>
        <v>0</v>
      </c>
      <c r="I345" s="42">
        <v>0</v>
      </c>
      <c r="J345" s="12" t="str">
        <f>IF($I345=0,"","("&amp;IF(#REF!&lt;&gt;0,1,0)+IF(#REF!&lt;&gt;0,2,0)+IF(#REF!&lt;&gt;0,4,0)&amp;")")</f>
        <v/>
      </c>
      <c r="K345" s="101">
        <f>H345-I345</f>
        <v>0</v>
      </c>
      <c r="L345" s="46"/>
      <c r="M345" s="57" t="s">
        <v>79</v>
      </c>
    </row>
    <row r="346" spans="1:14" ht="10.5" customHeight="1" x14ac:dyDescent="0.2">
      <c r="A346" s="40"/>
      <c r="B346" s="10">
        <v>316.5</v>
      </c>
      <c r="C346" s="9" t="s">
        <v>80</v>
      </c>
      <c r="D346" s="42">
        <v>-2.9103830456733704E-11</v>
      </c>
      <c r="E346" s="42">
        <v>0</v>
      </c>
      <c r="F346" s="42">
        <v>0</v>
      </c>
      <c r="G346" s="42">
        <v>0</v>
      </c>
      <c r="H346" s="42">
        <f>D346+E346-F346+G346</f>
        <v>-2.9103830456733704E-11</v>
      </c>
      <c r="I346" s="42">
        <v>0</v>
      </c>
      <c r="J346" s="12" t="str">
        <f>IF($I346=0,"","("&amp;IF(#REF!&lt;&gt;0,1,0)+IF(#REF!&lt;&gt;0,2,0)+IF(#REF!&lt;&gt;0,4,0)&amp;")")</f>
        <v/>
      </c>
      <c r="K346" s="71">
        <f>H346-I346</f>
        <v>-2.9103830456733704E-11</v>
      </c>
      <c r="L346" s="46"/>
      <c r="M346" s="43" t="s">
        <v>81</v>
      </c>
    </row>
    <row r="347" spans="1:14" ht="10.5" customHeight="1" x14ac:dyDescent="0.2">
      <c r="A347" s="40"/>
      <c r="B347" s="10">
        <v>316.7</v>
      </c>
      <c r="C347" s="41" t="s">
        <v>82</v>
      </c>
      <c r="D347" s="42">
        <v>20275.800000000047</v>
      </c>
      <c r="E347" s="42">
        <v>0</v>
      </c>
      <c r="F347" s="42">
        <v>0</v>
      </c>
      <c r="G347" s="42">
        <v>0</v>
      </c>
      <c r="H347" s="42">
        <f>D347+E347-F347+G347</f>
        <v>20275.800000000047</v>
      </c>
      <c r="I347" s="42">
        <v>0</v>
      </c>
      <c r="J347" s="12" t="str">
        <f>IF($I347=0,"","("&amp;IF(#REF!&lt;&gt;0,1,0)+IF(#REF!&lt;&gt;0,2,0)+IF(#REF!&lt;&gt;0,4,0)&amp;")")</f>
        <v/>
      </c>
      <c r="K347" s="71">
        <f>H347-I347</f>
        <v>20275.800000000047</v>
      </c>
      <c r="L347" s="46"/>
      <c r="M347" s="43" t="s">
        <v>83</v>
      </c>
    </row>
    <row r="348" spans="1:14" s="40" customFormat="1" ht="10.5" customHeight="1" x14ac:dyDescent="0.2">
      <c r="B348" s="47"/>
      <c r="C348" s="53" t="s">
        <v>84</v>
      </c>
      <c r="D348" s="94">
        <f t="shared" ref="D348:I348" si="80">SUM(D345:D347)</f>
        <v>20275.800000000017</v>
      </c>
      <c r="E348" s="94">
        <f t="shared" si="80"/>
        <v>0</v>
      </c>
      <c r="F348" s="94">
        <f t="shared" si="80"/>
        <v>0</v>
      </c>
      <c r="G348" s="94">
        <f t="shared" si="80"/>
        <v>0</v>
      </c>
      <c r="H348" s="94">
        <f t="shared" si="80"/>
        <v>20275.800000000017</v>
      </c>
      <c r="I348" s="94">
        <f t="shared" si="80"/>
        <v>0</v>
      </c>
      <c r="J348" s="12" t="str">
        <f>IF($I348=0,"","("&amp;IF(#REF!&lt;&gt;0,1,0)+IF(#REF!&lt;&gt;0,2,0)+IF(#REF!&lt;&gt;0,4,0)&amp;")")</f>
        <v/>
      </c>
      <c r="K348" s="94">
        <f>SUM(K345:K347)</f>
        <v>20275.800000000017</v>
      </c>
      <c r="L348" s="49"/>
      <c r="M348" s="50"/>
      <c r="N348" s="12"/>
    </row>
    <row r="349" spans="1:14" ht="10.5" customHeight="1" thickBot="1" x14ac:dyDescent="0.25">
      <c r="A349" s="40"/>
      <c r="B349" s="63"/>
      <c r="D349" s="59"/>
      <c r="E349" s="59"/>
      <c r="F349" s="59"/>
      <c r="G349" s="59"/>
      <c r="H349" s="59"/>
      <c r="I349" s="59"/>
      <c r="K349" s="59"/>
      <c r="L349" s="46"/>
      <c r="M349" s="43"/>
    </row>
    <row r="350" spans="1:14" s="40" customFormat="1" ht="10.5" customHeight="1" thickTop="1" x14ac:dyDescent="0.2">
      <c r="B350" s="47"/>
      <c r="C350" s="60" t="str">
        <f>" "&amp;"Total "&amp;A337</f>
        <v xml:space="preserve"> Total Scherer Common</v>
      </c>
      <c r="D350" s="90">
        <f t="shared" ref="D350:I350" si="81">D343+D348</f>
        <v>72573105.86999999</v>
      </c>
      <c r="E350" s="90">
        <f t="shared" si="81"/>
        <v>0</v>
      </c>
      <c r="F350" s="90">
        <f t="shared" si="81"/>
        <v>0</v>
      </c>
      <c r="G350" s="90">
        <f t="shared" si="81"/>
        <v>0</v>
      </c>
      <c r="H350" s="61">
        <f t="shared" si="81"/>
        <v>72573105.86999999</v>
      </c>
      <c r="I350" s="90">
        <f t="shared" si="81"/>
        <v>0</v>
      </c>
      <c r="J350" s="12" t="str">
        <f>IF($I350=0,"","("&amp;IF(#REF!&lt;&gt;0,1,0)+IF(#REF!&lt;&gt;0,2,0)+IF(#REF!&lt;&gt;0,4,0)&amp;")")</f>
        <v/>
      </c>
      <c r="K350" s="90">
        <f>K343+K348</f>
        <v>72573105.86999999</v>
      </c>
      <c r="L350" s="49"/>
      <c r="M350" s="50"/>
      <c r="N350" s="12"/>
    </row>
    <row r="351" spans="1:14" ht="10.5" customHeight="1" x14ac:dyDescent="0.2">
      <c r="A351" s="38" t="s">
        <v>108</v>
      </c>
      <c r="B351" s="39"/>
      <c r="D351" s="9"/>
      <c r="E351" s="9"/>
      <c r="F351" s="9"/>
      <c r="G351" s="9"/>
      <c r="H351" s="9"/>
      <c r="I351" s="9"/>
      <c r="J351" s="12" t="str">
        <f>IF($I351=0,"","("&amp;IF(#REF!&lt;&gt;0,1,0)+IF(#REF!&lt;&gt;0,2,0)+IF(#REF!&lt;&gt;0,4,0)&amp;")")</f>
        <v/>
      </c>
      <c r="K351" s="9"/>
      <c r="L351" s="46"/>
      <c r="M351" s="43"/>
    </row>
    <row r="352" spans="1:14" ht="10.5" customHeight="1" x14ac:dyDescent="0.2">
      <c r="A352" s="38"/>
      <c r="B352" s="10">
        <v>311</v>
      </c>
      <c r="C352" s="41" t="s">
        <v>3</v>
      </c>
      <c r="D352" s="42">
        <v>2922680.71</v>
      </c>
      <c r="E352" s="42">
        <v>0</v>
      </c>
      <c r="F352" s="42">
        <v>0</v>
      </c>
      <c r="G352" s="42">
        <v>0</v>
      </c>
      <c r="H352" s="42">
        <f>D352+E352-F352+G352</f>
        <v>2922680.71</v>
      </c>
      <c r="I352" s="42">
        <v>0</v>
      </c>
      <c r="J352" s="12" t="str">
        <f>IF($I352=0,"","("&amp;IF(#REF!&lt;&gt;0,1,0)+IF(#REF!&lt;&gt;0,2,0)+IF(#REF!&lt;&gt;0,4,0)&amp;")")</f>
        <v/>
      </c>
      <c r="K352" s="101">
        <f>H352-I352</f>
        <v>2922680.71</v>
      </c>
      <c r="L352" s="46"/>
      <c r="M352" s="43">
        <v>2.1999999999999999E-2</v>
      </c>
      <c r="N352" s="8"/>
    </row>
    <row r="353" spans="1:14" ht="10.5" customHeight="1" x14ac:dyDescent="0.2">
      <c r="A353" s="62"/>
      <c r="B353" s="10">
        <v>312</v>
      </c>
      <c r="C353" s="9" t="s">
        <v>4</v>
      </c>
      <c r="D353" s="42">
        <v>19308803.780000001</v>
      </c>
      <c r="E353" s="42">
        <v>3752216.26</v>
      </c>
      <c r="F353" s="42">
        <v>0</v>
      </c>
      <c r="G353" s="42">
        <v>0</v>
      </c>
      <c r="H353" s="42">
        <f>D353+E353-F353+G353</f>
        <v>23061020.039999999</v>
      </c>
      <c r="I353" s="42">
        <v>0</v>
      </c>
      <c r="J353" s="12" t="str">
        <f>IF($I353=0,"","("&amp;IF(#REF!&lt;&gt;0,1,0)+IF(#REF!&lt;&gt;0,2,0)+IF(#REF!&lt;&gt;0,4,0)&amp;")")</f>
        <v/>
      </c>
      <c r="K353" s="71">
        <f>H353-I353</f>
        <v>23061020.039999999</v>
      </c>
      <c r="L353" s="46"/>
      <c r="M353" s="43">
        <v>2.7E-2</v>
      </c>
      <c r="N353" s="8"/>
    </row>
    <row r="354" spans="1:14" ht="10.5" customHeight="1" x14ac:dyDescent="0.2">
      <c r="A354" s="62"/>
      <c r="B354" s="10">
        <v>314</v>
      </c>
      <c r="C354" s="9" t="s">
        <v>5</v>
      </c>
      <c r="D354" s="42">
        <v>303199.5</v>
      </c>
      <c r="E354" s="42">
        <v>3752218.0700000003</v>
      </c>
      <c r="F354" s="42">
        <v>0</v>
      </c>
      <c r="G354" s="42">
        <v>0</v>
      </c>
      <c r="H354" s="42">
        <f>D354+E354-F354+G354</f>
        <v>4055417.5700000003</v>
      </c>
      <c r="I354" s="42">
        <v>0</v>
      </c>
      <c r="J354" s="12" t="str">
        <f>IF($I354=0,"","("&amp;IF(#REF!&lt;&gt;0,1,0)+IF(#REF!&lt;&gt;0,2,0)+IF(#REF!&lt;&gt;0,4,0)&amp;")")</f>
        <v/>
      </c>
      <c r="K354" s="71">
        <f>H354-I354</f>
        <v>4055417.5700000003</v>
      </c>
      <c r="L354" s="46"/>
      <c r="M354" s="43">
        <v>2.5999999999999999E-2</v>
      </c>
      <c r="N354" s="8"/>
    </row>
    <row r="355" spans="1:14" ht="10.5" customHeight="1" x14ac:dyDescent="0.2">
      <c r="A355" s="62"/>
      <c r="B355" s="10">
        <v>315</v>
      </c>
      <c r="C355" s="9" t="s">
        <v>6</v>
      </c>
      <c r="D355" s="42">
        <v>290939.12</v>
      </c>
      <c r="E355" s="42">
        <v>3752216.26</v>
      </c>
      <c r="F355" s="42">
        <v>0</v>
      </c>
      <c r="G355" s="42">
        <v>0</v>
      </c>
      <c r="H355" s="42">
        <f>D355+E355-F355+G355</f>
        <v>4043155.38</v>
      </c>
      <c r="I355" s="42">
        <v>0</v>
      </c>
      <c r="J355" s="12" t="str">
        <f>IF($I355=0,"","("&amp;IF(#REF!&lt;&gt;0,1,0)+IF(#REF!&lt;&gt;0,2,0)+IF(#REF!&lt;&gt;0,4,0)&amp;")")</f>
        <v/>
      </c>
      <c r="K355" s="71">
        <f>H355-I355</f>
        <v>4043155.38</v>
      </c>
      <c r="L355" s="46"/>
      <c r="M355" s="43">
        <v>2.4E-2</v>
      </c>
      <c r="N355" s="8"/>
    </row>
    <row r="356" spans="1:14" ht="10.5" customHeight="1" x14ac:dyDescent="0.2">
      <c r="A356" s="62"/>
      <c r="B356" s="10">
        <v>316</v>
      </c>
      <c r="C356" s="9" t="s">
        <v>7</v>
      </c>
      <c r="D356" s="42">
        <v>0</v>
      </c>
      <c r="E356" s="42">
        <v>0</v>
      </c>
      <c r="F356" s="42">
        <v>0</v>
      </c>
      <c r="G356" s="42">
        <v>0</v>
      </c>
      <c r="H356" s="42">
        <f>D356+E356-F356+G356</f>
        <v>0</v>
      </c>
      <c r="I356" s="42">
        <v>0</v>
      </c>
      <c r="J356" s="12" t="str">
        <f>IF($I356=0,"","("&amp;IF(#REF!&lt;&gt;0,1,0)+IF(#REF!&lt;&gt;0,2,0)+IF(#REF!&lt;&gt;0,4,0)&amp;")")</f>
        <v/>
      </c>
      <c r="K356" s="71">
        <f>H356-I356</f>
        <v>0</v>
      </c>
      <c r="L356" s="46"/>
      <c r="M356" s="43">
        <v>0</v>
      </c>
    </row>
    <row r="357" spans="1:14" s="40" customFormat="1" ht="10.5" customHeight="1" x14ac:dyDescent="0.2">
      <c r="A357" s="62"/>
      <c r="B357" s="47"/>
      <c r="C357" s="48" t="s">
        <v>77</v>
      </c>
      <c r="D357" s="94">
        <f t="shared" ref="D357:I357" si="82">SUM(D352:D356)</f>
        <v>22825623.110000003</v>
      </c>
      <c r="E357" s="94">
        <f t="shared" si="82"/>
        <v>11256650.59</v>
      </c>
      <c r="F357" s="94">
        <f t="shared" si="82"/>
        <v>0</v>
      </c>
      <c r="G357" s="94">
        <f t="shared" si="82"/>
        <v>0</v>
      </c>
      <c r="H357" s="94">
        <f t="shared" si="82"/>
        <v>34082273.700000003</v>
      </c>
      <c r="I357" s="94">
        <f t="shared" si="82"/>
        <v>0</v>
      </c>
      <c r="J357" s="12" t="str">
        <f>IF($I357=0,"","("&amp;IF(#REF!&lt;&gt;0,1,0)+IF(#REF!&lt;&gt;0,2,0)+IF(#REF!&lt;&gt;0,4,0)&amp;")")</f>
        <v/>
      </c>
      <c r="K357" s="94">
        <f>SUM(K352:K356)</f>
        <v>34082273.700000003</v>
      </c>
      <c r="L357" s="49"/>
      <c r="M357" s="50"/>
      <c r="N357" s="12"/>
    </row>
    <row r="358" spans="1:14" ht="10.5" customHeight="1" x14ac:dyDescent="0.2">
      <c r="A358" s="62"/>
      <c r="B358" s="63"/>
      <c r="C358" s="54"/>
      <c r="D358" s="14"/>
      <c r="E358" s="14"/>
      <c r="F358" s="14"/>
      <c r="G358" s="14"/>
      <c r="H358" s="55"/>
      <c r="I358" s="55"/>
      <c r="J358" s="12" t="str">
        <f>IF($I358=0,"","("&amp;IF(#REF!&lt;&gt;0,1,0)+IF(#REF!&lt;&gt;0,2,0)+IF(#REF!&lt;&gt;0,4,0)&amp;")")</f>
        <v/>
      </c>
      <c r="K358" s="55"/>
      <c r="L358" s="46"/>
      <c r="M358" s="56"/>
    </row>
    <row r="359" spans="1:14" ht="10.5" customHeight="1" x14ac:dyDescent="0.2">
      <c r="A359" s="62"/>
      <c r="B359" s="10">
        <v>316.3</v>
      </c>
      <c r="C359" s="41" t="s">
        <v>78</v>
      </c>
      <c r="D359" s="42">
        <v>0</v>
      </c>
      <c r="E359" s="42">
        <v>0</v>
      </c>
      <c r="F359" s="42">
        <v>0</v>
      </c>
      <c r="G359" s="42">
        <v>0</v>
      </c>
      <c r="H359" s="42">
        <f>D359+E359-F359+G359</f>
        <v>0</v>
      </c>
      <c r="I359" s="42">
        <v>0</v>
      </c>
      <c r="J359" s="12" t="str">
        <f>IF($I359=0,"","("&amp;IF(#REF!&lt;&gt;0,1,0)+IF(#REF!&lt;&gt;0,2,0)+IF(#REF!&lt;&gt;0,4,0)&amp;")")</f>
        <v/>
      </c>
      <c r="K359" s="101">
        <f>H359-I359</f>
        <v>0</v>
      </c>
      <c r="L359" s="46"/>
      <c r="M359" s="57" t="s">
        <v>79</v>
      </c>
    </row>
    <row r="360" spans="1:14" ht="10.5" customHeight="1" x14ac:dyDescent="0.2">
      <c r="A360" s="62"/>
      <c r="B360" s="10">
        <v>316.5</v>
      </c>
      <c r="C360" s="9" t="s">
        <v>80</v>
      </c>
      <c r="D360" s="42">
        <v>0</v>
      </c>
      <c r="E360" s="42">
        <v>0</v>
      </c>
      <c r="F360" s="42">
        <v>0</v>
      </c>
      <c r="G360" s="42">
        <v>0</v>
      </c>
      <c r="H360" s="42">
        <f>D360+E360-F360+G360</f>
        <v>0</v>
      </c>
      <c r="I360" s="42">
        <v>0</v>
      </c>
      <c r="J360" s="12" t="str">
        <f>IF($I360=0,"","("&amp;IF(#REF!&lt;&gt;0,1,0)+IF(#REF!&lt;&gt;0,2,0)+IF(#REF!&lt;&gt;0,4,0)&amp;")")</f>
        <v/>
      </c>
      <c r="K360" s="71">
        <f>H360-I360</f>
        <v>0</v>
      </c>
      <c r="L360" s="46"/>
      <c r="M360" s="43" t="s">
        <v>81</v>
      </c>
    </row>
    <row r="361" spans="1:14" ht="10.5" customHeight="1" x14ac:dyDescent="0.2">
      <c r="A361" s="62"/>
      <c r="B361" s="10">
        <v>316.7</v>
      </c>
      <c r="C361" s="41" t="s">
        <v>82</v>
      </c>
      <c r="D361" s="42">
        <v>0</v>
      </c>
      <c r="E361" s="42">
        <v>0</v>
      </c>
      <c r="F361" s="42">
        <v>0</v>
      </c>
      <c r="G361" s="42">
        <v>0</v>
      </c>
      <c r="H361" s="42">
        <f>D361+E361-F361+G361</f>
        <v>0</v>
      </c>
      <c r="I361" s="42">
        <v>0</v>
      </c>
      <c r="J361" s="12" t="str">
        <f>IF($I361=0,"","("&amp;IF(#REF!&lt;&gt;0,1,0)+IF(#REF!&lt;&gt;0,2,0)+IF(#REF!&lt;&gt;0,4,0)&amp;")")</f>
        <v/>
      </c>
      <c r="K361" s="71">
        <f>H361-I361</f>
        <v>0</v>
      </c>
      <c r="L361" s="46"/>
      <c r="M361" s="43" t="s">
        <v>83</v>
      </c>
    </row>
    <row r="362" spans="1:14" s="40" customFormat="1" ht="10.5" customHeight="1" x14ac:dyDescent="0.2">
      <c r="A362" s="62"/>
      <c r="B362" s="47"/>
      <c r="C362" s="53" t="s">
        <v>84</v>
      </c>
      <c r="D362" s="94">
        <f t="shared" ref="D362:I362" si="83">SUM(D359:D361)</f>
        <v>0</v>
      </c>
      <c r="E362" s="94">
        <f t="shared" si="83"/>
        <v>0</v>
      </c>
      <c r="F362" s="94">
        <f t="shared" si="83"/>
        <v>0</v>
      </c>
      <c r="G362" s="94">
        <f t="shared" si="83"/>
        <v>0</v>
      </c>
      <c r="H362" s="94">
        <f t="shared" si="83"/>
        <v>0</v>
      </c>
      <c r="I362" s="94">
        <f t="shared" si="83"/>
        <v>0</v>
      </c>
      <c r="J362" s="12" t="str">
        <f>IF($I362=0,"","("&amp;IF(#REF!&lt;&gt;0,1,0)+IF(#REF!&lt;&gt;0,2,0)+IF(#REF!&lt;&gt;0,4,0)&amp;")")</f>
        <v/>
      </c>
      <c r="K362" s="94">
        <f>SUM(K359:K361)</f>
        <v>0</v>
      </c>
      <c r="L362" s="49"/>
      <c r="M362" s="50"/>
      <c r="N362" s="12"/>
    </row>
    <row r="363" spans="1:14" ht="10.5" customHeight="1" thickBot="1" x14ac:dyDescent="0.25">
      <c r="A363" s="62"/>
      <c r="B363" s="63"/>
      <c r="D363" s="59"/>
      <c r="E363" s="59"/>
      <c r="F363" s="59"/>
      <c r="G363" s="59"/>
      <c r="H363" s="59"/>
      <c r="I363" s="59"/>
      <c r="K363" s="59"/>
      <c r="L363" s="46"/>
      <c r="M363" s="43"/>
    </row>
    <row r="364" spans="1:14" s="40" customFormat="1" ht="10.5" customHeight="1" thickTop="1" x14ac:dyDescent="0.2">
      <c r="A364" s="62"/>
      <c r="B364" s="47"/>
      <c r="C364" s="60" t="str">
        <f>" "&amp;"Total "&amp;A351</f>
        <v xml:space="preserve"> Total Scherer Common 3 &amp; 4</v>
      </c>
      <c r="D364" s="90">
        <f t="shared" ref="D364:I364" si="84">D357+D362</f>
        <v>22825623.110000003</v>
      </c>
      <c r="E364" s="90">
        <f t="shared" si="84"/>
        <v>11256650.59</v>
      </c>
      <c r="F364" s="90">
        <f t="shared" si="84"/>
        <v>0</v>
      </c>
      <c r="G364" s="90">
        <f t="shared" si="84"/>
        <v>0</v>
      </c>
      <c r="H364" s="61">
        <f t="shared" si="84"/>
        <v>34082273.700000003</v>
      </c>
      <c r="I364" s="90">
        <f t="shared" si="84"/>
        <v>0</v>
      </c>
      <c r="J364" s="12" t="str">
        <f>IF($I364=0,"","("&amp;IF(#REF!&lt;&gt;0,1,0)+IF(#REF!&lt;&gt;0,2,0)+IF(#REF!&lt;&gt;0,4,0)&amp;")")</f>
        <v/>
      </c>
      <c r="K364" s="90">
        <f>K357+K362</f>
        <v>34082273.700000003</v>
      </c>
      <c r="L364" s="49"/>
      <c r="M364" s="50"/>
      <c r="N364" s="12"/>
    </row>
    <row r="365" spans="1:14" ht="10.5" customHeight="1" x14ac:dyDescent="0.2">
      <c r="A365" s="38" t="s">
        <v>109</v>
      </c>
      <c r="B365" s="39"/>
      <c r="D365" s="9"/>
      <c r="E365" s="9"/>
      <c r="F365" s="9"/>
      <c r="G365" s="9"/>
      <c r="H365" s="9"/>
      <c r="I365" s="9"/>
      <c r="J365" s="12" t="str">
        <f>IF($I365=0,"","("&amp;IF(#REF!&lt;&gt;0,1,0)+IF(#REF!&lt;&gt;0,2,0)+IF(#REF!&lt;&gt;0,4,0)&amp;")")</f>
        <v/>
      </c>
      <c r="K365" s="9"/>
      <c r="L365" s="46"/>
      <c r="M365" s="43"/>
    </row>
    <row r="366" spans="1:14" ht="10.5" customHeight="1" x14ac:dyDescent="0.2">
      <c r="A366" s="38"/>
      <c r="B366" s="10">
        <v>311</v>
      </c>
      <c r="C366" s="41" t="s">
        <v>3</v>
      </c>
      <c r="D366" s="42">
        <v>152857888.56999999</v>
      </c>
      <c r="E366" s="42">
        <v>2174664.9500000002</v>
      </c>
      <c r="F366" s="42">
        <v>0</v>
      </c>
      <c r="G366" s="42">
        <v>0</v>
      </c>
      <c r="H366" s="42">
        <f>D366+E366-F366+G366</f>
        <v>155032553.51999998</v>
      </c>
      <c r="I366" s="42">
        <v>0</v>
      </c>
      <c r="J366" s="12" t="str">
        <f>IF($I366=0,"","("&amp;IF(#REF!&lt;&gt;0,1,0)+IF(#REF!&lt;&gt;0,2,0)+IF(#REF!&lt;&gt;0,4,0)&amp;")")</f>
        <v/>
      </c>
      <c r="K366" s="101">
        <f>H366-I366</f>
        <v>155032553.51999998</v>
      </c>
      <c r="L366" s="46"/>
      <c r="M366" s="43">
        <v>2.1000000000000001E-2</v>
      </c>
      <c r="N366" s="8"/>
    </row>
    <row r="367" spans="1:14" ht="10.5" customHeight="1" x14ac:dyDescent="0.2">
      <c r="A367" s="40"/>
      <c r="B367" s="10">
        <v>312</v>
      </c>
      <c r="C367" s="9" t="s">
        <v>4</v>
      </c>
      <c r="D367" s="42">
        <v>644778936.10000002</v>
      </c>
      <c r="E367" s="42">
        <v>12504848.029999999</v>
      </c>
      <c r="F367" s="42">
        <v>0</v>
      </c>
      <c r="G367" s="42">
        <v>0</v>
      </c>
      <c r="H367" s="42">
        <f>D367+E367-F367+G367</f>
        <v>657283784.13</v>
      </c>
      <c r="I367" s="42">
        <v>0</v>
      </c>
      <c r="J367" s="12" t="str">
        <f>IF($I367=0,"","("&amp;IF(#REF!&lt;&gt;0,1,0)+IF(#REF!&lt;&gt;0,2,0)+IF(#REF!&lt;&gt;0,4,0)&amp;")")</f>
        <v/>
      </c>
      <c r="K367" s="71">
        <f>H367-I367</f>
        <v>657283784.13</v>
      </c>
      <c r="L367" s="46"/>
      <c r="M367" s="43">
        <v>2.5999999999999999E-2</v>
      </c>
      <c r="N367" s="8"/>
    </row>
    <row r="368" spans="1:14" ht="10.5" customHeight="1" x14ac:dyDescent="0.2">
      <c r="A368" s="40"/>
      <c r="B368" s="10">
        <v>314</v>
      </c>
      <c r="C368" s="9" t="s">
        <v>5</v>
      </c>
      <c r="D368" s="42">
        <v>119617470.87999998</v>
      </c>
      <c r="E368" s="42">
        <v>91761.02</v>
      </c>
      <c r="F368" s="42">
        <v>0</v>
      </c>
      <c r="G368" s="42">
        <v>0</v>
      </c>
      <c r="H368" s="42">
        <f>D368+E368-F368+G368</f>
        <v>119709231.89999998</v>
      </c>
      <c r="I368" s="42">
        <v>0</v>
      </c>
      <c r="J368" s="12" t="str">
        <f>IF($I368=0,"","("&amp;IF(#REF!&lt;&gt;0,1,0)+IF(#REF!&lt;&gt;0,2,0)+IF(#REF!&lt;&gt;0,4,0)&amp;")")</f>
        <v/>
      </c>
      <c r="K368" s="71">
        <f>H368-I368</f>
        <v>119709231.89999998</v>
      </c>
      <c r="L368" s="46"/>
      <c r="M368" s="43">
        <v>2.5999999999999999E-2</v>
      </c>
      <c r="N368" s="8"/>
    </row>
    <row r="369" spans="1:14" ht="10.5" customHeight="1" x14ac:dyDescent="0.2">
      <c r="A369" s="40"/>
      <c r="B369" s="10">
        <v>315</v>
      </c>
      <c r="C369" s="9" t="s">
        <v>6</v>
      </c>
      <c r="D369" s="42">
        <v>47382642.420000002</v>
      </c>
      <c r="E369" s="42">
        <v>728114.83</v>
      </c>
      <c r="F369" s="42">
        <v>0</v>
      </c>
      <c r="G369" s="42">
        <v>0</v>
      </c>
      <c r="H369" s="42">
        <f>D369+E369-F369+G369</f>
        <v>48110757.25</v>
      </c>
      <c r="I369" s="42">
        <v>0</v>
      </c>
      <c r="J369" s="12" t="str">
        <f>IF($I369=0,"","("&amp;IF(#REF!&lt;&gt;0,1,0)+IF(#REF!&lt;&gt;0,2,0)+IF(#REF!&lt;&gt;0,4,0)&amp;")")</f>
        <v/>
      </c>
      <c r="K369" s="71">
        <f>H369-I369</f>
        <v>48110757.25</v>
      </c>
      <c r="L369" s="46"/>
      <c r="M369" s="43">
        <v>2.4E-2</v>
      </c>
      <c r="N369" s="8"/>
    </row>
    <row r="370" spans="1:14" ht="10.5" customHeight="1" x14ac:dyDescent="0.2">
      <c r="A370" s="40"/>
      <c r="B370" s="10">
        <v>316</v>
      </c>
      <c r="C370" s="9" t="s">
        <v>7</v>
      </c>
      <c r="D370" s="42">
        <v>6372552.4499999993</v>
      </c>
      <c r="E370" s="42">
        <v>-1386225.5</v>
      </c>
      <c r="F370" s="42">
        <v>0</v>
      </c>
      <c r="G370" s="42">
        <v>0</v>
      </c>
      <c r="H370" s="42">
        <f>D370+E370-F370+G370</f>
        <v>4986326.9499999993</v>
      </c>
      <c r="I370" s="42">
        <v>0</v>
      </c>
      <c r="J370" s="12" t="str">
        <f>IF($I370=0,"","("&amp;IF(#REF!&lt;&gt;0,1,0)+IF(#REF!&lt;&gt;0,2,0)+IF(#REF!&lt;&gt;0,4,0)&amp;")")</f>
        <v/>
      </c>
      <c r="K370" s="71">
        <f>H370-I370</f>
        <v>4986326.9499999993</v>
      </c>
      <c r="L370" s="46"/>
      <c r="M370" s="43">
        <v>2.4E-2</v>
      </c>
      <c r="N370" s="8"/>
    </row>
    <row r="371" spans="1:14" s="40" customFormat="1" ht="10.5" customHeight="1" x14ac:dyDescent="0.2">
      <c r="B371" s="47"/>
      <c r="C371" s="48" t="s">
        <v>77</v>
      </c>
      <c r="D371" s="94">
        <f t="shared" ref="D371:I371" si="85">SUM(D366:D370)</f>
        <v>971009490.42000008</v>
      </c>
      <c r="E371" s="94">
        <f t="shared" si="85"/>
        <v>14113163.33</v>
      </c>
      <c r="F371" s="94">
        <f t="shared" si="85"/>
        <v>0</v>
      </c>
      <c r="G371" s="94">
        <f t="shared" si="85"/>
        <v>0</v>
      </c>
      <c r="H371" s="94">
        <f t="shared" si="85"/>
        <v>985122653.75</v>
      </c>
      <c r="I371" s="94">
        <f t="shared" si="85"/>
        <v>0</v>
      </c>
      <c r="J371" s="12" t="str">
        <f>IF($I371=0,"","("&amp;IF(#REF!&lt;&gt;0,1,0)+IF(#REF!&lt;&gt;0,2,0)+IF(#REF!&lt;&gt;0,4,0)&amp;")")</f>
        <v/>
      </c>
      <c r="K371" s="94">
        <f>SUM(K366:K370)</f>
        <v>985122653.75</v>
      </c>
      <c r="L371" s="49"/>
      <c r="M371" s="50"/>
      <c r="N371" s="12"/>
    </row>
    <row r="372" spans="1:14" ht="10.5" customHeight="1" x14ac:dyDescent="0.2">
      <c r="A372" s="40"/>
      <c r="B372" s="63"/>
      <c r="C372" s="54"/>
      <c r="D372" s="14"/>
      <c r="E372" s="14"/>
      <c r="F372" s="14"/>
      <c r="G372" s="14"/>
      <c r="H372" s="55"/>
      <c r="I372" s="55"/>
      <c r="J372" s="12" t="str">
        <f>IF($I372=0,"","("&amp;IF(#REF!&lt;&gt;0,1,0)+IF(#REF!&lt;&gt;0,2,0)+IF(#REF!&lt;&gt;0,4,0)&amp;")")</f>
        <v/>
      </c>
      <c r="K372" s="55"/>
      <c r="L372" s="46"/>
      <c r="M372" s="56"/>
    </row>
    <row r="373" spans="1:14" ht="10.5" customHeight="1" x14ac:dyDescent="0.2">
      <c r="A373" s="40"/>
      <c r="B373" s="10">
        <v>316.3</v>
      </c>
      <c r="C373" s="41" t="s">
        <v>78</v>
      </c>
      <c r="D373" s="42">
        <v>0</v>
      </c>
      <c r="E373" s="42">
        <v>0</v>
      </c>
      <c r="F373" s="42">
        <v>0</v>
      </c>
      <c r="G373" s="42">
        <v>0</v>
      </c>
      <c r="H373" s="42">
        <f>D373+E373-F373+G373</f>
        <v>0</v>
      </c>
      <c r="I373" s="42">
        <v>0</v>
      </c>
      <c r="J373" s="12" t="str">
        <f>IF($I373=0,"","("&amp;IF(#REF!&lt;&gt;0,1,0)+IF(#REF!&lt;&gt;0,2,0)+IF(#REF!&lt;&gt;0,4,0)&amp;")")</f>
        <v/>
      </c>
      <c r="K373" s="101">
        <f>H373-I373</f>
        <v>0</v>
      </c>
      <c r="L373" s="46"/>
      <c r="M373" s="57" t="s">
        <v>79</v>
      </c>
    </row>
    <row r="374" spans="1:14" ht="10.5" customHeight="1" x14ac:dyDescent="0.2">
      <c r="A374" s="40"/>
      <c r="B374" s="10">
        <v>316.5</v>
      </c>
      <c r="C374" s="9" t="s">
        <v>80</v>
      </c>
      <c r="D374" s="42">
        <v>6440.01</v>
      </c>
      <c r="E374" s="42">
        <v>0</v>
      </c>
      <c r="F374" s="42">
        <v>0</v>
      </c>
      <c r="G374" s="42">
        <v>0</v>
      </c>
      <c r="H374" s="42">
        <f>D374+E374-F374+G374</f>
        <v>6440.01</v>
      </c>
      <c r="I374" s="42">
        <v>0</v>
      </c>
      <c r="J374" s="12" t="str">
        <f>IF($I374=0,"","("&amp;IF(#REF!&lt;&gt;0,1,0)+IF(#REF!&lt;&gt;0,2,0)+IF(#REF!&lt;&gt;0,4,0)&amp;")")</f>
        <v/>
      </c>
      <c r="K374" s="71">
        <f>H374-I374</f>
        <v>6440.01</v>
      </c>
      <c r="L374" s="46"/>
      <c r="M374" s="43" t="s">
        <v>81</v>
      </c>
    </row>
    <row r="375" spans="1:14" ht="10.5" customHeight="1" x14ac:dyDescent="0.2">
      <c r="A375" s="40"/>
      <c r="B375" s="10">
        <v>316.7</v>
      </c>
      <c r="C375" s="41" t="s">
        <v>82</v>
      </c>
      <c r="D375" s="42">
        <v>494238.94000000006</v>
      </c>
      <c r="E375" s="42">
        <v>268.39</v>
      </c>
      <c r="F375" s="42">
        <v>0</v>
      </c>
      <c r="G375" s="42">
        <v>0</v>
      </c>
      <c r="H375" s="42">
        <f>D375+E375-F375+G375</f>
        <v>494507.33000000007</v>
      </c>
      <c r="I375" s="42">
        <v>0</v>
      </c>
      <c r="J375" s="12" t="str">
        <f>IF($I375=0,"","("&amp;IF(#REF!&lt;&gt;0,1,0)+IF(#REF!&lt;&gt;0,2,0)+IF(#REF!&lt;&gt;0,4,0)&amp;")")</f>
        <v/>
      </c>
      <c r="K375" s="71">
        <f>H375-I375</f>
        <v>494507.33000000007</v>
      </c>
      <c r="L375" s="46"/>
      <c r="M375" s="43" t="s">
        <v>83</v>
      </c>
    </row>
    <row r="376" spans="1:14" s="40" customFormat="1" ht="10.5" customHeight="1" x14ac:dyDescent="0.2">
      <c r="B376" s="47"/>
      <c r="C376" s="53" t="s">
        <v>84</v>
      </c>
      <c r="D376" s="94">
        <f t="shared" ref="D376:I376" si="86">SUM(D373:D375)</f>
        <v>500678.95000000007</v>
      </c>
      <c r="E376" s="94">
        <f t="shared" si="86"/>
        <v>268.39</v>
      </c>
      <c r="F376" s="94">
        <f t="shared" si="86"/>
        <v>0</v>
      </c>
      <c r="G376" s="94">
        <f t="shared" si="86"/>
        <v>0</v>
      </c>
      <c r="H376" s="94">
        <f t="shared" si="86"/>
        <v>500947.34000000008</v>
      </c>
      <c r="I376" s="94">
        <f t="shared" si="86"/>
        <v>0</v>
      </c>
      <c r="J376" s="12" t="str">
        <f>IF($I376=0,"","("&amp;IF(#REF!&lt;&gt;0,1,0)+IF(#REF!&lt;&gt;0,2,0)+IF(#REF!&lt;&gt;0,4,0)&amp;")")</f>
        <v/>
      </c>
      <c r="K376" s="94">
        <f>SUM(K373:K375)</f>
        <v>500947.34000000008</v>
      </c>
      <c r="L376" s="49"/>
      <c r="M376" s="50"/>
      <c r="N376" s="12"/>
    </row>
    <row r="377" spans="1:14" ht="10.5" customHeight="1" thickBot="1" x14ac:dyDescent="0.25">
      <c r="A377" s="40"/>
      <c r="B377" s="63"/>
      <c r="D377" s="59"/>
      <c r="E377" s="59"/>
      <c r="F377" s="59"/>
      <c r="G377" s="59"/>
      <c r="H377" s="59"/>
      <c r="I377" s="59"/>
      <c r="K377" s="59"/>
      <c r="L377" s="46"/>
      <c r="M377" s="43"/>
    </row>
    <row r="378" spans="1:14" s="40" customFormat="1" ht="10.5" customHeight="1" thickTop="1" x14ac:dyDescent="0.2">
      <c r="B378" s="47"/>
      <c r="C378" s="60" t="str">
        <f>" "&amp;"Total "&amp;A365</f>
        <v xml:space="preserve"> Total Scherer Unit 4</v>
      </c>
      <c r="D378" s="90">
        <f t="shared" ref="D378:I378" si="87">D371+D376</f>
        <v>971510169.37000012</v>
      </c>
      <c r="E378" s="90">
        <f t="shared" si="87"/>
        <v>14113431.720000001</v>
      </c>
      <c r="F378" s="90">
        <f t="shared" si="87"/>
        <v>0</v>
      </c>
      <c r="G378" s="90">
        <f t="shared" si="87"/>
        <v>0</v>
      </c>
      <c r="H378" s="61">
        <f t="shared" si="87"/>
        <v>985623601.09000003</v>
      </c>
      <c r="I378" s="90">
        <f t="shared" si="87"/>
        <v>0</v>
      </c>
      <c r="J378" s="12" t="str">
        <f>IF($I378=0,"","("&amp;IF(#REF!&lt;&gt;0,1,0)+IF(#REF!&lt;&gt;0,2,0)+IF(#REF!&lt;&gt;0,4,0)&amp;")")</f>
        <v/>
      </c>
      <c r="K378" s="90">
        <f>K371+K376</f>
        <v>985623601.09000003</v>
      </c>
      <c r="L378" s="49"/>
      <c r="M378" s="50"/>
      <c r="N378" s="12"/>
    </row>
    <row r="379" spans="1:14" ht="10.5" customHeight="1" x14ac:dyDescent="0.2">
      <c r="A379" s="89" t="s">
        <v>110</v>
      </c>
      <c r="B379" s="91"/>
      <c r="C379" s="65"/>
      <c r="D379" s="92"/>
      <c r="E379" s="92"/>
      <c r="F379" s="92"/>
      <c r="G379" s="92"/>
      <c r="H379" s="92"/>
      <c r="I379" s="92"/>
      <c r="J379" s="67" t="str">
        <f>IF($I379=0,"","("&amp;IF(#REF!&lt;&gt;0,1,0)+IF(#REF!&lt;&gt;0,2,0)+IF(#REF!&lt;&gt;0,4,0)&amp;")")</f>
        <v/>
      </c>
      <c r="K379" s="125"/>
      <c r="L379" s="46"/>
      <c r="M379" s="56"/>
    </row>
    <row r="380" spans="1:14" ht="10.5" customHeight="1" x14ac:dyDescent="0.2">
      <c r="A380" s="96"/>
      <c r="B380" s="33">
        <v>311</v>
      </c>
      <c r="C380" s="69" t="s">
        <v>3</v>
      </c>
      <c r="D380" s="59">
        <f t="shared" ref="D380:I384" si="88">D324+D338+D352+D366</f>
        <v>194164046.24000001</v>
      </c>
      <c r="E380" s="59">
        <f t="shared" si="88"/>
        <v>2174664.9500000002</v>
      </c>
      <c r="F380" s="59">
        <f t="shared" si="88"/>
        <v>0</v>
      </c>
      <c r="G380" s="59">
        <f t="shared" si="88"/>
        <v>0</v>
      </c>
      <c r="H380" s="59">
        <f t="shared" si="88"/>
        <v>196338711.19</v>
      </c>
      <c r="I380" s="59">
        <f t="shared" si="88"/>
        <v>0</v>
      </c>
      <c r="J380" s="70" t="str">
        <f>IF($I380=0,"","("&amp;IF(#REF!&lt;&gt;0,1,0)+IF(#REF!&lt;&gt;0,2,0)+IF(#REF!&lt;&gt;0,4,0)&amp;")")</f>
        <v/>
      </c>
      <c r="K380" s="149">
        <f>H380-I380</f>
        <v>196338711.19</v>
      </c>
      <c r="L380" s="46"/>
      <c r="M380" s="43"/>
    </row>
    <row r="381" spans="1:14" ht="10.5" customHeight="1" x14ac:dyDescent="0.2">
      <c r="A381" s="68"/>
      <c r="B381" s="33">
        <v>312</v>
      </c>
      <c r="C381" s="32" t="s">
        <v>4</v>
      </c>
      <c r="D381" s="77">
        <f t="shared" si="88"/>
        <v>722479805.99000001</v>
      </c>
      <c r="E381" s="77">
        <f t="shared" si="88"/>
        <v>16257064.289999999</v>
      </c>
      <c r="F381" s="77">
        <f t="shared" si="88"/>
        <v>60022.05</v>
      </c>
      <c r="G381" s="77">
        <f t="shared" si="88"/>
        <v>0</v>
      </c>
      <c r="H381" s="77">
        <f t="shared" si="88"/>
        <v>738676848.23000002</v>
      </c>
      <c r="I381" s="59">
        <f>I325+I339+I353+I367</f>
        <v>0</v>
      </c>
      <c r="J381" s="70" t="str">
        <f>IF($I381=0,"","("&amp;IF(#REF!&lt;&gt;0,1,0)+IF(#REF!&lt;&gt;0,2,0)+IF(#REF!&lt;&gt;0,4,0)&amp;")")</f>
        <v/>
      </c>
      <c r="K381" s="150">
        <f>H381-I381</f>
        <v>738676848.23000002</v>
      </c>
      <c r="L381" s="46"/>
      <c r="M381" s="43"/>
    </row>
    <row r="382" spans="1:14" ht="10.5" customHeight="1" x14ac:dyDescent="0.2">
      <c r="A382" s="68"/>
      <c r="B382" s="33">
        <v>314</v>
      </c>
      <c r="C382" s="32" t="s">
        <v>5</v>
      </c>
      <c r="D382" s="77">
        <f t="shared" si="88"/>
        <v>124146394.13999999</v>
      </c>
      <c r="E382" s="77">
        <f t="shared" si="88"/>
        <v>3843979.0900000003</v>
      </c>
      <c r="F382" s="77">
        <f t="shared" si="88"/>
        <v>0</v>
      </c>
      <c r="G382" s="77">
        <f t="shared" si="88"/>
        <v>0</v>
      </c>
      <c r="H382" s="77">
        <f t="shared" si="88"/>
        <v>127990373.22999997</v>
      </c>
      <c r="I382" s="59">
        <f>I326+I340+I354+I368</f>
        <v>0</v>
      </c>
      <c r="J382" s="70" t="str">
        <f>IF($I382=0,"","("&amp;IF(#REF!&lt;&gt;0,1,0)+IF(#REF!&lt;&gt;0,2,0)+IF(#REF!&lt;&gt;0,4,0)&amp;")")</f>
        <v/>
      </c>
      <c r="K382" s="150">
        <f>H382-I382</f>
        <v>127990373.22999997</v>
      </c>
      <c r="L382" s="46"/>
      <c r="M382" s="43"/>
    </row>
    <row r="383" spans="1:14" ht="10.5" customHeight="1" x14ac:dyDescent="0.2">
      <c r="A383" s="68"/>
      <c r="B383" s="33">
        <v>315</v>
      </c>
      <c r="C383" s="32" t="s">
        <v>6</v>
      </c>
      <c r="D383" s="77">
        <f t="shared" si="88"/>
        <v>48868453.43</v>
      </c>
      <c r="E383" s="77">
        <f t="shared" si="88"/>
        <v>4480331.09</v>
      </c>
      <c r="F383" s="77">
        <f t="shared" si="88"/>
        <v>0</v>
      </c>
      <c r="G383" s="77">
        <f t="shared" si="88"/>
        <v>0</v>
      </c>
      <c r="H383" s="77">
        <f t="shared" si="88"/>
        <v>53348784.519999996</v>
      </c>
      <c r="I383" s="59">
        <f>I327+I341+I355+I369</f>
        <v>0</v>
      </c>
      <c r="J383" s="70" t="str">
        <f>IF($I383=0,"","("&amp;IF(#REF!&lt;&gt;0,1,0)+IF(#REF!&lt;&gt;0,2,0)+IF(#REF!&lt;&gt;0,4,0)&amp;")")</f>
        <v/>
      </c>
      <c r="K383" s="150">
        <f>H383-I383</f>
        <v>53348784.519999996</v>
      </c>
      <c r="L383" s="46"/>
      <c r="M383" s="43"/>
    </row>
    <row r="384" spans="1:14" ht="10.5" customHeight="1" x14ac:dyDescent="0.2">
      <c r="A384" s="68"/>
      <c r="B384" s="33">
        <v>316</v>
      </c>
      <c r="C384" s="32" t="s">
        <v>7</v>
      </c>
      <c r="D384" s="77">
        <f t="shared" si="88"/>
        <v>9938708.0499999989</v>
      </c>
      <c r="E384" s="77">
        <f t="shared" si="88"/>
        <v>-1386225.5</v>
      </c>
      <c r="F384" s="77">
        <f t="shared" si="88"/>
        <v>0</v>
      </c>
      <c r="G384" s="77">
        <f t="shared" si="88"/>
        <v>0</v>
      </c>
      <c r="H384" s="77">
        <f t="shared" si="88"/>
        <v>8552482.5499999989</v>
      </c>
      <c r="I384" s="59">
        <f>I328+I342+I356+I370</f>
        <v>0</v>
      </c>
      <c r="J384" s="70" t="str">
        <f>IF($I384=0,"","("&amp;IF(#REF!&lt;&gt;0,1,0)+IF(#REF!&lt;&gt;0,2,0)+IF(#REF!&lt;&gt;0,4,0)&amp;")")</f>
        <v/>
      </c>
      <c r="K384" s="150">
        <f>H384-I384</f>
        <v>8552482.5499999989</v>
      </c>
      <c r="L384" s="46"/>
      <c r="M384" s="43"/>
    </row>
    <row r="385" spans="1:14" s="40" customFormat="1" ht="10.5" customHeight="1" x14ac:dyDescent="0.2">
      <c r="A385" s="68"/>
      <c r="B385" s="72"/>
      <c r="C385" s="73" t="s">
        <v>77</v>
      </c>
      <c r="D385" s="94">
        <f t="shared" ref="D385:I385" si="89">SUM(D380:D384)</f>
        <v>1099597407.8499999</v>
      </c>
      <c r="E385" s="94">
        <f t="shared" si="89"/>
        <v>25369813.919999998</v>
      </c>
      <c r="F385" s="94">
        <f t="shared" si="89"/>
        <v>60022.05</v>
      </c>
      <c r="G385" s="94">
        <f t="shared" si="89"/>
        <v>0</v>
      </c>
      <c r="H385" s="94">
        <f t="shared" si="89"/>
        <v>1124907199.72</v>
      </c>
      <c r="I385" s="94">
        <f t="shared" si="89"/>
        <v>0</v>
      </c>
      <c r="J385" s="70" t="str">
        <f>IF($I385=0,"","("&amp;IF(#REF!&lt;&gt;0,1,0)+IF(#REF!&lt;&gt;0,2,0)+IF(#REF!&lt;&gt;0,4,0)&amp;")")</f>
        <v/>
      </c>
      <c r="K385" s="151">
        <f>SUM(K380:K384)</f>
        <v>1124907199.72</v>
      </c>
      <c r="L385" s="49"/>
      <c r="M385" s="50"/>
      <c r="N385" s="12"/>
    </row>
    <row r="386" spans="1:14" ht="10.5" customHeight="1" x14ac:dyDescent="0.2">
      <c r="A386" s="68"/>
      <c r="B386" s="74"/>
      <c r="C386" s="75"/>
      <c r="D386" s="76"/>
      <c r="E386" s="76"/>
      <c r="F386" s="76"/>
      <c r="G386" s="76"/>
      <c r="H386" s="76"/>
      <c r="I386" s="77"/>
      <c r="J386" s="70" t="str">
        <f>IF($I386=0,"","("&amp;IF(#REF!&lt;&gt;0,1,0)+IF(#REF!&lt;&gt;0,2,0)+IF(#REF!&lt;&gt;0,4,0)&amp;")")</f>
        <v/>
      </c>
      <c r="K386" s="150"/>
      <c r="L386" s="46"/>
      <c r="M386" s="56"/>
    </row>
    <row r="387" spans="1:14" ht="10.5" customHeight="1" x14ac:dyDescent="0.2">
      <c r="A387" s="68"/>
      <c r="B387" s="33">
        <v>316.3</v>
      </c>
      <c r="C387" s="69" t="s">
        <v>78</v>
      </c>
      <c r="D387" s="152">
        <f t="shared" ref="D387:I389" si="90">D331+D345+D359+D373</f>
        <v>0</v>
      </c>
      <c r="E387" s="152">
        <f t="shared" si="90"/>
        <v>0</v>
      </c>
      <c r="F387" s="152">
        <f t="shared" si="90"/>
        <v>0</v>
      </c>
      <c r="G387" s="152">
        <f t="shared" si="90"/>
        <v>0</v>
      </c>
      <c r="H387" s="59">
        <f t="shared" si="90"/>
        <v>0</v>
      </c>
      <c r="I387" s="152">
        <f t="shared" si="90"/>
        <v>0</v>
      </c>
      <c r="J387" s="70" t="str">
        <f>IF($I387=0,"","("&amp;IF(#REF!&lt;&gt;0,1,0)+IF(#REF!&lt;&gt;0,2,0)+IF(#REF!&lt;&gt;0,4,0)&amp;")")</f>
        <v/>
      </c>
      <c r="K387" s="149">
        <f>H387-I387</f>
        <v>0</v>
      </c>
      <c r="L387" s="46"/>
      <c r="M387" s="43"/>
    </row>
    <row r="388" spans="1:14" ht="10.5" customHeight="1" x14ac:dyDescent="0.2">
      <c r="A388" s="68"/>
      <c r="B388" s="33">
        <v>316.5</v>
      </c>
      <c r="C388" s="32" t="s">
        <v>80</v>
      </c>
      <c r="D388" s="77">
        <f t="shared" si="90"/>
        <v>6440.0099999999711</v>
      </c>
      <c r="E388" s="77">
        <f t="shared" si="90"/>
        <v>0</v>
      </c>
      <c r="F388" s="77">
        <f t="shared" si="90"/>
        <v>0</v>
      </c>
      <c r="G388" s="77">
        <f t="shared" si="90"/>
        <v>0</v>
      </c>
      <c r="H388" s="77">
        <f t="shared" si="90"/>
        <v>6440.0099999999711</v>
      </c>
      <c r="I388" s="152">
        <f>I332+I346+I360+I374</f>
        <v>0</v>
      </c>
      <c r="J388" s="70" t="str">
        <f>IF($I388=0,"","("&amp;IF(#REF!&lt;&gt;0,1,0)+IF(#REF!&lt;&gt;0,2,0)+IF(#REF!&lt;&gt;0,4,0)&amp;")")</f>
        <v/>
      </c>
      <c r="K388" s="150">
        <f>H388-I388</f>
        <v>6440.0099999999711</v>
      </c>
      <c r="L388" s="46"/>
      <c r="M388" s="43"/>
    </row>
    <row r="389" spans="1:14" ht="10.5" customHeight="1" x14ac:dyDescent="0.2">
      <c r="A389" s="68"/>
      <c r="B389" s="33">
        <v>316.7</v>
      </c>
      <c r="C389" s="69" t="s">
        <v>82</v>
      </c>
      <c r="D389" s="77">
        <f t="shared" si="90"/>
        <v>514514.74000000011</v>
      </c>
      <c r="E389" s="77">
        <f t="shared" si="90"/>
        <v>268.39</v>
      </c>
      <c r="F389" s="77">
        <f t="shared" si="90"/>
        <v>0</v>
      </c>
      <c r="G389" s="77">
        <f t="shared" si="90"/>
        <v>0</v>
      </c>
      <c r="H389" s="77">
        <f t="shared" si="90"/>
        <v>514783.13000000012</v>
      </c>
      <c r="I389" s="152">
        <f>I333+I347+I361+I375</f>
        <v>0</v>
      </c>
      <c r="J389" s="70" t="str">
        <f>IF($I389=0,"","("&amp;IF(#REF!&lt;&gt;0,1,0)+IF(#REF!&lt;&gt;0,2,0)+IF(#REF!&lt;&gt;0,4,0)&amp;")")</f>
        <v/>
      </c>
      <c r="K389" s="150">
        <f>H389-I389</f>
        <v>514783.13000000012</v>
      </c>
      <c r="L389" s="46"/>
      <c r="M389" s="43"/>
    </row>
    <row r="390" spans="1:14" s="40" customFormat="1" ht="10.5" customHeight="1" x14ac:dyDescent="0.2">
      <c r="A390" s="68"/>
      <c r="B390" s="72"/>
      <c r="C390" s="78" t="s">
        <v>84</v>
      </c>
      <c r="D390" s="94">
        <f t="shared" ref="D390:I390" si="91">SUM(D387:D389)</f>
        <v>520954.75000000006</v>
      </c>
      <c r="E390" s="94">
        <f t="shared" si="91"/>
        <v>268.39</v>
      </c>
      <c r="F390" s="94">
        <f t="shared" si="91"/>
        <v>0</v>
      </c>
      <c r="G390" s="94">
        <f t="shared" si="91"/>
        <v>0</v>
      </c>
      <c r="H390" s="94">
        <f t="shared" si="91"/>
        <v>521223.14000000007</v>
      </c>
      <c r="I390" s="94">
        <f t="shared" si="91"/>
        <v>0</v>
      </c>
      <c r="J390" s="70" t="str">
        <f>IF($I390=0,"","("&amp;IF(#REF!&lt;&gt;0,1,0)+IF(#REF!&lt;&gt;0,2,0)+IF(#REF!&lt;&gt;0,4,0)&amp;")")</f>
        <v/>
      </c>
      <c r="K390" s="151">
        <f>SUM(K387:K389)</f>
        <v>521223.14000000007</v>
      </c>
      <c r="L390" s="49"/>
      <c r="M390" s="50"/>
      <c r="N390" s="12"/>
    </row>
    <row r="391" spans="1:14" ht="10.5" customHeight="1" thickBot="1" x14ac:dyDescent="0.25">
      <c r="A391" s="68"/>
      <c r="B391" s="74"/>
      <c r="C391" s="32"/>
      <c r="D391" s="76"/>
      <c r="E391" s="76"/>
      <c r="F391" s="76"/>
      <c r="G391" s="76"/>
      <c r="H391" s="76"/>
      <c r="I391" s="77"/>
      <c r="J391" s="70" t="str">
        <f>IF($I391=0,"","("&amp;IF(#REF!&lt;&gt;0,1,0)+IF(#REF!&lt;&gt;0,2,0)+IF(#REF!&lt;&gt;0,4,0)&amp;")")</f>
        <v/>
      </c>
      <c r="K391" s="153"/>
      <c r="L391" s="46"/>
      <c r="M391" s="43"/>
    </row>
    <row r="392" spans="1:14" s="40" customFormat="1" ht="10.5" customHeight="1" thickTop="1" x14ac:dyDescent="0.2">
      <c r="A392" s="79"/>
      <c r="B392" s="80"/>
      <c r="C392" s="81" t="str">
        <f>" "&amp;"Total "&amp;A379</f>
        <v xml:space="preserve"> Total Scherer Site</v>
      </c>
      <c r="D392" s="154">
        <f t="shared" ref="D392:I392" si="92">D385+D390</f>
        <v>1100118362.5999999</v>
      </c>
      <c r="E392" s="154">
        <f t="shared" si="92"/>
        <v>25370082.309999999</v>
      </c>
      <c r="F392" s="154">
        <f t="shared" si="92"/>
        <v>60022.05</v>
      </c>
      <c r="G392" s="154">
        <f t="shared" si="92"/>
        <v>0</v>
      </c>
      <c r="H392" s="154">
        <f t="shared" si="92"/>
        <v>1125428422.8600001</v>
      </c>
      <c r="I392" s="155">
        <f t="shared" si="92"/>
        <v>0</v>
      </c>
      <c r="J392" s="82" t="str">
        <f>IF($I392=0,"","("&amp;IF(#REF!&lt;&gt;0,1,0)+IF(#REF!&lt;&gt;0,2,0)+IF(#REF!&lt;&gt;0,4,0)&amp;")")</f>
        <v/>
      </c>
      <c r="K392" s="156">
        <f>K385+K390</f>
        <v>1125428422.8600001</v>
      </c>
      <c r="L392" s="49"/>
      <c r="M392" s="50"/>
      <c r="N392" s="12"/>
    </row>
    <row r="393" spans="1:14" ht="10.5" customHeight="1" x14ac:dyDescent="0.2">
      <c r="A393" s="40"/>
      <c r="B393" s="39"/>
      <c r="C393" s="63"/>
      <c r="D393" s="86"/>
      <c r="E393" s="86"/>
      <c r="F393" s="86"/>
      <c r="G393" s="86"/>
      <c r="H393" s="86"/>
      <c r="I393" s="86"/>
      <c r="J393" s="12" t="str">
        <f>IF($I393=0,"","("&amp;IF(#REF!&lt;&gt;0,1,0)+IF(#REF!&lt;&gt;0,2,0)+IF(#REF!&lt;&gt;0,4,0)&amp;")")</f>
        <v/>
      </c>
      <c r="K393" s="86"/>
      <c r="L393" s="46"/>
      <c r="M393" s="56"/>
    </row>
    <row r="394" spans="1:14" ht="10.5" customHeight="1" x14ac:dyDescent="0.2">
      <c r="A394" s="38" t="s">
        <v>111</v>
      </c>
      <c r="B394" s="39"/>
      <c r="D394" s="9"/>
      <c r="E394" s="9"/>
      <c r="F394" s="9"/>
      <c r="G394" s="9"/>
      <c r="H394" s="9"/>
      <c r="I394" s="9"/>
      <c r="J394" s="12" t="str">
        <f>IF($I394=0,"","("&amp;IF(#REF!&lt;&gt;0,1,0)+IF(#REF!&lt;&gt;0,2,0)+IF(#REF!&lt;&gt;0,4,0)&amp;")")</f>
        <v/>
      </c>
      <c r="K394" s="9"/>
      <c r="L394" s="46"/>
      <c r="M394" s="43"/>
    </row>
    <row r="395" spans="1:14" ht="10.5" customHeight="1" x14ac:dyDescent="0.2">
      <c r="A395" s="38"/>
      <c r="B395" s="10">
        <v>311</v>
      </c>
      <c r="C395" s="41" t="s">
        <v>3</v>
      </c>
      <c r="D395" s="42">
        <v>3764159.33</v>
      </c>
      <c r="E395" s="42">
        <v>98755.12</v>
      </c>
      <c r="F395" s="42">
        <v>271017.7</v>
      </c>
      <c r="G395" s="42">
        <v>0</v>
      </c>
      <c r="H395" s="42">
        <f>D395+E395-F395+G395</f>
        <v>3591896.75</v>
      </c>
      <c r="I395" s="42">
        <v>0</v>
      </c>
      <c r="J395" s="12" t="str">
        <f>IF($I395=0,"","("&amp;IF(#REF!&lt;&gt;0,1,0)+IF(#REF!&lt;&gt;0,2,0)+IF(#REF!&lt;&gt;0,4,0)&amp;")")</f>
        <v/>
      </c>
      <c r="K395" s="101">
        <f>H395-I395</f>
        <v>3591896.75</v>
      </c>
      <c r="L395" s="46"/>
      <c r="M395" s="43">
        <v>2.1000000000000001E-2</v>
      </c>
      <c r="N395" s="8"/>
    </row>
    <row r="396" spans="1:14" ht="10.5" customHeight="1" x14ac:dyDescent="0.2">
      <c r="A396" s="40"/>
      <c r="B396" s="10">
        <v>312</v>
      </c>
      <c r="C396" s="9" t="s">
        <v>4</v>
      </c>
      <c r="D396" s="42">
        <v>31253449.409999996</v>
      </c>
      <c r="E396" s="42">
        <v>113724.84</v>
      </c>
      <c r="F396" s="42">
        <v>227988.80000000002</v>
      </c>
      <c r="G396" s="42">
        <v>0</v>
      </c>
      <c r="H396" s="42">
        <f>D396+E396-F396+G396</f>
        <v>31139185.449999996</v>
      </c>
      <c r="I396" s="42">
        <v>0</v>
      </c>
      <c r="J396" s="12" t="str">
        <f>IF($I396=0,"","("&amp;IF(#REF!&lt;&gt;0,1,0)+IF(#REF!&lt;&gt;0,2,0)+IF(#REF!&lt;&gt;0,4,0)&amp;")")</f>
        <v/>
      </c>
      <c r="K396" s="71">
        <f>H396-I396</f>
        <v>31139185.449999996</v>
      </c>
      <c r="L396" s="46"/>
      <c r="M396" s="43">
        <v>2.5999999999999999E-2</v>
      </c>
      <c r="N396" s="8"/>
    </row>
    <row r="397" spans="1:14" ht="10.5" customHeight="1" x14ac:dyDescent="0.2">
      <c r="A397" s="40"/>
      <c r="B397" s="10">
        <v>314</v>
      </c>
      <c r="C397" s="9" t="s">
        <v>5</v>
      </c>
      <c r="D397" s="42">
        <v>0</v>
      </c>
      <c r="E397" s="42">
        <v>0</v>
      </c>
      <c r="F397" s="42">
        <v>0</v>
      </c>
      <c r="G397" s="42">
        <v>0</v>
      </c>
      <c r="H397" s="42">
        <f>D397+E397-F397+G397</f>
        <v>0</v>
      </c>
      <c r="I397" s="42">
        <v>0</v>
      </c>
      <c r="J397" s="12" t="str">
        <f>IF($I397=0,"","("&amp;IF(#REF!&lt;&gt;0,1,0)+IF(#REF!&lt;&gt;0,2,0)+IF(#REF!&lt;&gt;0,4,0)&amp;")")</f>
        <v/>
      </c>
      <c r="K397" s="71">
        <f>H397-I397</f>
        <v>0</v>
      </c>
      <c r="L397" s="46"/>
      <c r="M397" s="43">
        <v>0</v>
      </c>
      <c r="N397" s="8"/>
    </row>
    <row r="398" spans="1:14" ht="10.5" customHeight="1" x14ac:dyDescent="0.2">
      <c r="A398" s="40"/>
      <c r="B398" s="10">
        <v>315</v>
      </c>
      <c r="C398" s="9" t="s">
        <v>6</v>
      </c>
      <c r="D398" s="42">
        <v>3804504.37</v>
      </c>
      <c r="E398" s="42">
        <v>0</v>
      </c>
      <c r="F398" s="42">
        <v>0</v>
      </c>
      <c r="G398" s="42">
        <v>0</v>
      </c>
      <c r="H398" s="42">
        <f>D398+E398-F398+G398</f>
        <v>3804504.37</v>
      </c>
      <c r="I398" s="42">
        <v>0</v>
      </c>
      <c r="J398" s="12" t="str">
        <f>IF($I398=0,"","("&amp;IF(#REF!&lt;&gt;0,1,0)+IF(#REF!&lt;&gt;0,2,0)+IF(#REF!&lt;&gt;0,4,0)&amp;")")</f>
        <v/>
      </c>
      <c r="K398" s="71">
        <f>H398-I398</f>
        <v>3804504.37</v>
      </c>
      <c r="L398" s="46"/>
      <c r="M398" s="43">
        <v>2.4E-2</v>
      </c>
      <c r="N398" s="8"/>
    </row>
    <row r="399" spans="1:14" ht="10.5" customHeight="1" x14ac:dyDescent="0.2">
      <c r="A399" s="40"/>
      <c r="B399" s="10">
        <v>316</v>
      </c>
      <c r="C399" s="9" t="s">
        <v>7</v>
      </c>
      <c r="D399" s="42">
        <v>302789.31</v>
      </c>
      <c r="E399" s="42">
        <v>0</v>
      </c>
      <c r="F399" s="42">
        <v>0</v>
      </c>
      <c r="G399" s="42">
        <v>0</v>
      </c>
      <c r="H399" s="42">
        <f>D399+E399-F399+G399</f>
        <v>302789.31</v>
      </c>
      <c r="I399" s="42">
        <v>0</v>
      </c>
      <c r="J399" s="12" t="str">
        <f>IF($I399=0,"","("&amp;IF(#REF!&lt;&gt;0,1,0)+IF(#REF!&lt;&gt;0,2,0)+IF(#REF!&lt;&gt;0,4,0)&amp;")")</f>
        <v/>
      </c>
      <c r="K399" s="71">
        <f>H399-I399</f>
        <v>302789.31</v>
      </c>
      <c r="L399" s="46"/>
      <c r="M399" s="43">
        <v>2.4E-2</v>
      </c>
      <c r="N399" s="8"/>
    </row>
    <row r="400" spans="1:14" s="40" customFormat="1" ht="10.5" customHeight="1" x14ac:dyDescent="0.2">
      <c r="B400" s="47"/>
      <c r="C400" s="48" t="s">
        <v>77</v>
      </c>
      <c r="D400" s="94">
        <f t="shared" ref="D400:I400" si="93">SUM(D395:D399)</f>
        <v>39124902.419999994</v>
      </c>
      <c r="E400" s="94">
        <f t="shared" si="93"/>
        <v>212479.96</v>
      </c>
      <c r="F400" s="94">
        <f t="shared" si="93"/>
        <v>499006.5</v>
      </c>
      <c r="G400" s="94">
        <f t="shared" si="93"/>
        <v>0</v>
      </c>
      <c r="H400" s="94">
        <f t="shared" si="93"/>
        <v>38838375.879999995</v>
      </c>
      <c r="I400" s="94">
        <f t="shared" si="93"/>
        <v>0</v>
      </c>
      <c r="J400" s="12" t="str">
        <f>IF($I400=0,"","("&amp;IF(#REF!&lt;&gt;0,1,0)+IF(#REF!&lt;&gt;0,2,0)+IF(#REF!&lt;&gt;0,4,0)&amp;")")</f>
        <v/>
      </c>
      <c r="K400" s="94">
        <f>SUM(K395:K399)</f>
        <v>38838375.879999995</v>
      </c>
      <c r="L400" s="49"/>
      <c r="M400" s="50"/>
      <c r="N400" s="12"/>
    </row>
    <row r="401" spans="1:14" ht="10.5" customHeight="1" x14ac:dyDescent="0.2">
      <c r="A401" s="40"/>
      <c r="B401" s="63"/>
      <c r="C401" s="54"/>
      <c r="D401" s="14"/>
      <c r="E401" s="14"/>
      <c r="F401" s="14"/>
      <c r="G401" s="14"/>
      <c r="H401" s="55"/>
      <c r="I401" s="55"/>
      <c r="J401" s="12" t="str">
        <f>IF($I401=0,"","("&amp;IF(#REF!&lt;&gt;0,1,0)+IF(#REF!&lt;&gt;0,2,0)+IF(#REF!&lt;&gt;0,4,0)&amp;")")</f>
        <v/>
      </c>
      <c r="K401" s="55"/>
      <c r="L401" s="46"/>
      <c r="M401" s="56"/>
    </row>
    <row r="402" spans="1:14" ht="10.5" customHeight="1" x14ac:dyDescent="0.2">
      <c r="A402" s="40"/>
      <c r="B402" s="10">
        <v>316.3</v>
      </c>
      <c r="C402" s="41" t="s">
        <v>78</v>
      </c>
      <c r="D402" s="42">
        <v>0</v>
      </c>
      <c r="E402" s="42">
        <v>0</v>
      </c>
      <c r="F402" s="42">
        <v>0</v>
      </c>
      <c r="G402" s="42">
        <v>0</v>
      </c>
      <c r="H402" s="42">
        <f>D402+E402-F402+G402</f>
        <v>0</v>
      </c>
      <c r="I402" s="42">
        <v>0</v>
      </c>
      <c r="J402" s="12" t="str">
        <f>IF($I402=0,"","("&amp;IF(#REF!&lt;&gt;0,1,0)+IF(#REF!&lt;&gt;0,2,0)+IF(#REF!&lt;&gt;0,4,0)&amp;")")</f>
        <v/>
      </c>
      <c r="K402" s="101">
        <f>H402-I402</f>
        <v>0</v>
      </c>
      <c r="L402" s="46"/>
      <c r="M402" s="57" t="s">
        <v>79</v>
      </c>
    </row>
    <row r="403" spans="1:14" ht="10.5" customHeight="1" x14ac:dyDescent="0.2">
      <c r="A403" s="40"/>
      <c r="B403" s="10">
        <v>316.5</v>
      </c>
      <c r="C403" s="9" t="s">
        <v>80</v>
      </c>
      <c r="D403" s="42">
        <v>0</v>
      </c>
      <c r="E403" s="42">
        <v>0</v>
      </c>
      <c r="F403" s="42">
        <v>0</v>
      </c>
      <c r="G403" s="42">
        <v>0</v>
      </c>
      <c r="H403" s="42">
        <f>D403+E403-F403+G403</f>
        <v>0</v>
      </c>
      <c r="I403" s="42">
        <v>0</v>
      </c>
      <c r="J403" s="12" t="str">
        <f>IF($I403=0,"","("&amp;IF(#REF!&lt;&gt;0,1,0)+IF(#REF!&lt;&gt;0,2,0)+IF(#REF!&lt;&gt;0,4,0)&amp;")")</f>
        <v/>
      </c>
      <c r="K403" s="71">
        <f>H403-I403</f>
        <v>0</v>
      </c>
      <c r="L403" s="46"/>
      <c r="M403" s="43" t="s">
        <v>81</v>
      </c>
    </row>
    <row r="404" spans="1:14" ht="10.5" customHeight="1" x14ac:dyDescent="0.2">
      <c r="A404" s="40"/>
      <c r="B404" s="10">
        <v>316.7</v>
      </c>
      <c r="C404" s="41" t="s">
        <v>82</v>
      </c>
      <c r="D404" s="42">
        <v>0</v>
      </c>
      <c r="E404" s="42">
        <v>0</v>
      </c>
      <c r="F404" s="42">
        <v>0</v>
      </c>
      <c r="G404" s="42">
        <v>0</v>
      </c>
      <c r="H404" s="42">
        <f>D404+E404-F404+G404</f>
        <v>0</v>
      </c>
      <c r="I404" s="42">
        <v>0</v>
      </c>
      <c r="J404" s="12" t="str">
        <f>IF($I404=0,"","("&amp;IF(#REF!&lt;&gt;0,1,0)+IF(#REF!&lt;&gt;0,2,0)+IF(#REF!&lt;&gt;0,4,0)&amp;")")</f>
        <v/>
      </c>
      <c r="K404" s="71">
        <f>H404-I404</f>
        <v>0</v>
      </c>
      <c r="L404" s="46"/>
      <c r="M404" s="43" t="s">
        <v>83</v>
      </c>
    </row>
    <row r="405" spans="1:14" s="40" customFormat="1" ht="10.5" customHeight="1" x14ac:dyDescent="0.2">
      <c r="B405" s="47"/>
      <c r="C405" s="53" t="s">
        <v>84</v>
      </c>
      <c r="D405" s="94">
        <f t="shared" ref="D405:I405" si="94">SUM(D402:D404)</f>
        <v>0</v>
      </c>
      <c r="E405" s="94">
        <f t="shared" si="94"/>
        <v>0</v>
      </c>
      <c r="F405" s="94">
        <f t="shared" si="94"/>
        <v>0</v>
      </c>
      <c r="G405" s="94">
        <f t="shared" si="94"/>
        <v>0</v>
      </c>
      <c r="H405" s="94">
        <f t="shared" si="94"/>
        <v>0</v>
      </c>
      <c r="I405" s="94">
        <f t="shared" si="94"/>
        <v>0</v>
      </c>
      <c r="J405" s="12" t="str">
        <f>IF($I405=0,"","("&amp;IF(#REF!&lt;&gt;0,1,0)+IF(#REF!&lt;&gt;0,2,0)+IF(#REF!&lt;&gt;0,4,0)&amp;")")</f>
        <v/>
      </c>
      <c r="K405" s="94">
        <f>SUM(K402:K404)</f>
        <v>0</v>
      </c>
      <c r="L405" s="49"/>
      <c r="M405" s="50"/>
      <c r="N405" s="12"/>
    </row>
    <row r="406" spans="1:14" ht="10.5" customHeight="1" thickBot="1" x14ac:dyDescent="0.25">
      <c r="A406" s="40"/>
      <c r="B406" s="63"/>
      <c r="D406" s="59"/>
      <c r="E406" s="59"/>
      <c r="F406" s="59"/>
      <c r="G406" s="59"/>
      <c r="H406" s="59"/>
      <c r="I406" s="59"/>
      <c r="K406" s="59"/>
      <c r="L406" s="46"/>
      <c r="M406" s="43"/>
    </row>
    <row r="407" spans="1:14" s="40" customFormat="1" ht="10.5" customHeight="1" thickTop="1" x14ac:dyDescent="0.2">
      <c r="B407" s="47"/>
      <c r="C407" s="60" t="str">
        <f>" "&amp;"Total "&amp;A394</f>
        <v xml:space="preserve"> Total SJRPP Coal &amp; Lime Eq.</v>
      </c>
      <c r="D407" s="90">
        <f t="shared" ref="D407:I407" si="95">D400+D405</f>
        <v>39124902.419999994</v>
      </c>
      <c r="E407" s="90">
        <f t="shared" si="95"/>
        <v>212479.96</v>
      </c>
      <c r="F407" s="90">
        <f t="shared" si="95"/>
        <v>499006.5</v>
      </c>
      <c r="G407" s="90">
        <f t="shared" si="95"/>
        <v>0</v>
      </c>
      <c r="H407" s="61">
        <f t="shared" si="95"/>
        <v>38838375.879999995</v>
      </c>
      <c r="I407" s="90">
        <f t="shared" si="95"/>
        <v>0</v>
      </c>
      <c r="J407" s="12" t="str">
        <f>IF($I407=0,"","("&amp;IF(#REF!&lt;&gt;0,1,0)+IF(#REF!&lt;&gt;0,2,0)+IF(#REF!&lt;&gt;0,4,0)&amp;")")</f>
        <v/>
      </c>
      <c r="K407" s="90">
        <f>K400+K405</f>
        <v>38838375.879999995</v>
      </c>
      <c r="L407" s="49"/>
      <c r="M407" s="50"/>
      <c r="N407" s="12"/>
    </row>
    <row r="408" spans="1:14" ht="10.5" customHeight="1" x14ac:dyDescent="0.2">
      <c r="A408" s="38" t="s">
        <v>112</v>
      </c>
      <c r="B408" s="39"/>
      <c r="D408" s="9"/>
      <c r="E408" s="9"/>
      <c r="F408" s="9"/>
      <c r="G408" s="9"/>
      <c r="H408" s="9"/>
      <c r="I408" s="9"/>
      <c r="J408" s="12" t="str">
        <f>IF($I408=0,"","("&amp;IF(#REF!&lt;&gt;0,1,0)+IF(#REF!&lt;&gt;0,2,0)+IF(#REF!&lt;&gt;0,4,0)&amp;")")</f>
        <v/>
      </c>
      <c r="K408" s="9"/>
      <c r="L408" s="46"/>
      <c r="M408" s="43"/>
    </row>
    <row r="409" spans="1:14" ht="10.5" customHeight="1" x14ac:dyDescent="0.2">
      <c r="A409" s="38"/>
      <c r="B409" s="10">
        <v>311</v>
      </c>
      <c r="C409" s="41" t="s">
        <v>3</v>
      </c>
      <c r="D409" s="42">
        <v>0</v>
      </c>
      <c r="E409" s="42">
        <v>0</v>
      </c>
      <c r="F409" s="42">
        <v>0</v>
      </c>
      <c r="G409" s="42">
        <v>0</v>
      </c>
      <c r="H409" s="42">
        <f>D409+E409-F409+G409</f>
        <v>0</v>
      </c>
      <c r="I409" s="42">
        <v>0</v>
      </c>
      <c r="J409" s="12" t="str">
        <f>IF($I409=0,"","("&amp;IF(#REF!&lt;&gt;0,1,0)+IF(#REF!&lt;&gt;0,2,0)+IF(#REF!&lt;&gt;0,4,0)&amp;")")</f>
        <v/>
      </c>
      <c r="K409" s="101">
        <f>H409-I409</f>
        <v>0</v>
      </c>
      <c r="L409" s="46"/>
      <c r="M409" s="43"/>
    </row>
    <row r="410" spans="1:14" ht="10.5" customHeight="1" x14ac:dyDescent="0.2">
      <c r="A410" s="62"/>
      <c r="B410" s="10">
        <v>312</v>
      </c>
      <c r="C410" s="9" t="s">
        <v>4</v>
      </c>
      <c r="D410" s="42">
        <v>52104.91</v>
      </c>
      <c r="E410" s="42">
        <v>0</v>
      </c>
      <c r="F410" s="42">
        <v>0</v>
      </c>
      <c r="G410" s="42">
        <v>0</v>
      </c>
      <c r="H410" s="42">
        <f>D410+E410-F410+G410</f>
        <v>52104.91</v>
      </c>
      <c r="I410" s="42">
        <v>0</v>
      </c>
      <c r="J410" s="12" t="str">
        <f>IF($I410=0,"","("&amp;IF(#REF!&lt;&gt;0,1,0)+IF(#REF!&lt;&gt;0,2,0)+IF(#REF!&lt;&gt;0,4,0)&amp;")")</f>
        <v/>
      </c>
      <c r="K410" s="71">
        <f>H410-I410</f>
        <v>52104.91</v>
      </c>
      <c r="L410" s="46"/>
      <c r="M410" s="43">
        <v>2.5999999999999999E-2</v>
      </c>
      <c r="N410" s="8"/>
    </row>
    <row r="411" spans="1:14" ht="10.5" customHeight="1" x14ac:dyDescent="0.2">
      <c r="A411" s="62"/>
      <c r="B411" s="10">
        <v>314</v>
      </c>
      <c r="C411" s="9" t="s">
        <v>5</v>
      </c>
      <c r="D411" s="42">
        <v>0</v>
      </c>
      <c r="E411" s="42">
        <v>0</v>
      </c>
      <c r="F411" s="42">
        <v>0</v>
      </c>
      <c r="G411" s="42">
        <v>0</v>
      </c>
      <c r="H411" s="42">
        <f>D411+E411-F411+G411</f>
        <v>0</v>
      </c>
      <c r="I411" s="42">
        <v>0</v>
      </c>
      <c r="J411" s="12" t="str">
        <f>IF($I411=0,"","("&amp;IF(#REF!&lt;&gt;0,1,0)+IF(#REF!&lt;&gt;0,2,0)+IF(#REF!&lt;&gt;0,4,0)&amp;")")</f>
        <v/>
      </c>
      <c r="K411" s="71">
        <f>H411-I411</f>
        <v>0</v>
      </c>
      <c r="L411" s="46"/>
      <c r="M411" s="43"/>
    </row>
    <row r="412" spans="1:14" ht="10.5" customHeight="1" x14ac:dyDescent="0.2">
      <c r="A412" s="62"/>
      <c r="B412" s="10">
        <v>315</v>
      </c>
      <c r="C412" s="9" t="s">
        <v>6</v>
      </c>
      <c r="D412" s="42">
        <v>0</v>
      </c>
      <c r="E412" s="42">
        <v>0</v>
      </c>
      <c r="F412" s="42">
        <v>0</v>
      </c>
      <c r="G412" s="42">
        <v>0</v>
      </c>
      <c r="H412" s="42">
        <f>D412+E412-F412+G412</f>
        <v>0</v>
      </c>
      <c r="I412" s="42">
        <v>0</v>
      </c>
      <c r="J412" s="12" t="str">
        <f>IF($I412=0,"","("&amp;IF(#REF!&lt;&gt;0,1,0)+IF(#REF!&lt;&gt;0,2,0)+IF(#REF!&lt;&gt;0,4,0)&amp;")")</f>
        <v/>
      </c>
      <c r="K412" s="71">
        <f>H412-I412</f>
        <v>0</v>
      </c>
      <c r="L412" s="46"/>
      <c r="M412" s="43"/>
    </row>
    <row r="413" spans="1:14" ht="10.5" customHeight="1" x14ac:dyDescent="0.2">
      <c r="A413" s="62"/>
      <c r="B413" s="10">
        <v>316</v>
      </c>
      <c r="C413" s="9" t="s">
        <v>7</v>
      </c>
      <c r="D413" s="42">
        <v>0</v>
      </c>
      <c r="E413" s="42">
        <v>0</v>
      </c>
      <c r="F413" s="42">
        <v>0</v>
      </c>
      <c r="G413" s="42">
        <v>0</v>
      </c>
      <c r="H413" s="42">
        <f>D413+E413-F413+G413</f>
        <v>0</v>
      </c>
      <c r="I413" s="42">
        <v>0</v>
      </c>
      <c r="J413" s="12" t="str">
        <f>IF($I413=0,"","("&amp;IF(#REF!&lt;&gt;0,1,0)+IF(#REF!&lt;&gt;0,2,0)+IF(#REF!&lt;&gt;0,4,0)&amp;")")</f>
        <v/>
      </c>
      <c r="K413" s="71">
        <f>H413-I413</f>
        <v>0</v>
      </c>
      <c r="L413" s="46"/>
      <c r="M413" s="43"/>
    </row>
    <row r="414" spans="1:14" s="40" customFormat="1" ht="10.5" customHeight="1" x14ac:dyDescent="0.2">
      <c r="A414" s="62"/>
      <c r="B414" s="47"/>
      <c r="C414" s="48" t="s">
        <v>77</v>
      </c>
      <c r="D414" s="94">
        <f t="shared" ref="D414:I414" si="96">SUM(D409:D413)</f>
        <v>52104.91</v>
      </c>
      <c r="E414" s="94">
        <f t="shared" si="96"/>
        <v>0</v>
      </c>
      <c r="F414" s="94">
        <f t="shared" si="96"/>
        <v>0</v>
      </c>
      <c r="G414" s="94">
        <f t="shared" si="96"/>
        <v>0</v>
      </c>
      <c r="H414" s="94">
        <f t="shared" si="96"/>
        <v>52104.91</v>
      </c>
      <c r="I414" s="94">
        <f t="shared" si="96"/>
        <v>0</v>
      </c>
      <c r="J414" s="12" t="str">
        <f>IF($I414=0,"","("&amp;IF(#REF!&lt;&gt;0,1,0)+IF(#REF!&lt;&gt;0,2,0)+IF(#REF!&lt;&gt;0,4,0)&amp;")")</f>
        <v/>
      </c>
      <c r="K414" s="94">
        <f>SUM(K409:K413)</f>
        <v>52104.91</v>
      </c>
      <c r="L414" s="49"/>
      <c r="M414" s="50"/>
      <c r="N414" s="12"/>
    </row>
    <row r="415" spans="1:14" ht="10.5" customHeight="1" x14ac:dyDescent="0.2">
      <c r="A415" s="62"/>
      <c r="B415" s="63"/>
      <c r="C415" s="54"/>
      <c r="D415" s="14"/>
      <c r="E415" s="14"/>
      <c r="F415" s="14"/>
      <c r="G415" s="14"/>
      <c r="H415" s="55"/>
      <c r="I415" s="55"/>
      <c r="J415" s="12" t="str">
        <f>IF($I415=0,"","("&amp;IF(#REF!&lt;&gt;0,1,0)+IF(#REF!&lt;&gt;0,2,0)+IF(#REF!&lt;&gt;0,4,0)&amp;")")</f>
        <v/>
      </c>
      <c r="K415" s="55"/>
      <c r="L415" s="46"/>
      <c r="M415" s="56"/>
    </row>
    <row r="416" spans="1:14" ht="10.5" customHeight="1" x14ac:dyDescent="0.2">
      <c r="A416" s="62"/>
      <c r="B416" s="10">
        <v>316.3</v>
      </c>
      <c r="C416" s="41" t="s">
        <v>78</v>
      </c>
      <c r="D416" s="42">
        <v>0</v>
      </c>
      <c r="E416" s="42">
        <v>0</v>
      </c>
      <c r="F416" s="42">
        <v>0</v>
      </c>
      <c r="G416" s="42">
        <v>0</v>
      </c>
      <c r="H416" s="42">
        <f>D416+E416-F416+G416</f>
        <v>0</v>
      </c>
      <c r="I416" s="42">
        <v>0</v>
      </c>
      <c r="J416" s="12" t="str">
        <f>IF($I416=0,"","("&amp;IF(#REF!&lt;&gt;0,1,0)+IF(#REF!&lt;&gt;0,2,0)+IF(#REF!&lt;&gt;0,4,0)&amp;")")</f>
        <v/>
      </c>
      <c r="K416" s="101">
        <f>H416-I416</f>
        <v>0</v>
      </c>
      <c r="L416" s="46"/>
      <c r="M416" s="57" t="s">
        <v>79</v>
      </c>
    </row>
    <row r="417" spans="1:14" ht="10.5" customHeight="1" x14ac:dyDescent="0.2">
      <c r="A417" s="62"/>
      <c r="B417" s="10">
        <v>316.5</v>
      </c>
      <c r="C417" s="9" t="s">
        <v>80</v>
      </c>
      <c r="D417" s="42">
        <v>0</v>
      </c>
      <c r="E417" s="42">
        <v>0</v>
      </c>
      <c r="F417" s="42">
        <v>0</v>
      </c>
      <c r="G417" s="42">
        <v>0</v>
      </c>
      <c r="H417" s="42">
        <f>D417+E417-F417+G417</f>
        <v>0</v>
      </c>
      <c r="I417" s="42">
        <v>0</v>
      </c>
      <c r="J417" s="12" t="str">
        <f>IF($I417=0,"","("&amp;IF(#REF!&lt;&gt;0,1,0)+IF(#REF!&lt;&gt;0,2,0)+IF(#REF!&lt;&gt;0,4,0)&amp;")")</f>
        <v/>
      </c>
      <c r="K417" s="71">
        <f>H417-I417</f>
        <v>0</v>
      </c>
      <c r="L417" s="46"/>
      <c r="M417" s="43" t="s">
        <v>81</v>
      </c>
    </row>
    <row r="418" spans="1:14" ht="10.5" customHeight="1" x14ac:dyDescent="0.2">
      <c r="A418" s="62"/>
      <c r="B418" s="10">
        <v>316.7</v>
      </c>
      <c r="C418" s="41" t="s">
        <v>82</v>
      </c>
      <c r="D418" s="42">
        <v>0</v>
      </c>
      <c r="E418" s="42">
        <v>0</v>
      </c>
      <c r="F418" s="42">
        <v>0</v>
      </c>
      <c r="G418" s="42">
        <v>0</v>
      </c>
      <c r="H418" s="42">
        <f>D418+E418-F418+G418</f>
        <v>0</v>
      </c>
      <c r="I418" s="42">
        <v>0</v>
      </c>
      <c r="J418" s="12" t="str">
        <f>IF($I418=0,"","("&amp;IF(#REF!&lt;&gt;0,1,0)+IF(#REF!&lt;&gt;0,2,0)+IF(#REF!&lt;&gt;0,4,0)&amp;")")</f>
        <v/>
      </c>
      <c r="K418" s="71">
        <f>H418-I418</f>
        <v>0</v>
      </c>
      <c r="L418" s="46"/>
      <c r="M418" s="43" t="s">
        <v>83</v>
      </c>
    </row>
    <row r="419" spans="1:14" s="40" customFormat="1" ht="10.5" customHeight="1" x14ac:dyDescent="0.2">
      <c r="A419" s="62"/>
      <c r="B419" s="47"/>
      <c r="C419" s="53" t="s">
        <v>84</v>
      </c>
      <c r="D419" s="94">
        <f t="shared" ref="D419:I419" si="97">SUM(D416:D418)</f>
        <v>0</v>
      </c>
      <c r="E419" s="94">
        <f t="shared" si="97"/>
        <v>0</v>
      </c>
      <c r="F419" s="94">
        <f t="shared" si="97"/>
        <v>0</v>
      </c>
      <c r="G419" s="94">
        <f t="shared" si="97"/>
        <v>0</v>
      </c>
      <c r="H419" s="94">
        <f t="shared" si="97"/>
        <v>0</v>
      </c>
      <c r="I419" s="94">
        <f t="shared" si="97"/>
        <v>0</v>
      </c>
      <c r="J419" s="12" t="str">
        <f>IF($I419=0,"","("&amp;IF(#REF!&lt;&gt;0,1,0)+IF(#REF!&lt;&gt;0,2,0)+IF(#REF!&lt;&gt;0,4,0)&amp;")")</f>
        <v/>
      </c>
      <c r="K419" s="94">
        <f>SUM(K416:K418)</f>
        <v>0</v>
      </c>
      <c r="L419" s="49"/>
      <c r="M419" s="50"/>
      <c r="N419" s="12"/>
    </row>
    <row r="420" spans="1:14" ht="10.5" customHeight="1" thickBot="1" x14ac:dyDescent="0.25">
      <c r="A420" s="62"/>
      <c r="B420" s="63"/>
      <c r="D420" s="59"/>
      <c r="E420" s="59"/>
      <c r="F420" s="59"/>
      <c r="G420" s="59"/>
      <c r="H420" s="59"/>
      <c r="I420" s="59"/>
      <c r="K420" s="59"/>
      <c r="L420" s="46"/>
      <c r="M420" s="43"/>
    </row>
    <row r="421" spans="1:14" s="40" customFormat="1" ht="10.5" customHeight="1" thickTop="1" x14ac:dyDescent="0.2">
      <c r="A421" s="62"/>
      <c r="B421" s="47"/>
      <c r="C421" s="60" t="str">
        <f>" "&amp;"Total "&amp;A408</f>
        <v xml:space="preserve"> Total SJRPP Coal Cars</v>
      </c>
      <c r="D421" s="90">
        <f t="shared" ref="D421:I421" si="98">D414+D419</f>
        <v>52104.91</v>
      </c>
      <c r="E421" s="90">
        <f t="shared" si="98"/>
        <v>0</v>
      </c>
      <c r="F421" s="90">
        <f t="shared" si="98"/>
        <v>0</v>
      </c>
      <c r="G421" s="90">
        <f t="shared" si="98"/>
        <v>0</v>
      </c>
      <c r="H421" s="61">
        <f t="shared" si="98"/>
        <v>52104.91</v>
      </c>
      <c r="I421" s="90">
        <f t="shared" si="98"/>
        <v>0</v>
      </c>
      <c r="J421" s="12" t="str">
        <f>IF($I421=0,"","("&amp;IF(#REF!&lt;&gt;0,1,0)+IF(#REF!&lt;&gt;0,2,0)+IF(#REF!&lt;&gt;0,4,0)&amp;")")</f>
        <v/>
      </c>
      <c r="K421" s="90">
        <f>K414+K419</f>
        <v>52104.91</v>
      </c>
      <c r="L421" s="49"/>
      <c r="M421" s="50"/>
      <c r="N421" s="12"/>
    </row>
    <row r="422" spans="1:14" ht="10.5" customHeight="1" x14ac:dyDescent="0.2">
      <c r="A422" s="38" t="s">
        <v>113</v>
      </c>
      <c r="B422" s="39"/>
      <c r="D422" s="9"/>
      <c r="E422" s="9"/>
      <c r="F422" s="9"/>
      <c r="G422" s="9"/>
      <c r="H422" s="9"/>
      <c r="I422" s="9"/>
      <c r="J422" s="12" t="str">
        <f>IF($I422=0,"","("&amp;IF(#REF!&lt;&gt;0,1,0)+IF(#REF!&lt;&gt;0,2,0)+IF(#REF!&lt;&gt;0,4,0)&amp;")")</f>
        <v/>
      </c>
      <c r="K422" s="9"/>
      <c r="L422" s="46"/>
      <c r="M422" s="43"/>
    </row>
    <row r="423" spans="1:14" ht="10.5" customHeight="1" x14ac:dyDescent="0.2">
      <c r="A423" s="38"/>
      <c r="B423" s="10">
        <v>311</v>
      </c>
      <c r="C423" s="41" t="s">
        <v>3</v>
      </c>
      <c r="D423" s="42">
        <v>32742873.169999998</v>
      </c>
      <c r="E423" s="42">
        <v>136010.28</v>
      </c>
      <c r="F423" s="42">
        <v>112333.75</v>
      </c>
      <c r="G423" s="42">
        <v>0</v>
      </c>
      <c r="H423" s="42">
        <f>D423+E423-F423+G423</f>
        <v>32766549.699999999</v>
      </c>
      <c r="I423" s="42">
        <v>0</v>
      </c>
      <c r="J423" s="12" t="str">
        <f>IF($I423=0,"","("&amp;IF(#REF!&lt;&gt;0,1,0)+IF(#REF!&lt;&gt;0,2,0)+IF(#REF!&lt;&gt;0,4,0)&amp;")")</f>
        <v/>
      </c>
      <c r="K423" s="101">
        <f>H423-I423</f>
        <v>32766549.699999999</v>
      </c>
      <c r="L423" s="46"/>
      <c r="M423" s="43">
        <v>2.1000000000000001E-2</v>
      </c>
      <c r="N423" s="8"/>
    </row>
    <row r="424" spans="1:14" ht="10.5" customHeight="1" x14ac:dyDescent="0.2">
      <c r="A424" s="40"/>
      <c r="B424" s="10">
        <v>312</v>
      </c>
      <c r="C424" s="9" t="s">
        <v>4</v>
      </c>
      <c r="D424" s="42">
        <v>3646407.36</v>
      </c>
      <c r="E424" s="42">
        <v>-95</v>
      </c>
      <c r="F424" s="42">
        <v>0</v>
      </c>
      <c r="G424" s="42">
        <v>0</v>
      </c>
      <c r="H424" s="42">
        <f>D424+E424-F424+G424</f>
        <v>3646312.36</v>
      </c>
      <c r="I424" s="42">
        <v>0</v>
      </c>
      <c r="J424" s="12" t="str">
        <f>IF($I424=0,"","("&amp;IF(#REF!&lt;&gt;0,1,0)+IF(#REF!&lt;&gt;0,2,0)+IF(#REF!&lt;&gt;0,4,0)&amp;")")</f>
        <v/>
      </c>
      <c r="K424" s="71">
        <f>H424-I424</f>
        <v>3646312.36</v>
      </c>
      <c r="L424" s="46"/>
      <c r="M424" s="43">
        <v>2.5999999999999999E-2</v>
      </c>
      <c r="N424" s="8"/>
    </row>
    <row r="425" spans="1:14" ht="10.5" customHeight="1" x14ac:dyDescent="0.2">
      <c r="A425" s="40"/>
      <c r="B425" s="10">
        <v>314</v>
      </c>
      <c r="C425" s="9" t="s">
        <v>5</v>
      </c>
      <c r="D425" s="42">
        <v>2465068.96</v>
      </c>
      <c r="E425" s="42">
        <v>0</v>
      </c>
      <c r="F425" s="42">
        <v>0</v>
      </c>
      <c r="G425" s="42">
        <v>0</v>
      </c>
      <c r="H425" s="42">
        <f>D425+E425-F425+G425</f>
        <v>2465068.96</v>
      </c>
      <c r="I425" s="42">
        <v>0</v>
      </c>
      <c r="J425" s="12" t="str">
        <f>IF($I425=0,"","("&amp;IF(#REF!&lt;&gt;0,1,0)+IF(#REF!&lt;&gt;0,2,0)+IF(#REF!&lt;&gt;0,4,0)&amp;")")</f>
        <v/>
      </c>
      <c r="K425" s="71">
        <f>H425-I425</f>
        <v>2465068.96</v>
      </c>
      <c r="L425" s="46"/>
      <c r="M425" s="43">
        <v>2.5999999999999999E-2</v>
      </c>
      <c r="N425" s="8"/>
    </row>
    <row r="426" spans="1:14" ht="10.5" customHeight="1" x14ac:dyDescent="0.2">
      <c r="A426" s="40"/>
      <c r="B426" s="10">
        <v>315</v>
      </c>
      <c r="C426" s="9" t="s">
        <v>6</v>
      </c>
      <c r="D426" s="42">
        <v>5757074.4699999997</v>
      </c>
      <c r="E426" s="42">
        <v>0</v>
      </c>
      <c r="F426" s="42">
        <v>0</v>
      </c>
      <c r="G426" s="42">
        <v>0</v>
      </c>
      <c r="H426" s="42">
        <f>D426+E426-F426+G426</f>
        <v>5757074.4699999997</v>
      </c>
      <c r="I426" s="42">
        <v>0</v>
      </c>
      <c r="J426" s="12" t="str">
        <f>IF($I426=0,"","("&amp;IF(#REF!&lt;&gt;0,1,0)+IF(#REF!&lt;&gt;0,2,0)+IF(#REF!&lt;&gt;0,4,0)&amp;")")</f>
        <v/>
      </c>
      <c r="K426" s="71">
        <f>H426-I426</f>
        <v>5757074.4699999997</v>
      </c>
      <c r="L426" s="46"/>
      <c r="M426" s="43">
        <v>2.4E-2</v>
      </c>
      <c r="N426" s="8"/>
    </row>
    <row r="427" spans="1:14" ht="10.5" customHeight="1" x14ac:dyDescent="0.2">
      <c r="A427" s="40"/>
      <c r="B427" s="10">
        <v>316</v>
      </c>
      <c r="C427" s="9" t="s">
        <v>7</v>
      </c>
      <c r="D427" s="42">
        <v>1615793.05</v>
      </c>
      <c r="E427" s="42">
        <v>0</v>
      </c>
      <c r="F427" s="42">
        <v>37931.42</v>
      </c>
      <c r="G427" s="42">
        <v>0</v>
      </c>
      <c r="H427" s="42">
        <f>D427+E427-F427+G427</f>
        <v>1577861.6300000001</v>
      </c>
      <c r="I427" s="42">
        <v>0</v>
      </c>
      <c r="J427" s="12" t="str">
        <f>IF($I427=0,"","("&amp;IF(#REF!&lt;&gt;0,1,0)+IF(#REF!&lt;&gt;0,2,0)+IF(#REF!&lt;&gt;0,4,0)&amp;")")</f>
        <v/>
      </c>
      <c r="K427" s="71">
        <f>H427-I427</f>
        <v>1577861.6300000001</v>
      </c>
      <c r="L427" s="46"/>
      <c r="M427" s="43">
        <v>2.4E-2</v>
      </c>
      <c r="N427" s="8"/>
    </row>
    <row r="428" spans="1:14" s="40" customFormat="1" ht="10.5" customHeight="1" x14ac:dyDescent="0.2">
      <c r="B428" s="47"/>
      <c r="C428" s="48" t="s">
        <v>77</v>
      </c>
      <c r="D428" s="94">
        <f t="shared" ref="D428:I428" si="99">SUM(D423:D427)</f>
        <v>46227217.009999998</v>
      </c>
      <c r="E428" s="94">
        <f t="shared" si="99"/>
        <v>135915.28</v>
      </c>
      <c r="F428" s="94">
        <f t="shared" si="99"/>
        <v>150265.16999999998</v>
      </c>
      <c r="G428" s="94">
        <f t="shared" si="99"/>
        <v>0</v>
      </c>
      <c r="H428" s="94">
        <f t="shared" si="99"/>
        <v>46212867.120000005</v>
      </c>
      <c r="I428" s="94">
        <f t="shared" si="99"/>
        <v>0</v>
      </c>
      <c r="J428" s="12" t="str">
        <f>IF($I428=0,"","("&amp;IF(#REF!&lt;&gt;0,1,0)+IF(#REF!&lt;&gt;0,2,0)+IF(#REF!&lt;&gt;0,4,0)&amp;")")</f>
        <v/>
      </c>
      <c r="K428" s="94">
        <f>SUM(K423:K427)</f>
        <v>46212867.120000005</v>
      </c>
      <c r="L428" s="49"/>
      <c r="M428" s="50"/>
      <c r="N428" s="12"/>
    </row>
    <row r="429" spans="1:14" ht="10.5" customHeight="1" x14ac:dyDescent="0.2">
      <c r="A429" s="40"/>
      <c r="B429" s="63"/>
      <c r="C429" s="54"/>
      <c r="D429" s="14"/>
      <c r="E429" s="14"/>
      <c r="F429" s="14"/>
      <c r="G429" s="14"/>
      <c r="H429" s="55"/>
      <c r="I429" s="55"/>
      <c r="J429" s="12" t="str">
        <f>IF($I429=0,"","("&amp;IF(#REF!&lt;&gt;0,1,0)+IF(#REF!&lt;&gt;0,2,0)+IF(#REF!&lt;&gt;0,4,0)&amp;")")</f>
        <v/>
      </c>
      <c r="K429" s="55"/>
      <c r="L429" s="46"/>
      <c r="M429" s="56"/>
    </row>
    <row r="430" spans="1:14" ht="10.5" customHeight="1" x14ac:dyDescent="0.2">
      <c r="A430" s="40"/>
      <c r="B430" s="10">
        <v>316.3</v>
      </c>
      <c r="C430" s="41" t="s">
        <v>78</v>
      </c>
      <c r="D430" s="42">
        <v>3564.8</v>
      </c>
      <c r="E430" s="42">
        <v>-3564.8</v>
      </c>
      <c r="F430" s="42">
        <v>0</v>
      </c>
      <c r="G430" s="42">
        <v>0</v>
      </c>
      <c r="H430" s="42">
        <f>D430+E430-F430+G430</f>
        <v>0</v>
      </c>
      <c r="I430" s="42">
        <v>0</v>
      </c>
      <c r="J430" s="12" t="str">
        <f>IF($I430=0,"","("&amp;IF(#REF!&lt;&gt;0,1,0)+IF(#REF!&lt;&gt;0,2,0)+IF(#REF!&lt;&gt;0,4,0)&amp;")")</f>
        <v/>
      </c>
      <c r="K430" s="101">
        <f>H430-I430</f>
        <v>0</v>
      </c>
      <c r="L430" s="46"/>
      <c r="M430" s="57" t="s">
        <v>79</v>
      </c>
    </row>
    <row r="431" spans="1:14" ht="10.5" customHeight="1" x14ac:dyDescent="0.2">
      <c r="A431" s="40"/>
      <c r="B431" s="10">
        <v>316.5</v>
      </c>
      <c r="C431" s="9" t="s">
        <v>80</v>
      </c>
      <c r="D431" s="42">
        <v>32911.58</v>
      </c>
      <c r="E431" s="42">
        <v>1241.2</v>
      </c>
      <c r="F431" s="42">
        <v>12757.56</v>
      </c>
      <c r="G431" s="42">
        <v>0</v>
      </c>
      <c r="H431" s="42">
        <f>D431+E431-F431+G431</f>
        <v>21395.22</v>
      </c>
      <c r="I431" s="42">
        <v>0</v>
      </c>
      <c r="J431" s="12" t="str">
        <f>IF($I431=0,"","("&amp;IF(#REF!&lt;&gt;0,1,0)+IF(#REF!&lt;&gt;0,2,0)+IF(#REF!&lt;&gt;0,4,0)&amp;")")</f>
        <v/>
      </c>
      <c r="K431" s="71">
        <f>H431-I431</f>
        <v>21395.22</v>
      </c>
      <c r="L431" s="46"/>
      <c r="M431" s="43" t="s">
        <v>81</v>
      </c>
      <c r="N431" s="8"/>
    </row>
    <row r="432" spans="1:14" ht="10.5" customHeight="1" x14ac:dyDescent="0.2">
      <c r="A432" s="40"/>
      <c r="B432" s="10">
        <v>316.7</v>
      </c>
      <c r="C432" s="41" t="s">
        <v>82</v>
      </c>
      <c r="D432" s="42">
        <v>262746.42</v>
      </c>
      <c r="E432" s="42">
        <v>59374.86</v>
      </c>
      <c r="F432" s="42">
        <v>45128.17</v>
      </c>
      <c r="G432" s="42">
        <v>0</v>
      </c>
      <c r="H432" s="42">
        <f>D432+E432-F432+G432</f>
        <v>276993.11</v>
      </c>
      <c r="I432" s="42">
        <v>0</v>
      </c>
      <c r="J432" s="12" t="str">
        <f>IF($I432=0,"","("&amp;IF(#REF!&lt;&gt;0,1,0)+IF(#REF!&lt;&gt;0,2,0)+IF(#REF!&lt;&gt;0,4,0)&amp;")")</f>
        <v/>
      </c>
      <c r="K432" s="71">
        <f>H432-I432</f>
        <v>276993.11</v>
      </c>
      <c r="L432" s="46"/>
      <c r="M432" s="43" t="s">
        <v>83</v>
      </c>
      <c r="N432" s="8"/>
    </row>
    <row r="433" spans="1:14" s="40" customFormat="1" ht="10.5" customHeight="1" x14ac:dyDescent="0.2">
      <c r="B433" s="47"/>
      <c r="C433" s="53" t="s">
        <v>84</v>
      </c>
      <c r="D433" s="94">
        <f t="shared" ref="D433:I433" si="100">SUM(D430:D432)</f>
        <v>299222.8</v>
      </c>
      <c r="E433" s="94">
        <f t="shared" si="100"/>
        <v>57051.26</v>
      </c>
      <c r="F433" s="94">
        <f t="shared" si="100"/>
        <v>57885.729999999996</v>
      </c>
      <c r="G433" s="94">
        <f t="shared" si="100"/>
        <v>0</v>
      </c>
      <c r="H433" s="94">
        <f t="shared" si="100"/>
        <v>298388.32999999996</v>
      </c>
      <c r="I433" s="94">
        <f t="shared" si="100"/>
        <v>0</v>
      </c>
      <c r="J433" s="12" t="str">
        <f>IF($I433=0,"","("&amp;IF(#REF!&lt;&gt;0,1,0)+IF(#REF!&lt;&gt;0,2,0)+IF(#REF!&lt;&gt;0,4,0)&amp;")")</f>
        <v/>
      </c>
      <c r="K433" s="94">
        <f>SUM(K430:K432)</f>
        <v>298388.32999999996</v>
      </c>
      <c r="L433" s="49"/>
      <c r="M433" s="50"/>
      <c r="N433" s="12"/>
    </row>
    <row r="434" spans="1:14" ht="10.5" customHeight="1" thickBot="1" x14ac:dyDescent="0.25">
      <c r="A434" s="40"/>
      <c r="B434" s="63"/>
      <c r="D434" s="59"/>
      <c r="E434" s="59"/>
      <c r="F434" s="59"/>
      <c r="G434" s="59"/>
      <c r="H434" s="59"/>
      <c r="I434" s="59"/>
      <c r="K434" s="59"/>
      <c r="L434" s="46"/>
      <c r="M434" s="43"/>
    </row>
    <row r="435" spans="1:14" s="40" customFormat="1" ht="10.5" customHeight="1" thickTop="1" x14ac:dyDescent="0.2">
      <c r="B435" s="47"/>
      <c r="C435" s="60" t="str">
        <f>" "&amp;"Total "&amp;A422</f>
        <v xml:space="preserve"> Total SJRPP Common</v>
      </c>
      <c r="D435" s="90">
        <f t="shared" ref="D435:I435" si="101">D428+D433</f>
        <v>46526439.809999995</v>
      </c>
      <c r="E435" s="90">
        <f t="shared" si="101"/>
        <v>192966.54</v>
      </c>
      <c r="F435" s="90">
        <f t="shared" si="101"/>
        <v>208150.89999999997</v>
      </c>
      <c r="G435" s="90">
        <f t="shared" si="101"/>
        <v>0</v>
      </c>
      <c r="H435" s="61">
        <f t="shared" si="101"/>
        <v>46511255.450000003</v>
      </c>
      <c r="I435" s="90">
        <f t="shared" si="101"/>
        <v>0</v>
      </c>
      <c r="J435" s="12" t="str">
        <f>IF($I435=0,"","("&amp;IF(#REF!&lt;&gt;0,1,0)+IF(#REF!&lt;&gt;0,2,0)+IF(#REF!&lt;&gt;0,4,0)&amp;")")</f>
        <v/>
      </c>
      <c r="K435" s="90">
        <f>K428+K433</f>
        <v>46511255.450000003</v>
      </c>
      <c r="L435" s="49"/>
      <c r="M435" s="50"/>
      <c r="N435" s="12"/>
    </row>
    <row r="436" spans="1:14" ht="10.5" customHeight="1" x14ac:dyDescent="0.2">
      <c r="A436" s="97" t="s">
        <v>114</v>
      </c>
      <c r="J436" s="12" t="str">
        <f>IF($I436=0,"","("&amp;IF(#REF!&lt;&gt;0,1,0)+IF(#REF!&lt;&gt;0,2,0)+IF(#REF!&lt;&gt;0,4,0)&amp;")")</f>
        <v/>
      </c>
      <c r="L436" s="46"/>
      <c r="M436" s="43"/>
    </row>
    <row r="437" spans="1:14" ht="10.5" customHeight="1" x14ac:dyDescent="0.2">
      <c r="A437" s="97"/>
      <c r="B437" s="10">
        <v>311</v>
      </c>
      <c r="C437" s="41" t="s">
        <v>3</v>
      </c>
      <c r="D437" s="42">
        <v>2190987.0300000003</v>
      </c>
      <c r="E437" s="42">
        <v>0</v>
      </c>
      <c r="F437" s="42">
        <v>0</v>
      </c>
      <c r="G437" s="42">
        <v>0</v>
      </c>
      <c r="H437" s="42">
        <f>D437+E437-F437+G437</f>
        <v>2190987.0300000003</v>
      </c>
      <c r="I437" s="42">
        <v>0</v>
      </c>
      <c r="J437" s="12" t="str">
        <f>IF($I437=0,"","("&amp;IF(#REF!&lt;&gt;0,1,0)+IF(#REF!&lt;&gt;0,2,0)+IF(#REF!&lt;&gt;0,4,0)&amp;")")</f>
        <v/>
      </c>
      <c r="K437" s="101">
        <f>H437-I437</f>
        <v>2190987.0300000003</v>
      </c>
      <c r="L437" s="46"/>
      <c r="M437" s="43">
        <v>2.1000000000000001E-2</v>
      </c>
      <c r="N437" s="8"/>
    </row>
    <row r="438" spans="1:14" ht="10.5" customHeight="1" x14ac:dyDescent="0.2">
      <c r="A438" s="40"/>
      <c r="B438" s="10">
        <v>312</v>
      </c>
      <c r="C438" s="9" t="s">
        <v>4</v>
      </c>
      <c r="D438" s="42">
        <v>17226768.039999995</v>
      </c>
      <c r="E438" s="42">
        <v>0</v>
      </c>
      <c r="F438" s="42">
        <v>0</v>
      </c>
      <c r="G438" s="42">
        <v>0</v>
      </c>
      <c r="H438" s="42">
        <f>D438+E438-F438+G438</f>
        <v>17226768.039999995</v>
      </c>
      <c r="I438" s="42">
        <v>0</v>
      </c>
      <c r="J438" s="12" t="str">
        <f>IF($I438=0,"","("&amp;IF(#REF!&lt;&gt;0,1,0)+IF(#REF!&lt;&gt;0,2,0)+IF(#REF!&lt;&gt;0,4,0)&amp;")")</f>
        <v/>
      </c>
      <c r="K438" s="71">
        <f>H438-I438</f>
        <v>17226768.039999995</v>
      </c>
      <c r="L438" s="46"/>
      <c r="M438" s="43">
        <v>2.5999999999999999E-2</v>
      </c>
      <c r="N438" s="8"/>
    </row>
    <row r="439" spans="1:14" ht="10.5" customHeight="1" x14ac:dyDescent="0.2">
      <c r="A439" s="40"/>
      <c r="B439" s="10">
        <v>314</v>
      </c>
      <c r="C439" s="9" t="s">
        <v>5</v>
      </c>
      <c r="D439" s="42">
        <v>0</v>
      </c>
      <c r="E439" s="42">
        <v>0</v>
      </c>
      <c r="F439" s="42">
        <v>0</v>
      </c>
      <c r="G439" s="42">
        <v>0</v>
      </c>
      <c r="H439" s="42">
        <f>D439+E439-F439+G439</f>
        <v>0</v>
      </c>
      <c r="I439" s="42">
        <v>0</v>
      </c>
      <c r="J439" s="12" t="str">
        <f>IF($I439=0,"","("&amp;IF(#REF!&lt;&gt;0,1,0)+IF(#REF!&lt;&gt;0,2,0)+IF(#REF!&lt;&gt;0,4,0)&amp;")")</f>
        <v/>
      </c>
      <c r="K439" s="71">
        <f>H439-I439</f>
        <v>0</v>
      </c>
      <c r="L439" s="46"/>
      <c r="M439" s="43">
        <v>2.5999999999999999E-2</v>
      </c>
    </row>
    <row r="440" spans="1:14" ht="10.5" customHeight="1" x14ac:dyDescent="0.2">
      <c r="A440" s="40"/>
      <c r="B440" s="10">
        <v>315</v>
      </c>
      <c r="C440" s="9" t="s">
        <v>6</v>
      </c>
      <c r="D440" s="42">
        <v>53006.59</v>
      </c>
      <c r="E440" s="42">
        <v>0</v>
      </c>
      <c r="F440" s="42">
        <v>0</v>
      </c>
      <c r="G440" s="42">
        <v>0</v>
      </c>
      <c r="H440" s="42">
        <f>D440+E440-F440+G440</f>
        <v>53006.59</v>
      </c>
      <c r="I440" s="42">
        <v>0</v>
      </c>
      <c r="J440" s="12" t="str">
        <f>IF($I440=0,"","("&amp;IF(#REF!&lt;&gt;0,1,0)+IF(#REF!&lt;&gt;0,2,0)+IF(#REF!&lt;&gt;0,4,0)&amp;")")</f>
        <v/>
      </c>
      <c r="K440" s="71">
        <f>H440-I440</f>
        <v>53006.59</v>
      </c>
      <c r="L440" s="46"/>
      <c r="M440" s="43">
        <v>2.4E-2</v>
      </c>
      <c r="N440" s="8"/>
    </row>
    <row r="441" spans="1:14" ht="10.5" customHeight="1" x14ac:dyDescent="0.2">
      <c r="A441" s="40"/>
      <c r="B441" s="10">
        <v>316</v>
      </c>
      <c r="C441" s="9" t="s">
        <v>7</v>
      </c>
      <c r="D441" s="42">
        <v>156175</v>
      </c>
      <c r="E441" s="42">
        <v>0</v>
      </c>
      <c r="F441" s="42">
        <v>0</v>
      </c>
      <c r="G441" s="42">
        <v>0</v>
      </c>
      <c r="H441" s="42">
        <f>D441+E441-F441+G441</f>
        <v>156175</v>
      </c>
      <c r="I441" s="42">
        <v>0</v>
      </c>
      <c r="J441" s="12" t="str">
        <f>IF($I441=0,"","("&amp;IF(#REF!&lt;&gt;0,1,0)+IF(#REF!&lt;&gt;0,2,0)+IF(#REF!&lt;&gt;0,4,0)&amp;")")</f>
        <v/>
      </c>
      <c r="K441" s="71">
        <f>H441-I441</f>
        <v>156175</v>
      </c>
      <c r="L441" s="46"/>
      <c r="M441" s="43">
        <v>2.4E-2</v>
      </c>
      <c r="N441" s="8"/>
    </row>
    <row r="442" spans="1:14" s="40" customFormat="1" ht="10.5" customHeight="1" x14ac:dyDescent="0.2">
      <c r="B442" s="47"/>
      <c r="C442" s="48" t="s">
        <v>77</v>
      </c>
      <c r="D442" s="94">
        <f t="shared" ref="D442:I442" si="102">SUM(D437:D441)</f>
        <v>19626936.659999996</v>
      </c>
      <c r="E442" s="94">
        <f t="shared" si="102"/>
        <v>0</v>
      </c>
      <c r="F442" s="94">
        <f t="shared" si="102"/>
        <v>0</v>
      </c>
      <c r="G442" s="94">
        <f t="shared" si="102"/>
        <v>0</v>
      </c>
      <c r="H442" s="94">
        <f t="shared" si="102"/>
        <v>19626936.659999996</v>
      </c>
      <c r="I442" s="94">
        <f t="shared" si="102"/>
        <v>0</v>
      </c>
      <c r="J442" s="12" t="str">
        <f>IF($I442=0,"","("&amp;IF(#REF!&lt;&gt;0,1,0)+IF(#REF!&lt;&gt;0,2,0)+IF(#REF!&lt;&gt;0,4,0)&amp;")")</f>
        <v/>
      </c>
      <c r="K442" s="94">
        <f>SUM(K437:K441)</f>
        <v>19626936.659999996</v>
      </c>
      <c r="L442" s="49"/>
      <c r="M442" s="50"/>
      <c r="N442" s="12"/>
    </row>
    <row r="443" spans="1:14" ht="10.5" customHeight="1" x14ac:dyDescent="0.2">
      <c r="A443" s="40"/>
      <c r="B443" s="63"/>
      <c r="C443" s="54"/>
      <c r="D443" s="14"/>
      <c r="E443" s="14"/>
      <c r="F443" s="14"/>
      <c r="G443" s="14"/>
      <c r="H443" s="55"/>
      <c r="I443" s="55"/>
      <c r="J443" s="12" t="str">
        <f>IF($I443=0,"","("&amp;IF(#REF!&lt;&gt;0,1,0)+IF(#REF!&lt;&gt;0,2,0)+IF(#REF!&lt;&gt;0,4,0)&amp;")")</f>
        <v/>
      </c>
      <c r="K443" s="55"/>
      <c r="L443" s="46"/>
      <c r="M443" s="56"/>
    </row>
    <row r="444" spans="1:14" ht="10.5" customHeight="1" x14ac:dyDescent="0.2">
      <c r="A444" s="40"/>
      <c r="B444" s="10">
        <v>316.3</v>
      </c>
      <c r="C444" s="41" t="s">
        <v>78</v>
      </c>
      <c r="D444" s="42">
        <v>0</v>
      </c>
      <c r="E444" s="42">
        <v>0</v>
      </c>
      <c r="F444" s="42">
        <v>0</v>
      </c>
      <c r="G444" s="42">
        <v>0</v>
      </c>
      <c r="H444" s="42">
        <f>D444+E444-F444+G444</f>
        <v>0</v>
      </c>
      <c r="I444" s="42">
        <v>0</v>
      </c>
      <c r="J444" s="12" t="str">
        <f>IF($I444=0,"","("&amp;IF(#REF!&lt;&gt;0,1,0)+IF(#REF!&lt;&gt;0,2,0)+IF(#REF!&lt;&gt;0,4,0)&amp;")")</f>
        <v/>
      </c>
      <c r="K444" s="101">
        <f>H444-I444</f>
        <v>0</v>
      </c>
      <c r="L444" s="46"/>
      <c r="M444" s="57" t="s">
        <v>79</v>
      </c>
    </row>
    <row r="445" spans="1:14" ht="10.5" customHeight="1" x14ac:dyDescent="0.2">
      <c r="A445" s="40"/>
      <c r="B445" s="10">
        <v>316.5</v>
      </c>
      <c r="C445" s="9" t="s">
        <v>80</v>
      </c>
      <c r="D445" s="42">
        <v>0</v>
      </c>
      <c r="E445" s="42">
        <v>0</v>
      </c>
      <c r="F445" s="42">
        <v>0</v>
      </c>
      <c r="G445" s="42">
        <v>0</v>
      </c>
      <c r="H445" s="42">
        <f>D445+E445-F445+G445</f>
        <v>0</v>
      </c>
      <c r="I445" s="42">
        <v>0</v>
      </c>
      <c r="J445" s="12" t="str">
        <f>IF($I445=0,"","("&amp;IF(#REF!&lt;&gt;0,1,0)+IF(#REF!&lt;&gt;0,2,0)+IF(#REF!&lt;&gt;0,4,0)&amp;")")</f>
        <v/>
      </c>
      <c r="K445" s="71">
        <f>H445-I445</f>
        <v>0</v>
      </c>
      <c r="L445" s="46"/>
      <c r="M445" s="43" t="s">
        <v>81</v>
      </c>
    </row>
    <row r="446" spans="1:14" ht="10.5" customHeight="1" x14ac:dyDescent="0.2">
      <c r="A446" s="40"/>
      <c r="B446" s="10">
        <v>316.7</v>
      </c>
      <c r="C446" s="41" t="s">
        <v>82</v>
      </c>
      <c r="D446" s="42">
        <v>0</v>
      </c>
      <c r="E446" s="42">
        <v>0</v>
      </c>
      <c r="F446" s="42">
        <v>0</v>
      </c>
      <c r="G446" s="42">
        <v>0</v>
      </c>
      <c r="H446" s="42">
        <f>D446+E446-F446+G446</f>
        <v>0</v>
      </c>
      <c r="I446" s="42">
        <v>0</v>
      </c>
      <c r="J446" s="12" t="str">
        <f>IF($I446=0,"","("&amp;IF(#REF!&lt;&gt;0,1,0)+IF(#REF!&lt;&gt;0,2,0)+IF(#REF!&lt;&gt;0,4,0)&amp;")")</f>
        <v/>
      </c>
      <c r="K446" s="71">
        <f>H446-I446</f>
        <v>0</v>
      </c>
      <c r="L446" s="46"/>
      <c r="M446" s="43" t="s">
        <v>83</v>
      </c>
    </row>
    <row r="447" spans="1:14" s="40" customFormat="1" ht="10.5" customHeight="1" x14ac:dyDescent="0.2">
      <c r="B447" s="47"/>
      <c r="C447" s="53" t="s">
        <v>84</v>
      </c>
      <c r="D447" s="94">
        <f t="shared" ref="D447:I447" si="103">SUM(D444:D446)</f>
        <v>0</v>
      </c>
      <c r="E447" s="94">
        <f t="shared" si="103"/>
        <v>0</v>
      </c>
      <c r="F447" s="94">
        <f t="shared" si="103"/>
        <v>0</v>
      </c>
      <c r="G447" s="94">
        <f t="shared" si="103"/>
        <v>0</v>
      </c>
      <c r="H447" s="94">
        <f t="shared" si="103"/>
        <v>0</v>
      </c>
      <c r="I447" s="94">
        <f t="shared" si="103"/>
        <v>0</v>
      </c>
      <c r="J447" s="12" t="str">
        <f>IF($I447=0,"","("&amp;IF(#REF!&lt;&gt;0,1,0)+IF(#REF!&lt;&gt;0,2,0)+IF(#REF!&lt;&gt;0,4,0)&amp;")")</f>
        <v/>
      </c>
      <c r="K447" s="94">
        <f>SUM(K444:K446)</f>
        <v>0</v>
      </c>
      <c r="L447" s="49"/>
      <c r="M447" s="50"/>
      <c r="N447" s="12"/>
    </row>
    <row r="448" spans="1:14" ht="10.5" customHeight="1" thickBot="1" x14ac:dyDescent="0.25">
      <c r="A448" s="40"/>
      <c r="B448" s="63"/>
      <c r="D448" s="59"/>
      <c r="E448" s="59"/>
      <c r="F448" s="59"/>
      <c r="G448" s="59"/>
      <c r="H448" s="59"/>
      <c r="I448" s="59"/>
      <c r="K448" s="59"/>
      <c r="L448" s="46"/>
      <c r="M448" s="43"/>
    </row>
    <row r="449" spans="1:14" s="40" customFormat="1" ht="10.5" customHeight="1" thickTop="1" x14ac:dyDescent="0.2">
      <c r="B449" s="47"/>
      <c r="C449" s="60" t="str">
        <f>" "&amp;"Total "&amp;A436</f>
        <v xml:space="preserve"> Total SJRPP Gypsum &amp; Ash</v>
      </c>
      <c r="D449" s="90">
        <f t="shared" ref="D449:I449" si="104">D442+D447</f>
        <v>19626936.659999996</v>
      </c>
      <c r="E449" s="90">
        <f t="shared" si="104"/>
        <v>0</v>
      </c>
      <c r="F449" s="90">
        <f t="shared" si="104"/>
        <v>0</v>
      </c>
      <c r="G449" s="90">
        <f t="shared" si="104"/>
        <v>0</v>
      </c>
      <c r="H449" s="61">
        <f t="shared" si="104"/>
        <v>19626936.659999996</v>
      </c>
      <c r="I449" s="90">
        <f t="shared" si="104"/>
        <v>0</v>
      </c>
      <c r="J449" s="12" t="str">
        <f>IF($I449=0,"","("&amp;IF(#REF!&lt;&gt;0,1,0)+IF(#REF!&lt;&gt;0,2,0)+IF(#REF!&lt;&gt;0,4,0)&amp;")")</f>
        <v/>
      </c>
      <c r="K449" s="90">
        <f>K442+K447</f>
        <v>19626936.659999996</v>
      </c>
      <c r="L449" s="49"/>
      <c r="M449" s="50"/>
      <c r="N449" s="12"/>
    </row>
    <row r="450" spans="1:14" ht="10.5" customHeight="1" x14ac:dyDescent="0.2">
      <c r="A450" s="38" t="s">
        <v>115</v>
      </c>
      <c r="B450" s="63"/>
      <c r="D450" s="86"/>
      <c r="E450" s="86"/>
      <c r="F450" s="86"/>
      <c r="G450" s="86"/>
      <c r="H450" s="86"/>
      <c r="I450" s="86"/>
      <c r="J450" s="12" t="str">
        <f>IF($I450=0,"","("&amp;IF(#REF!&lt;&gt;0,1,0)+IF(#REF!&lt;&gt;0,2,0)+IF(#REF!&lt;&gt;0,4,0)&amp;")")</f>
        <v/>
      </c>
      <c r="K450" s="86"/>
      <c r="L450" s="46"/>
      <c r="M450" s="56"/>
    </row>
    <row r="451" spans="1:14" ht="10.5" customHeight="1" x14ac:dyDescent="0.2">
      <c r="A451" s="38"/>
      <c r="B451" s="10">
        <v>311</v>
      </c>
      <c r="C451" s="41" t="s">
        <v>3</v>
      </c>
      <c r="D451" s="42">
        <v>8930765.4200000018</v>
      </c>
      <c r="E451" s="42">
        <v>0</v>
      </c>
      <c r="F451" s="42">
        <v>0</v>
      </c>
      <c r="G451" s="42">
        <v>0</v>
      </c>
      <c r="H451" s="42">
        <f>D451+E451-F451+G451</f>
        <v>8930765.4200000018</v>
      </c>
      <c r="I451" s="42">
        <v>0</v>
      </c>
      <c r="J451" s="12" t="str">
        <f>IF($I451=0,"","("&amp;IF(#REF!&lt;&gt;0,1,0)+IF(#REF!&lt;&gt;0,2,0)+IF(#REF!&lt;&gt;0,4,0)&amp;")")</f>
        <v/>
      </c>
      <c r="K451" s="101">
        <f>H451-I451</f>
        <v>8930765.4200000018</v>
      </c>
      <c r="L451" s="46"/>
      <c r="M451" s="43">
        <v>2.1000000000000001E-2</v>
      </c>
      <c r="N451" s="8"/>
    </row>
    <row r="452" spans="1:14" ht="10.5" customHeight="1" x14ac:dyDescent="0.2">
      <c r="A452" s="40"/>
      <c r="B452" s="10">
        <v>312</v>
      </c>
      <c r="C452" s="9" t="s">
        <v>4</v>
      </c>
      <c r="D452" s="42">
        <v>98179547.109999985</v>
      </c>
      <c r="E452" s="42">
        <v>871070.44000000006</v>
      </c>
      <c r="F452" s="42">
        <v>490946.62</v>
      </c>
      <c r="G452" s="42">
        <v>0</v>
      </c>
      <c r="H452" s="42">
        <f>D452+E452-F452+G452</f>
        <v>98559670.929999977</v>
      </c>
      <c r="I452" s="42">
        <v>0</v>
      </c>
      <c r="J452" s="12" t="str">
        <f>IF($I452=0,"","("&amp;IF(#REF!&lt;&gt;0,1,0)+IF(#REF!&lt;&gt;0,2,0)+IF(#REF!&lt;&gt;0,4,0)&amp;")")</f>
        <v/>
      </c>
      <c r="K452" s="71">
        <f>H452-I452</f>
        <v>98559670.929999977</v>
      </c>
      <c r="L452" s="46"/>
      <c r="M452" s="43">
        <v>2.5999999999999999E-2</v>
      </c>
      <c r="N452" s="8"/>
    </row>
    <row r="453" spans="1:14" ht="10.5" customHeight="1" x14ac:dyDescent="0.2">
      <c r="A453" s="40"/>
      <c r="B453" s="10">
        <v>314</v>
      </c>
      <c r="C453" s="9" t="s">
        <v>5</v>
      </c>
      <c r="D453" s="42">
        <v>32221711.739999998</v>
      </c>
      <c r="E453" s="42">
        <v>1110462.67</v>
      </c>
      <c r="F453" s="42">
        <v>2249382.67</v>
      </c>
      <c r="G453" s="42">
        <v>0</v>
      </c>
      <c r="H453" s="42">
        <f>D453+E453-F453+G453</f>
        <v>31082791.739999995</v>
      </c>
      <c r="I453" s="42">
        <v>0</v>
      </c>
      <c r="J453" s="12" t="str">
        <f>IF($I453=0,"","("&amp;IF(#REF!&lt;&gt;0,1,0)+IF(#REF!&lt;&gt;0,2,0)+IF(#REF!&lt;&gt;0,4,0)&amp;")")</f>
        <v/>
      </c>
      <c r="K453" s="71">
        <f>H453-I453</f>
        <v>31082791.739999995</v>
      </c>
      <c r="L453" s="46"/>
      <c r="M453" s="43">
        <v>2.5999999999999999E-2</v>
      </c>
      <c r="N453" s="8"/>
    </row>
    <row r="454" spans="1:14" ht="10.5" customHeight="1" x14ac:dyDescent="0.2">
      <c r="A454" s="40"/>
      <c r="B454" s="10">
        <v>315</v>
      </c>
      <c r="C454" s="9" t="s">
        <v>6</v>
      </c>
      <c r="D454" s="42">
        <v>12281061.85</v>
      </c>
      <c r="E454" s="42">
        <v>54327.05</v>
      </c>
      <c r="F454" s="42">
        <v>25321.74</v>
      </c>
      <c r="G454" s="42">
        <v>0</v>
      </c>
      <c r="H454" s="42">
        <f>D454+E454-F454+G454</f>
        <v>12310067.16</v>
      </c>
      <c r="I454" s="42">
        <v>0</v>
      </c>
      <c r="J454" s="12" t="str">
        <f>IF($I454=0,"","("&amp;IF(#REF!&lt;&gt;0,1,0)+IF(#REF!&lt;&gt;0,2,0)+IF(#REF!&lt;&gt;0,4,0)&amp;")")</f>
        <v/>
      </c>
      <c r="K454" s="71">
        <f>H454-I454</f>
        <v>12310067.16</v>
      </c>
      <c r="L454" s="46"/>
      <c r="M454" s="43">
        <v>2.4E-2</v>
      </c>
      <c r="N454" s="8"/>
    </row>
    <row r="455" spans="1:14" ht="10.5" customHeight="1" x14ac:dyDescent="0.2">
      <c r="A455" s="40"/>
      <c r="B455" s="10">
        <v>316</v>
      </c>
      <c r="C455" s="9" t="s">
        <v>7</v>
      </c>
      <c r="D455" s="42">
        <v>2011651.41</v>
      </c>
      <c r="E455" s="42">
        <v>0</v>
      </c>
      <c r="F455" s="42">
        <v>0</v>
      </c>
      <c r="G455" s="42">
        <v>0</v>
      </c>
      <c r="H455" s="42">
        <f>D455+E455-F455+G455</f>
        <v>2011651.41</v>
      </c>
      <c r="I455" s="42">
        <v>0</v>
      </c>
      <c r="J455" s="12" t="str">
        <f>IF($I455=0,"","("&amp;IF(#REF!&lt;&gt;0,1,0)+IF(#REF!&lt;&gt;0,2,0)+IF(#REF!&lt;&gt;0,4,0)&amp;")")</f>
        <v/>
      </c>
      <c r="K455" s="71">
        <f>H455-I455</f>
        <v>2011651.41</v>
      </c>
      <c r="L455" s="46"/>
      <c r="M455" s="43">
        <v>2.4E-2</v>
      </c>
      <c r="N455" s="8"/>
    </row>
    <row r="456" spans="1:14" s="40" customFormat="1" ht="10.5" customHeight="1" x14ac:dyDescent="0.2">
      <c r="B456" s="47"/>
      <c r="C456" s="48" t="s">
        <v>77</v>
      </c>
      <c r="D456" s="94">
        <f t="shared" ref="D456:I456" si="105">SUM(D451:D455)</f>
        <v>153624737.52999997</v>
      </c>
      <c r="E456" s="94">
        <f t="shared" si="105"/>
        <v>2035860.16</v>
      </c>
      <c r="F456" s="94">
        <f t="shared" si="105"/>
        <v>2765651.0300000003</v>
      </c>
      <c r="G456" s="94">
        <f t="shared" si="105"/>
        <v>0</v>
      </c>
      <c r="H456" s="94">
        <f t="shared" si="105"/>
        <v>152894946.65999997</v>
      </c>
      <c r="I456" s="94">
        <f t="shared" si="105"/>
        <v>0</v>
      </c>
      <c r="J456" s="12" t="str">
        <f>IF($I456=0,"","("&amp;IF(#REF!&lt;&gt;0,1,0)+IF(#REF!&lt;&gt;0,2,0)+IF(#REF!&lt;&gt;0,4,0)&amp;")")</f>
        <v/>
      </c>
      <c r="K456" s="94">
        <f>SUM(K451:K455)</f>
        <v>152894946.65999997</v>
      </c>
      <c r="L456" s="49"/>
      <c r="M456" s="50"/>
      <c r="N456" s="12"/>
    </row>
    <row r="457" spans="1:14" ht="10.5" customHeight="1" x14ac:dyDescent="0.2">
      <c r="A457" s="40"/>
      <c r="B457" s="63"/>
      <c r="C457" s="54"/>
      <c r="D457" s="14"/>
      <c r="E457" s="14"/>
      <c r="F457" s="14"/>
      <c r="G457" s="14"/>
      <c r="H457" s="55"/>
      <c r="I457" s="55"/>
      <c r="J457" s="12" t="str">
        <f>IF($I457=0,"","("&amp;IF(#REF!&lt;&gt;0,1,0)+IF(#REF!&lt;&gt;0,2,0)+IF(#REF!&lt;&gt;0,4,0)&amp;")")</f>
        <v/>
      </c>
      <c r="K457" s="55"/>
      <c r="L457" s="46"/>
      <c r="M457" s="56"/>
    </row>
    <row r="458" spans="1:14" ht="10.5" customHeight="1" x14ac:dyDescent="0.2">
      <c r="A458" s="40"/>
      <c r="B458" s="10">
        <v>316.3</v>
      </c>
      <c r="C458" s="41" t="s">
        <v>78</v>
      </c>
      <c r="D458" s="42">
        <v>0</v>
      </c>
      <c r="E458" s="42">
        <v>0</v>
      </c>
      <c r="F458" s="42">
        <v>0</v>
      </c>
      <c r="G458" s="42">
        <v>0</v>
      </c>
      <c r="H458" s="42">
        <f>D458+E458-F458+G458</f>
        <v>0</v>
      </c>
      <c r="I458" s="42">
        <v>0</v>
      </c>
      <c r="J458" s="12" t="str">
        <f>IF($I458=0,"","("&amp;IF(#REF!&lt;&gt;0,1,0)+IF(#REF!&lt;&gt;0,2,0)+IF(#REF!&lt;&gt;0,4,0)&amp;")")</f>
        <v/>
      </c>
      <c r="K458" s="101">
        <f>H458-I458</f>
        <v>0</v>
      </c>
      <c r="L458" s="46"/>
      <c r="M458" s="57" t="s">
        <v>79</v>
      </c>
    </row>
    <row r="459" spans="1:14" ht="10.5" customHeight="1" x14ac:dyDescent="0.2">
      <c r="A459" s="40"/>
      <c r="B459" s="10">
        <v>316.5</v>
      </c>
      <c r="C459" s="9" t="s">
        <v>80</v>
      </c>
      <c r="D459" s="42">
        <v>0</v>
      </c>
      <c r="E459" s="42">
        <v>0</v>
      </c>
      <c r="F459" s="42">
        <v>0</v>
      </c>
      <c r="G459" s="42">
        <v>0</v>
      </c>
      <c r="H459" s="42">
        <f>D459+E459-F459+G459</f>
        <v>0</v>
      </c>
      <c r="I459" s="42">
        <v>0</v>
      </c>
      <c r="J459" s="12" t="str">
        <f>IF($I459=0,"","("&amp;IF(#REF!&lt;&gt;0,1,0)+IF(#REF!&lt;&gt;0,2,0)+IF(#REF!&lt;&gt;0,4,0)&amp;")")</f>
        <v/>
      </c>
      <c r="K459" s="71">
        <f>H459-I459</f>
        <v>0</v>
      </c>
      <c r="L459" s="46"/>
      <c r="M459" s="43" t="s">
        <v>81</v>
      </c>
    </row>
    <row r="460" spans="1:14" ht="10.5" customHeight="1" x14ac:dyDescent="0.2">
      <c r="A460" s="40"/>
      <c r="B460" s="10">
        <v>316.7</v>
      </c>
      <c r="C460" s="41" t="s">
        <v>82</v>
      </c>
      <c r="D460" s="42">
        <v>0</v>
      </c>
      <c r="E460" s="42">
        <v>0</v>
      </c>
      <c r="F460" s="42">
        <v>0</v>
      </c>
      <c r="G460" s="42">
        <v>0</v>
      </c>
      <c r="H460" s="42">
        <f>D460+E460-F460+G460</f>
        <v>0</v>
      </c>
      <c r="I460" s="42">
        <v>0</v>
      </c>
      <c r="J460" s="12" t="str">
        <f>IF($I460=0,"","("&amp;IF(#REF!&lt;&gt;0,1,0)+IF(#REF!&lt;&gt;0,2,0)+IF(#REF!&lt;&gt;0,4,0)&amp;")")</f>
        <v/>
      </c>
      <c r="K460" s="71">
        <f>H460-I460</f>
        <v>0</v>
      </c>
      <c r="L460" s="46"/>
      <c r="M460" s="43" t="s">
        <v>83</v>
      </c>
      <c r="N460" s="8"/>
    </row>
    <row r="461" spans="1:14" s="40" customFormat="1" ht="10.5" customHeight="1" x14ac:dyDescent="0.2">
      <c r="B461" s="47"/>
      <c r="C461" s="53" t="s">
        <v>84</v>
      </c>
      <c r="D461" s="94">
        <f t="shared" ref="D461:I461" si="106">SUM(D458:D460)</f>
        <v>0</v>
      </c>
      <c r="E461" s="94">
        <f t="shared" si="106"/>
        <v>0</v>
      </c>
      <c r="F461" s="94">
        <f t="shared" si="106"/>
        <v>0</v>
      </c>
      <c r="G461" s="94">
        <f t="shared" si="106"/>
        <v>0</v>
      </c>
      <c r="H461" s="94">
        <f t="shared" si="106"/>
        <v>0</v>
      </c>
      <c r="I461" s="94">
        <f t="shared" si="106"/>
        <v>0</v>
      </c>
      <c r="J461" s="12" t="str">
        <f>IF($I461=0,"","("&amp;IF(#REF!&lt;&gt;0,1,0)+IF(#REF!&lt;&gt;0,2,0)+IF(#REF!&lt;&gt;0,4,0)&amp;")")</f>
        <v/>
      </c>
      <c r="K461" s="94">
        <f>SUM(K458:K460)</f>
        <v>0</v>
      </c>
      <c r="L461" s="49"/>
      <c r="M461" s="50"/>
      <c r="N461" s="12"/>
    </row>
    <row r="462" spans="1:14" ht="10.5" customHeight="1" thickBot="1" x14ac:dyDescent="0.25">
      <c r="A462" s="40"/>
      <c r="B462" s="63"/>
      <c r="D462" s="59"/>
      <c r="E462" s="59"/>
      <c r="F462" s="59"/>
      <c r="G462" s="59"/>
      <c r="H462" s="59"/>
      <c r="I462" s="59"/>
      <c r="K462" s="59"/>
      <c r="L462" s="46"/>
      <c r="M462" s="43"/>
    </row>
    <row r="463" spans="1:14" s="40" customFormat="1" ht="10.5" customHeight="1" thickTop="1" x14ac:dyDescent="0.2">
      <c r="B463" s="47"/>
      <c r="C463" s="60" t="str">
        <f>" "&amp;"Total "&amp;A450</f>
        <v xml:space="preserve"> Total SJRPP Unit 1</v>
      </c>
      <c r="D463" s="90">
        <f t="shared" ref="D463:I463" si="107">D456+D461</f>
        <v>153624737.52999997</v>
      </c>
      <c r="E463" s="90">
        <f t="shared" si="107"/>
        <v>2035860.16</v>
      </c>
      <c r="F463" s="90">
        <f t="shared" si="107"/>
        <v>2765651.0300000003</v>
      </c>
      <c r="G463" s="90">
        <f t="shared" si="107"/>
        <v>0</v>
      </c>
      <c r="H463" s="61">
        <f t="shared" si="107"/>
        <v>152894946.65999997</v>
      </c>
      <c r="I463" s="90">
        <f t="shared" si="107"/>
        <v>0</v>
      </c>
      <c r="J463" s="12" t="str">
        <f>IF($I463=0,"","("&amp;IF(#REF!&lt;&gt;0,1,0)+IF(#REF!&lt;&gt;0,2,0)+IF(#REF!&lt;&gt;0,4,0)&amp;")")</f>
        <v/>
      </c>
      <c r="K463" s="90">
        <f>K456+K461</f>
        <v>152894946.65999997</v>
      </c>
      <c r="L463" s="49"/>
      <c r="M463" s="50"/>
      <c r="N463" s="12"/>
    </row>
    <row r="464" spans="1:14" ht="10.5" customHeight="1" x14ac:dyDescent="0.2">
      <c r="A464" s="38" t="s">
        <v>116</v>
      </c>
      <c r="B464" s="63"/>
      <c r="D464" s="86"/>
      <c r="E464" s="86"/>
      <c r="F464" s="86"/>
      <c r="G464" s="86"/>
      <c r="H464" s="86"/>
      <c r="I464" s="86"/>
      <c r="J464" s="12" t="str">
        <f>IF($I464=0,"","("&amp;IF(#REF!&lt;&gt;0,1,0)+IF(#REF!&lt;&gt;0,2,0)+IF(#REF!&lt;&gt;0,4,0)&amp;")")</f>
        <v/>
      </c>
      <c r="K464" s="86"/>
      <c r="L464" s="46"/>
      <c r="M464" s="56"/>
    </row>
    <row r="465" spans="1:14" ht="10.5" customHeight="1" x14ac:dyDescent="0.2">
      <c r="A465" s="38"/>
      <c r="B465" s="10">
        <v>311</v>
      </c>
      <c r="C465" s="41" t="s">
        <v>3</v>
      </c>
      <c r="D465" s="42">
        <v>7196159.46</v>
      </c>
      <c r="E465" s="42">
        <v>7626.47</v>
      </c>
      <c r="F465" s="42">
        <v>-40213.61</v>
      </c>
      <c r="G465" s="42">
        <v>0</v>
      </c>
      <c r="H465" s="42">
        <f>D465+E465-F465+G465</f>
        <v>7243999.54</v>
      </c>
      <c r="I465" s="42">
        <v>0</v>
      </c>
      <c r="J465" s="12" t="str">
        <f>IF($I465=0,"","("&amp;IF(#REF!&lt;&gt;0,1,0)+IF(#REF!&lt;&gt;0,2,0)+IF(#REF!&lt;&gt;0,4,0)&amp;")")</f>
        <v/>
      </c>
      <c r="K465" s="101">
        <f>H465-I465</f>
        <v>7243999.54</v>
      </c>
      <c r="L465" s="46"/>
      <c r="M465" s="43">
        <v>2.1000000000000001E-2</v>
      </c>
      <c r="N465" s="8"/>
    </row>
    <row r="466" spans="1:14" ht="10.5" customHeight="1" x14ac:dyDescent="0.2">
      <c r="A466" s="40"/>
      <c r="B466" s="10">
        <v>312</v>
      </c>
      <c r="C466" s="9" t="s">
        <v>4</v>
      </c>
      <c r="D466" s="42">
        <v>91094686.519999996</v>
      </c>
      <c r="E466" s="42">
        <v>50532.12</v>
      </c>
      <c r="F466" s="42">
        <v>168185.62</v>
      </c>
      <c r="G466" s="42">
        <v>0</v>
      </c>
      <c r="H466" s="42">
        <f>D466+E466-F466+G466</f>
        <v>90977033.019999996</v>
      </c>
      <c r="I466" s="42">
        <v>0</v>
      </c>
      <c r="J466" s="12" t="str">
        <f>IF($I466=0,"","("&amp;IF(#REF!&lt;&gt;0,1,0)+IF(#REF!&lt;&gt;0,2,0)+IF(#REF!&lt;&gt;0,4,0)&amp;")")</f>
        <v/>
      </c>
      <c r="K466" s="71">
        <f>H466-I466</f>
        <v>90977033.019999996</v>
      </c>
      <c r="L466" s="46"/>
      <c r="M466" s="43">
        <v>2.5999999999999999E-2</v>
      </c>
      <c r="N466" s="8"/>
    </row>
    <row r="467" spans="1:14" ht="10.5" customHeight="1" x14ac:dyDescent="0.2">
      <c r="A467" s="40"/>
      <c r="B467" s="10">
        <v>314</v>
      </c>
      <c r="C467" s="9" t="s">
        <v>5</v>
      </c>
      <c r="D467" s="42">
        <v>28770940.329999998</v>
      </c>
      <c r="E467" s="42">
        <v>3180.91</v>
      </c>
      <c r="F467" s="42">
        <v>29025.24</v>
      </c>
      <c r="G467" s="42">
        <v>0</v>
      </c>
      <c r="H467" s="42">
        <f>D467+E467-F467+G467</f>
        <v>28745096</v>
      </c>
      <c r="I467" s="42">
        <v>0</v>
      </c>
      <c r="J467" s="12" t="str">
        <f>IF($I467=0,"","("&amp;IF(#REF!&lt;&gt;0,1,0)+IF(#REF!&lt;&gt;0,2,0)+IF(#REF!&lt;&gt;0,4,0)&amp;")")</f>
        <v/>
      </c>
      <c r="K467" s="71">
        <f>H467-I467</f>
        <v>28745096</v>
      </c>
      <c r="L467" s="46"/>
      <c r="M467" s="43">
        <v>2.5999999999999999E-2</v>
      </c>
      <c r="N467" s="8"/>
    </row>
    <row r="468" spans="1:14" ht="10.5" customHeight="1" x14ac:dyDescent="0.2">
      <c r="A468" s="40"/>
      <c r="B468" s="10">
        <v>315</v>
      </c>
      <c r="C468" s="9" t="s">
        <v>6</v>
      </c>
      <c r="D468" s="42">
        <v>10197144.929999998</v>
      </c>
      <c r="E468" s="42">
        <v>8006.04</v>
      </c>
      <c r="F468" s="42">
        <v>5104.2</v>
      </c>
      <c r="G468" s="42">
        <v>0</v>
      </c>
      <c r="H468" s="42">
        <f>D468+E468-F468+G468</f>
        <v>10200046.769999998</v>
      </c>
      <c r="I468" s="42">
        <v>0</v>
      </c>
      <c r="J468" s="12" t="str">
        <f>IF($I468=0,"","("&amp;IF(#REF!&lt;&gt;0,1,0)+IF(#REF!&lt;&gt;0,2,0)+IF(#REF!&lt;&gt;0,4,0)&amp;")")</f>
        <v/>
      </c>
      <c r="K468" s="71">
        <f>H468-I468</f>
        <v>10200046.769999998</v>
      </c>
      <c r="L468" s="46"/>
      <c r="M468" s="43">
        <v>2.4E-2</v>
      </c>
      <c r="N468" s="8"/>
    </row>
    <row r="469" spans="1:14" ht="10.5" customHeight="1" x14ac:dyDescent="0.2">
      <c r="A469" s="40"/>
      <c r="B469" s="10">
        <v>316</v>
      </c>
      <c r="C469" s="9" t="s">
        <v>7</v>
      </c>
      <c r="D469" s="42">
        <v>1586462.8499999999</v>
      </c>
      <c r="E469" s="42">
        <v>0</v>
      </c>
      <c r="F469" s="42">
        <v>0</v>
      </c>
      <c r="G469" s="42">
        <v>0</v>
      </c>
      <c r="H469" s="42">
        <f>D469+E469-F469+G469</f>
        <v>1586462.8499999999</v>
      </c>
      <c r="I469" s="42">
        <v>0</v>
      </c>
      <c r="J469" s="12" t="str">
        <f>IF($I469=0,"","("&amp;IF(#REF!&lt;&gt;0,1,0)+IF(#REF!&lt;&gt;0,2,0)+IF(#REF!&lt;&gt;0,4,0)&amp;")")</f>
        <v/>
      </c>
      <c r="K469" s="71">
        <f>H469-I469</f>
        <v>1586462.8499999999</v>
      </c>
      <c r="L469" s="46"/>
      <c r="M469" s="43">
        <v>2.4E-2</v>
      </c>
      <c r="N469" s="8"/>
    </row>
    <row r="470" spans="1:14" s="40" customFormat="1" ht="10.5" customHeight="1" x14ac:dyDescent="0.2">
      <c r="B470" s="47"/>
      <c r="C470" s="48" t="s">
        <v>77</v>
      </c>
      <c r="D470" s="94">
        <f t="shared" ref="D470:I470" si="108">SUM(D465:D469)</f>
        <v>138845394.08999997</v>
      </c>
      <c r="E470" s="94">
        <f t="shared" si="108"/>
        <v>69345.539999999994</v>
      </c>
      <c r="F470" s="94">
        <f t="shared" si="108"/>
        <v>162101.45000000001</v>
      </c>
      <c r="G470" s="94">
        <f t="shared" si="108"/>
        <v>0</v>
      </c>
      <c r="H470" s="94">
        <f t="shared" si="108"/>
        <v>138752638.18000001</v>
      </c>
      <c r="I470" s="94">
        <f t="shared" si="108"/>
        <v>0</v>
      </c>
      <c r="J470" s="12" t="str">
        <f>IF($I470=0,"","("&amp;IF(#REF!&lt;&gt;0,1,0)+IF(#REF!&lt;&gt;0,2,0)+IF(#REF!&lt;&gt;0,4,0)&amp;")")</f>
        <v/>
      </c>
      <c r="K470" s="94">
        <f>SUM(K465:K469)</f>
        <v>138752638.18000001</v>
      </c>
      <c r="L470" s="49"/>
      <c r="M470" s="50"/>
      <c r="N470" s="12"/>
    </row>
    <row r="471" spans="1:14" ht="10.5" customHeight="1" x14ac:dyDescent="0.2">
      <c r="A471" s="40"/>
      <c r="B471" s="63"/>
      <c r="C471" s="54"/>
      <c r="D471" s="14"/>
      <c r="E471" s="14"/>
      <c r="F471" s="14"/>
      <c r="G471" s="14"/>
      <c r="H471" s="55"/>
      <c r="I471" s="55"/>
      <c r="J471" s="12" t="str">
        <f>IF($I471=0,"","("&amp;IF(#REF!&lt;&gt;0,1,0)+IF(#REF!&lt;&gt;0,2,0)+IF(#REF!&lt;&gt;0,4,0)&amp;")")</f>
        <v/>
      </c>
      <c r="K471" s="55"/>
      <c r="L471" s="46"/>
      <c r="M471" s="56"/>
    </row>
    <row r="472" spans="1:14" ht="10.5" customHeight="1" x14ac:dyDescent="0.2">
      <c r="A472" s="40"/>
      <c r="B472" s="10">
        <v>316.3</v>
      </c>
      <c r="C472" s="41" t="s">
        <v>78</v>
      </c>
      <c r="D472" s="42">
        <v>0</v>
      </c>
      <c r="E472" s="42">
        <v>0</v>
      </c>
      <c r="F472" s="42">
        <v>0</v>
      </c>
      <c r="G472" s="42">
        <v>0</v>
      </c>
      <c r="H472" s="42">
        <f>D472+E472-F472+G472</f>
        <v>0</v>
      </c>
      <c r="I472" s="42">
        <v>0</v>
      </c>
      <c r="J472" s="12" t="str">
        <f>IF($I472=0,"","("&amp;IF(#REF!&lt;&gt;0,1,0)+IF(#REF!&lt;&gt;0,2,0)+IF(#REF!&lt;&gt;0,4,0)&amp;")")</f>
        <v/>
      </c>
      <c r="K472" s="101">
        <f>H472-I472</f>
        <v>0</v>
      </c>
      <c r="L472" s="46"/>
      <c r="M472" s="57" t="s">
        <v>79</v>
      </c>
    </row>
    <row r="473" spans="1:14" ht="10.5" customHeight="1" x14ac:dyDescent="0.2">
      <c r="A473" s="40"/>
      <c r="B473" s="10">
        <v>316.5</v>
      </c>
      <c r="C473" s="9" t="s">
        <v>80</v>
      </c>
      <c r="D473" s="42">
        <v>0</v>
      </c>
      <c r="E473" s="42">
        <v>0</v>
      </c>
      <c r="F473" s="42">
        <v>0</v>
      </c>
      <c r="G473" s="42">
        <v>0</v>
      </c>
      <c r="H473" s="42">
        <f>D473+E473-F473+G473</f>
        <v>0</v>
      </c>
      <c r="I473" s="42">
        <v>0</v>
      </c>
      <c r="J473" s="12" t="str">
        <f>IF($I473=0,"","("&amp;IF(#REF!&lt;&gt;0,1,0)+IF(#REF!&lt;&gt;0,2,0)+IF(#REF!&lt;&gt;0,4,0)&amp;")")</f>
        <v/>
      </c>
      <c r="K473" s="71">
        <f>H473-I473</f>
        <v>0</v>
      </c>
      <c r="L473" s="46"/>
      <c r="M473" s="43" t="s">
        <v>81</v>
      </c>
    </row>
    <row r="474" spans="1:14" ht="10.5" customHeight="1" x14ac:dyDescent="0.2">
      <c r="A474" s="40"/>
      <c r="B474" s="10">
        <v>316.7</v>
      </c>
      <c r="C474" s="41" t="s">
        <v>82</v>
      </c>
      <c r="D474" s="42">
        <v>0</v>
      </c>
      <c r="E474" s="42">
        <v>0</v>
      </c>
      <c r="F474" s="42">
        <v>0</v>
      </c>
      <c r="G474" s="42">
        <v>0</v>
      </c>
      <c r="H474" s="42">
        <f>D474+E474-F474+G474</f>
        <v>0</v>
      </c>
      <c r="I474" s="42">
        <v>0</v>
      </c>
      <c r="J474" s="12" t="str">
        <f>IF($I474=0,"","("&amp;IF(#REF!&lt;&gt;0,1,0)+IF(#REF!&lt;&gt;0,2,0)+IF(#REF!&lt;&gt;0,4,0)&amp;")")</f>
        <v/>
      </c>
      <c r="K474" s="71">
        <f>H474-I474</f>
        <v>0</v>
      </c>
      <c r="L474" s="46"/>
      <c r="M474" s="43" t="s">
        <v>83</v>
      </c>
    </row>
    <row r="475" spans="1:14" s="40" customFormat="1" ht="10.5" customHeight="1" x14ac:dyDescent="0.2">
      <c r="B475" s="47"/>
      <c r="C475" s="53" t="s">
        <v>84</v>
      </c>
      <c r="D475" s="94">
        <f t="shared" ref="D475:I475" si="109">SUM(D472:D474)</f>
        <v>0</v>
      </c>
      <c r="E475" s="94">
        <f t="shared" si="109"/>
        <v>0</v>
      </c>
      <c r="F475" s="94">
        <f t="shared" si="109"/>
        <v>0</v>
      </c>
      <c r="G475" s="94">
        <f t="shared" si="109"/>
        <v>0</v>
      </c>
      <c r="H475" s="94">
        <f t="shared" si="109"/>
        <v>0</v>
      </c>
      <c r="I475" s="94">
        <f t="shared" si="109"/>
        <v>0</v>
      </c>
      <c r="J475" s="12" t="str">
        <f>IF($I475=0,"","("&amp;IF(#REF!&lt;&gt;0,1,0)+IF(#REF!&lt;&gt;0,2,0)+IF(#REF!&lt;&gt;0,4,0)&amp;")")</f>
        <v/>
      </c>
      <c r="K475" s="94">
        <f>SUM(K472:K474)</f>
        <v>0</v>
      </c>
      <c r="L475" s="49"/>
      <c r="M475" s="50"/>
      <c r="N475" s="12"/>
    </row>
    <row r="476" spans="1:14" ht="10.5" customHeight="1" thickBot="1" x14ac:dyDescent="0.25">
      <c r="A476" s="40"/>
      <c r="B476" s="63"/>
      <c r="D476" s="59"/>
      <c r="E476" s="59"/>
      <c r="F476" s="59"/>
      <c r="G476" s="59"/>
      <c r="H476" s="59"/>
      <c r="I476" s="59"/>
      <c r="K476" s="59"/>
      <c r="L476" s="46"/>
      <c r="M476" s="43"/>
    </row>
    <row r="477" spans="1:14" s="40" customFormat="1" ht="10.5" customHeight="1" thickTop="1" x14ac:dyDescent="0.2">
      <c r="B477" s="47"/>
      <c r="C477" s="60" t="str">
        <f>" "&amp;"Total "&amp;A464</f>
        <v xml:space="preserve"> Total SJRPP Unit 2</v>
      </c>
      <c r="D477" s="90">
        <f t="shared" ref="D477:I477" si="110">D470+D475</f>
        <v>138845394.08999997</v>
      </c>
      <c r="E477" s="90">
        <f t="shared" si="110"/>
        <v>69345.539999999994</v>
      </c>
      <c r="F477" s="90">
        <f t="shared" si="110"/>
        <v>162101.45000000001</v>
      </c>
      <c r="G477" s="90">
        <f t="shared" si="110"/>
        <v>0</v>
      </c>
      <c r="H477" s="61">
        <f t="shared" si="110"/>
        <v>138752638.18000001</v>
      </c>
      <c r="I477" s="90">
        <f t="shared" si="110"/>
        <v>0</v>
      </c>
      <c r="J477" s="12" t="str">
        <f>IF($I477=0,"","("&amp;IF(#REF!&lt;&gt;0,1,0)+IF(#REF!&lt;&gt;0,2,0)+IF(#REF!&lt;&gt;0,4,0)&amp;")")</f>
        <v/>
      </c>
      <c r="K477" s="90">
        <f>K470+K475</f>
        <v>138752638.18000001</v>
      </c>
      <c r="L477" s="49"/>
      <c r="M477" s="50"/>
      <c r="N477" s="12"/>
    </row>
    <row r="478" spans="1:14" ht="10.5" customHeight="1" x14ac:dyDescent="0.2">
      <c r="A478" s="89" t="s">
        <v>117</v>
      </c>
      <c r="B478" s="91"/>
      <c r="C478" s="65"/>
      <c r="D478" s="92"/>
      <c r="E478" s="92"/>
      <c r="F478" s="92"/>
      <c r="G478" s="92"/>
      <c r="H478" s="92"/>
      <c r="I478" s="92"/>
      <c r="J478" s="67" t="str">
        <f>IF($I478=0,"","("&amp;IF(#REF!&lt;&gt;0,1,0)+IF(#REF!&lt;&gt;0,2,0)+IF(#REF!&lt;&gt;0,4,0)&amp;")")</f>
        <v/>
      </c>
      <c r="K478" s="125"/>
      <c r="L478" s="46"/>
      <c r="M478" s="56"/>
    </row>
    <row r="479" spans="1:14" ht="10.5" customHeight="1" x14ac:dyDescent="0.2">
      <c r="A479" s="96"/>
      <c r="B479" s="33">
        <v>311</v>
      </c>
      <c r="C479" s="69" t="s">
        <v>3</v>
      </c>
      <c r="D479" s="59">
        <f t="shared" ref="D479:I483" si="111">D395+D409+D423+D437+D451+D465</f>
        <v>54824944.410000004</v>
      </c>
      <c r="E479" s="59">
        <f t="shared" si="111"/>
        <v>242391.87</v>
      </c>
      <c r="F479" s="59">
        <f t="shared" si="111"/>
        <v>343137.84</v>
      </c>
      <c r="G479" s="59">
        <f t="shared" si="111"/>
        <v>0</v>
      </c>
      <c r="H479" s="59">
        <f>D479+E479-F479+G479</f>
        <v>54724198.439999998</v>
      </c>
      <c r="I479" s="59">
        <f t="shared" si="111"/>
        <v>0</v>
      </c>
      <c r="J479" s="70" t="str">
        <f>IF($I479=0,"","("&amp;IF(#REF!&lt;&gt;0,1,0)+IF(#REF!&lt;&gt;0,2,0)+IF(#REF!&lt;&gt;0,4,0)&amp;")")</f>
        <v/>
      </c>
      <c r="K479" s="149">
        <f>H479-I479</f>
        <v>54724198.439999998</v>
      </c>
      <c r="L479" s="46"/>
      <c r="M479" s="43"/>
    </row>
    <row r="480" spans="1:14" ht="10.5" customHeight="1" x14ac:dyDescent="0.2">
      <c r="A480" s="68"/>
      <c r="B480" s="33">
        <v>312</v>
      </c>
      <c r="C480" s="32" t="s">
        <v>4</v>
      </c>
      <c r="D480" s="77">
        <f t="shared" si="111"/>
        <v>241452963.34999996</v>
      </c>
      <c r="E480" s="77">
        <f t="shared" si="111"/>
        <v>1035232.4</v>
      </c>
      <c r="F480" s="77">
        <f t="shared" si="111"/>
        <v>887121.04</v>
      </c>
      <c r="G480" s="77">
        <f t="shared" si="111"/>
        <v>0</v>
      </c>
      <c r="H480" s="77">
        <f>D480+E480-F480+G480</f>
        <v>241601074.70999998</v>
      </c>
      <c r="I480" s="59">
        <f>I396+I410+I424+I438+I452+I466</f>
        <v>0</v>
      </c>
      <c r="J480" s="70" t="str">
        <f>IF($I480=0,"","("&amp;IF(#REF!&lt;&gt;0,1,0)+IF(#REF!&lt;&gt;0,2,0)+IF(#REF!&lt;&gt;0,4,0)&amp;")")</f>
        <v/>
      </c>
      <c r="K480" s="150">
        <f>H480-I480</f>
        <v>241601074.70999998</v>
      </c>
      <c r="L480" s="46"/>
      <c r="M480" s="43"/>
    </row>
    <row r="481" spans="1:14" ht="10.5" customHeight="1" x14ac:dyDescent="0.2">
      <c r="A481" s="68"/>
      <c r="B481" s="33">
        <v>314</v>
      </c>
      <c r="C481" s="32" t="s">
        <v>5</v>
      </c>
      <c r="D481" s="77">
        <f t="shared" si="111"/>
        <v>63457721.029999994</v>
      </c>
      <c r="E481" s="77">
        <f t="shared" si="111"/>
        <v>1113643.5799999998</v>
      </c>
      <c r="F481" s="77">
        <f t="shared" si="111"/>
        <v>2278407.91</v>
      </c>
      <c r="G481" s="77">
        <f t="shared" si="111"/>
        <v>0</v>
      </c>
      <c r="H481" s="77">
        <f>D481+E481-F481+G481</f>
        <v>62292956.699999988</v>
      </c>
      <c r="I481" s="59">
        <f>I397+I411+I425+I439+I453+I467</f>
        <v>0</v>
      </c>
      <c r="J481" s="70" t="str">
        <f>IF($I481=0,"","("&amp;IF(#REF!&lt;&gt;0,1,0)+IF(#REF!&lt;&gt;0,2,0)+IF(#REF!&lt;&gt;0,4,0)&amp;")")</f>
        <v/>
      </c>
      <c r="K481" s="150">
        <f>H481-I481</f>
        <v>62292956.699999988</v>
      </c>
      <c r="L481" s="46"/>
      <c r="M481" s="43"/>
    </row>
    <row r="482" spans="1:14" ht="10.5" customHeight="1" x14ac:dyDescent="0.2">
      <c r="A482" s="68"/>
      <c r="B482" s="33">
        <v>315</v>
      </c>
      <c r="C482" s="32" t="s">
        <v>6</v>
      </c>
      <c r="D482" s="77">
        <f t="shared" si="111"/>
        <v>32092792.210000001</v>
      </c>
      <c r="E482" s="77">
        <f t="shared" si="111"/>
        <v>62333.090000000004</v>
      </c>
      <c r="F482" s="77">
        <f t="shared" si="111"/>
        <v>30425.940000000002</v>
      </c>
      <c r="G482" s="77">
        <f t="shared" si="111"/>
        <v>0</v>
      </c>
      <c r="H482" s="77">
        <f>D482+E482-F482+G482</f>
        <v>32124699.359999999</v>
      </c>
      <c r="I482" s="59">
        <f>I398+I412+I426+I440+I454+I468</f>
        <v>0</v>
      </c>
      <c r="J482" s="70" t="str">
        <f>IF($I482=0,"","("&amp;IF(#REF!&lt;&gt;0,1,0)+IF(#REF!&lt;&gt;0,2,0)+IF(#REF!&lt;&gt;0,4,0)&amp;")")</f>
        <v/>
      </c>
      <c r="K482" s="150">
        <f>H482-I482</f>
        <v>32124699.359999999</v>
      </c>
      <c r="L482" s="46"/>
      <c r="M482" s="43"/>
    </row>
    <row r="483" spans="1:14" ht="10.5" customHeight="1" x14ac:dyDescent="0.2">
      <c r="A483" s="68"/>
      <c r="B483" s="33">
        <v>316</v>
      </c>
      <c r="C483" s="32" t="s">
        <v>7</v>
      </c>
      <c r="D483" s="77">
        <f t="shared" si="111"/>
        <v>5672871.6200000001</v>
      </c>
      <c r="E483" s="77">
        <f t="shared" si="111"/>
        <v>0</v>
      </c>
      <c r="F483" s="77">
        <f t="shared" si="111"/>
        <v>37931.42</v>
      </c>
      <c r="G483" s="77">
        <f t="shared" si="111"/>
        <v>0</v>
      </c>
      <c r="H483" s="77">
        <f>D483+E483-F483+G483</f>
        <v>5634940.2000000002</v>
      </c>
      <c r="I483" s="59">
        <f>I399+I413+I427+I441+I455+I469</f>
        <v>0</v>
      </c>
      <c r="J483" s="70" t="str">
        <f>IF($I483=0,"","("&amp;IF(#REF!&lt;&gt;0,1,0)+IF(#REF!&lt;&gt;0,2,0)+IF(#REF!&lt;&gt;0,4,0)&amp;")")</f>
        <v/>
      </c>
      <c r="K483" s="150">
        <f>H483-I483</f>
        <v>5634940.2000000002</v>
      </c>
      <c r="L483" s="46"/>
      <c r="M483" s="43"/>
    </row>
    <row r="484" spans="1:14" s="40" customFormat="1" ht="10.5" customHeight="1" x14ac:dyDescent="0.2">
      <c r="A484" s="68"/>
      <c r="B484" s="72"/>
      <c r="C484" s="73" t="s">
        <v>77</v>
      </c>
      <c r="D484" s="94">
        <f t="shared" ref="D484:I484" si="112">SUM(D479:D483)</f>
        <v>397501292.61999995</v>
      </c>
      <c r="E484" s="94">
        <f t="shared" si="112"/>
        <v>2453600.9399999995</v>
      </c>
      <c r="F484" s="94">
        <f t="shared" si="112"/>
        <v>3577024.15</v>
      </c>
      <c r="G484" s="94">
        <f t="shared" si="112"/>
        <v>0</v>
      </c>
      <c r="H484" s="94">
        <f t="shared" si="112"/>
        <v>396377869.40999997</v>
      </c>
      <c r="I484" s="94">
        <f t="shared" si="112"/>
        <v>0</v>
      </c>
      <c r="J484" s="70" t="str">
        <f>IF($I484=0,"","("&amp;IF(#REF!&lt;&gt;0,1,0)+IF(#REF!&lt;&gt;0,2,0)+IF(#REF!&lt;&gt;0,4,0)&amp;")")</f>
        <v/>
      </c>
      <c r="K484" s="151">
        <f>SUM(K479:K483)</f>
        <v>396377869.40999997</v>
      </c>
      <c r="L484" s="49"/>
      <c r="M484" s="50"/>
      <c r="N484" s="12"/>
    </row>
    <row r="485" spans="1:14" ht="10.5" customHeight="1" x14ac:dyDescent="0.2">
      <c r="A485" s="68"/>
      <c r="B485" s="74"/>
      <c r="C485" s="75"/>
      <c r="D485" s="76"/>
      <c r="E485" s="76"/>
      <c r="F485" s="76"/>
      <c r="G485" s="76"/>
      <c r="H485" s="76"/>
      <c r="I485" s="77"/>
      <c r="J485" s="70" t="str">
        <f>IF($I485=0,"","("&amp;IF(#REF!&lt;&gt;0,1,0)+IF(#REF!&lt;&gt;0,2,0)+IF(#REF!&lt;&gt;0,4,0)&amp;")")</f>
        <v/>
      </c>
      <c r="K485" s="150"/>
      <c r="L485" s="46"/>
      <c r="M485" s="56"/>
    </row>
    <row r="486" spans="1:14" ht="10.5" customHeight="1" x14ac:dyDescent="0.2">
      <c r="A486" s="68"/>
      <c r="B486" s="33">
        <v>316.3</v>
      </c>
      <c r="C486" s="69" t="s">
        <v>78</v>
      </c>
      <c r="D486" s="152">
        <f t="shared" ref="D486:I488" si="113">D402+D416+D430+D444+D458+D472</f>
        <v>3564.8</v>
      </c>
      <c r="E486" s="152">
        <f t="shared" si="113"/>
        <v>-3564.8</v>
      </c>
      <c r="F486" s="152">
        <f t="shared" si="113"/>
        <v>0</v>
      </c>
      <c r="G486" s="152">
        <f t="shared" si="113"/>
        <v>0</v>
      </c>
      <c r="H486" s="59">
        <f>D486+E486-F486+G486</f>
        <v>0</v>
      </c>
      <c r="I486" s="152">
        <f t="shared" si="113"/>
        <v>0</v>
      </c>
      <c r="J486" s="70" t="str">
        <f>IF($I486=0,"","("&amp;IF(#REF!&lt;&gt;0,1,0)+IF(#REF!&lt;&gt;0,2,0)+IF(#REF!&lt;&gt;0,4,0)&amp;")")</f>
        <v/>
      </c>
      <c r="K486" s="149">
        <f>H486-I486</f>
        <v>0</v>
      </c>
      <c r="L486" s="46"/>
      <c r="M486" s="43"/>
    </row>
    <row r="487" spans="1:14" ht="10.5" customHeight="1" x14ac:dyDescent="0.2">
      <c r="A487" s="68"/>
      <c r="B487" s="33">
        <v>316.5</v>
      </c>
      <c r="C487" s="32" t="s">
        <v>80</v>
      </c>
      <c r="D487" s="77">
        <f t="shared" si="113"/>
        <v>32911.58</v>
      </c>
      <c r="E487" s="77">
        <f t="shared" si="113"/>
        <v>1241.2</v>
      </c>
      <c r="F487" s="77">
        <f t="shared" si="113"/>
        <v>12757.56</v>
      </c>
      <c r="G487" s="77">
        <f t="shared" si="113"/>
        <v>0</v>
      </c>
      <c r="H487" s="77">
        <f>D487+E487-F487+G487</f>
        <v>21395.22</v>
      </c>
      <c r="I487" s="152">
        <f>I403+I417+I431+I445+I459+I473</f>
        <v>0</v>
      </c>
      <c r="J487" s="70" t="str">
        <f>IF($I487=0,"","("&amp;IF(#REF!&lt;&gt;0,1,0)+IF(#REF!&lt;&gt;0,2,0)+IF(#REF!&lt;&gt;0,4,0)&amp;")")</f>
        <v/>
      </c>
      <c r="K487" s="150">
        <f>H487-I487</f>
        <v>21395.22</v>
      </c>
      <c r="L487" s="46"/>
      <c r="M487" s="43"/>
    </row>
    <row r="488" spans="1:14" ht="10.5" customHeight="1" x14ac:dyDescent="0.2">
      <c r="A488" s="68"/>
      <c r="B488" s="33">
        <v>316.7</v>
      </c>
      <c r="C488" s="69" t="s">
        <v>82</v>
      </c>
      <c r="D488" s="77">
        <f t="shared" si="113"/>
        <v>262746.42</v>
      </c>
      <c r="E488" s="77">
        <f t="shared" si="113"/>
        <v>59374.86</v>
      </c>
      <c r="F488" s="77">
        <f t="shared" si="113"/>
        <v>45128.17</v>
      </c>
      <c r="G488" s="77">
        <f t="shared" si="113"/>
        <v>0</v>
      </c>
      <c r="H488" s="77">
        <f>D488+E488-F488+G488</f>
        <v>276993.11</v>
      </c>
      <c r="I488" s="152">
        <f>I404+I418+I432+I446+I460+I474</f>
        <v>0</v>
      </c>
      <c r="J488" s="70" t="str">
        <f>IF($I488=0,"","("&amp;IF(#REF!&lt;&gt;0,1,0)+IF(#REF!&lt;&gt;0,2,0)+IF(#REF!&lt;&gt;0,4,0)&amp;")")</f>
        <v/>
      </c>
      <c r="K488" s="150">
        <f>H488-I488</f>
        <v>276993.11</v>
      </c>
      <c r="L488" s="46"/>
      <c r="M488" s="43"/>
    </row>
    <row r="489" spans="1:14" s="40" customFormat="1" ht="10.5" customHeight="1" x14ac:dyDescent="0.2">
      <c r="A489" s="68"/>
      <c r="B489" s="72"/>
      <c r="C489" s="78" t="s">
        <v>84</v>
      </c>
      <c r="D489" s="94">
        <f t="shared" ref="D489:I489" si="114">SUM(D486:D488)</f>
        <v>299222.8</v>
      </c>
      <c r="E489" s="94">
        <f t="shared" si="114"/>
        <v>57051.26</v>
      </c>
      <c r="F489" s="94">
        <f t="shared" si="114"/>
        <v>57885.729999999996</v>
      </c>
      <c r="G489" s="94">
        <f t="shared" si="114"/>
        <v>0</v>
      </c>
      <c r="H489" s="94">
        <f t="shared" si="114"/>
        <v>298388.32999999996</v>
      </c>
      <c r="I489" s="94">
        <f t="shared" si="114"/>
        <v>0</v>
      </c>
      <c r="J489" s="70" t="str">
        <f>IF($I489=0,"","("&amp;IF(#REF!&lt;&gt;0,1,0)+IF(#REF!&lt;&gt;0,2,0)+IF(#REF!&lt;&gt;0,4,0)&amp;")")</f>
        <v/>
      </c>
      <c r="K489" s="151">
        <f>SUM(K486:K488)</f>
        <v>298388.32999999996</v>
      </c>
      <c r="L489" s="49"/>
      <c r="M489" s="50"/>
      <c r="N489" s="12"/>
    </row>
    <row r="490" spans="1:14" ht="10.5" customHeight="1" thickBot="1" x14ac:dyDescent="0.25">
      <c r="A490" s="68"/>
      <c r="B490" s="74"/>
      <c r="C490" s="32"/>
      <c r="D490" s="76"/>
      <c r="E490" s="76"/>
      <c r="F490" s="76"/>
      <c r="G490" s="76"/>
      <c r="H490" s="76"/>
      <c r="I490" s="77"/>
      <c r="J490" s="70" t="str">
        <f>IF($I490=0,"","("&amp;IF(#REF!&lt;&gt;0,1,0)+IF(#REF!&lt;&gt;0,2,0)+IF(#REF!&lt;&gt;0,4,0)&amp;")")</f>
        <v/>
      </c>
      <c r="K490" s="153"/>
      <c r="L490" s="46"/>
      <c r="M490" s="43"/>
    </row>
    <row r="491" spans="1:14" s="40" customFormat="1" ht="10.5" customHeight="1" thickTop="1" x14ac:dyDescent="0.2">
      <c r="A491" s="79"/>
      <c r="B491" s="80"/>
      <c r="C491" s="81" t="str">
        <f>" "&amp;"Total "&amp;A478</f>
        <v xml:space="preserve"> Total SJRPP Site</v>
      </c>
      <c r="D491" s="154">
        <f t="shared" ref="D491:I491" si="115">D484+D489</f>
        <v>397800515.41999996</v>
      </c>
      <c r="E491" s="154">
        <f t="shared" si="115"/>
        <v>2510652.1999999993</v>
      </c>
      <c r="F491" s="154">
        <f t="shared" si="115"/>
        <v>3634909.88</v>
      </c>
      <c r="G491" s="154">
        <f t="shared" si="115"/>
        <v>0</v>
      </c>
      <c r="H491" s="154">
        <f t="shared" si="115"/>
        <v>396676257.73999995</v>
      </c>
      <c r="I491" s="155">
        <f t="shared" si="115"/>
        <v>0</v>
      </c>
      <c r="J491" s="82" t="str">
        <f>IF($I491=0,"","("&amp;IF(#REF!&lt;&gt;0,1,0)+IF(#REF!&lt;&gt;0,2,0)+IF(#REF!&lt;&gt;0,4,0)&amp;")")</f>
        <v/>
      </c>
      <c r="K491" s="156">
        <f>K484+K489</f>
        <v>396676257.73999995</v>
      </c>
      <c r="L491" s="49"/>
      <c r="M491" s="50"/>
      <c r="N491" s="12"/>
    </row>
    <row r="492" spans="1:14" ht="10.5" customHeight="1" x14ac:dyDescent="0.2">
      <c r="A492" s="40"/>
      <c r="B492" s="39"/>
      <c r="C492" s="63"/>
      <c r="D492" s="98"/>
      <c r="E492" s="98"/>
      <c r="F492" s="98"/>
      <c r="G492" s="98"/>
      <c r="H492" s="98"/>
      <c r="I492" s="59"/>
      <c r="J492" s="99"/>
      <c r="K492" s="98"/>
      <c r="L492" s="46"/>
      <c r="M492" s="56"/>
    </row>
    <row r="493" spans="1:14" ht="10.5" customHeight="1" x14ac:dyDescent="0.2">
      <c r="A493" s="97" t="s">
        <v>118</v>
      </c>
      <c r="B493" s="39"/>
      <c r="D493" s="9"/>
      <c r="E493" s="9"/>
      <c r="F493" s="9"/>
      <c r="G493" s="9"/>
      <c r="H493" s="9"/>
      <c r="I493" s="9"/>
      <c r="J493" s="12" t="str">
        <f>IF($I493=0,"","("&amp;IF(#REF!&lt;&gt;0,1,0)+IF(#REF!&lt;&gt;0,2,0)+IF(#REF!&lt;&gt;0,4,0)&amp;")")</f>
        <v/>
      </c>
      <c r="K493" s="9"/>
      <c r="L493" s="46"/>
      <c r="M493" s="43"/>
    </row>
    <row r="494" spans="1:14" ht="10.5" customHeight="1" x14ac:dyDescent="0.2">
      <c r="A494" s="97"/>
      <c r="B494" s="10">
        <v>311</v>
      </c>
      <c r="C494" s="41" t="s">
        <v>3</v>
      </c>
      <c r="D494" s="42">
        <v>10418548.93</v>
      </c>
      <c r="E494" s="42">
        <v>239369.5</v>
      </c>
      <c r="F494" s="42">
        <v>8869.07</v>
      </c>
      <c r="G494" s="42">
        <v>0</v>
      </c>
      <c r="H494" s="42">
        <f>D494+E494-F494+G494</f>
        <v>10649049.359999999</v>
      </c>
      <c r="I494" s="42">
        <v>0</v>
      </c>
      <c r="J494" s="12" t="str">
        <f>IF($I494=0,"","("&amp;IF(#REF!&lt;&gt;0,1,0)+IF(#REF!&lt;&gt;0,2,0)+IF(#REF!&lt;&gt;0,4,0)&amp;")")</f>
        <v/>
      </c>
      <c r="K494" s="101">
        <f>H494-I494</f>
        <v>10649049.359999999</v>
      </c>
      <c r="L494" s="46"/>
      <c r="M494" s="43">
        <v>2.1000000000000001E-2</v>
      </c>
      <c r="N494" s="8"/>
    </row>
    <row r="495" spans="1:14" ht="10.5" customHeight="1" x14ac:dyDescent="0.2">
      <c r="A495" s="40"/>
      <c r="B495" s="10">
        <v>312</v>
      </c>
      <c r="C495" s="9" t="s">
        <v>4</v>
      </c>
      <c r="D495" s="42">
        <v>3280008.65</v>
      </c>
      <c r="E495" s="42">
        <v>35.57</v>
      </c>
      <c r="F495" s="42">
        <v>0</v>
      </c>
      <c r="G495" s="42">
        <v>0</v>
      </c>
      <c r="H495" s="42">
        <f>D495+E495-F495+G495</f>
        <v>3280044.2199999997</v>
      </c>
      <c r="I495" s="42">
        <v>0</v>
      </c>
      <c r="J495" s="12" t="str">
        <f>IF($I495=0,"","("&amp;IF(#REF!&lt;&gt;0,1,0)+IF(#REF!&lt;&gt;0,2,0)+IF(#REF!&lt;&gt;0,4,0)&amp;")")</f>
        <v/>
      </c>
      <c r="K495" s="71">
        <f>H495-I495</f>
        <v>3280044.2199999997</v>
      </c>
      <c r="L495" s="46"/>
      <c r="M495" s="43">
        <v>2.5000000000000001E-2</v>
      </c>
      <c r="N495" s="8"/>
    </row>
    <row r="496" spans="1:14" ht="10.5" customHeight="1" x14ac:dyDescent="0.2">
      <c r="A496" s="40"/>
      <c r="B496" s="10">
        <v>314</v>
      </c>
      <c r="C496" s="9" t="s">
        <v>5</v>
      </c>
      <c r="D496" s="42">
        <v>3109737.92</v>
      </c>
      <c r="E496" s="42">
        <v>20304.440000000002</v>
      </c>
      <c r="F496" s="42">
        <v>0</v>
      </c>
      <c r="G496" s="42">
        <v>0</v>
      </c>
      <c r="H496" s="42">
        <f>D496+E496-F496+G496</f>
        <v>3130042.36</v>
      </c>
      <c r="I496" s="42">
        <v>0</v>
      </c>
      <c r="J496" s="12" t="str">
        <f>IF($I496=0,"","("&amp;IF(#REF!&lt;&gt;0,1,0)+IF(#REF!&lt;&gt;0,2,0)+IF(#REF!&lt;&gt;0,4,0)&amp;")")</f>
        <v/>
      </c>
      <c r="K496" s="71">
        <f>H496-I496</f>
        <v>3130042.36</v>
      </c>
      <c r="L496" s="46"/>
      <c r="M496" s="43">
        <v>2.5999999999999999E-2</v>
      </c>
      <c r="N496" s="8"/>
    </row>
    <row r="497" spans="1:14" ht="10.5" customHeight="1" x14ac:dyDescent="0.2">
      <c r="A497" s="40"/>
      <c r="B497" s="10">
        <v>315</v>
      </c>
      <c r="C497" s="9" t="s">
        <v>6</v>
      </c>
      <c r="D497" s="42">
        <v>2905233.45</v>
      </c>
      <c r="E497" s="42">
        <v>0</v>
      </c>
      <c r="F497" s="42">
        <v>0</v>
      </c>
      <c r="G497" s="42">
        <v>0</v>
      </c>
      <c r="H497" s="42">
        <f>D497+E497-F497+G497</f>
        <v>2905233.45</v>
      </c>
      <c r="I497" s="42">
        <v>0</v>
      </c>
      <c r="J497" s="12" t="str">
        <f>IF($I497=0,"","("&amp;IF(#REF!&lt;&gt;0,1,0)+IF(#REF!&lt;&gt;0,2,0)+IF(#REF!&lt;&gt;0,4,0)&amp;")")</f>
        <v/>
      </c>
      <c r="K497" s="71">
        <f>H497-I497</f>
        <v>2905233.45</v>
      </c>
      <c r="L497" s="46"/>
      <c r="M497" s="43">
        <v>2.1999999999999999E-2</v>
      </c>
      <c r="N497" s="8"/>
    </row>
    <row r="498" spans="1:14" ht="10.5" customHeight="1" x14ac:dyDescent="0.2">
      <c r="A498" s="40"/>
      <c r="B498" s="10">
        <v>316</v>
      </c>
      <c r="C498" s="9" t="s">
        <v>7</v>
      </c>
      <c r="D498" s="42">
        <v>1611807.1799999997</v>
      </c>
      <c r="E498" s="42">
        <v>0</v>
      </c>
      <c r="F498" s="42">
        <v>0</v>
      </c>
      <c r="G498" s="42">
        <v>0</v>
      </c>
      <c r="H498" s="42">
        <f>D498+E498-F498+G498</f>
        <v>1611807.1799999997</v>
      </c>
      <c r="I498" s="42">
        <v>0</v>
      </c>
      <c r="J498" s="12" t="str">
        <f>IF($I498=0,"","("&amp;IF(#REF!&lt;&gt;0,1,0)+IF(#REF!&lt;&gt;0,2,0)+IF(#REF!&lt;&gt;0,4,0)&amp;")")</f>
        <v/>
      </c>
      <c r="K498" s="71">
        <f>H498-I498</f>
        <v>1611807.1799999997</v>
      </c>
      <c r="L498" s="46"/>
      <c r="M498" s="43">
        <v>2.3E-2</v>
      </c>
      <c r="N498" s="8"/>
    </row>
    <row r="499" spans="1:14" s="40" customFormat="1" ht="10.5" customHeight="1" x14ac:dyDescent="0.2">
      <c r="B499" s="47"/>
      <c r="C499" s="48" t="s">
        <v>77</v>
      </c>
      <c r="D499" s="94">
        <f t="shared" ref="D499:I499" si="116">SUM(D494:D498)</f>
        <v>21325336.129999999</v>
      </c>
      <c r="E499" s="94">
        <f t="shared" si="116"/>
        <v>259709.51</v>
      </c>
      <c r="F499" s="94">
        <f t="shared" si="116"/>
        <v>8869.07</v>
      </c>
      <c r="G499" s="94">
        <f t="shared" si="116"/>
        <v>0</v>
      </c>
      <c r="H499" s="94">
        <f t="shared" si="116"/>
        <v>21576176.569999997</v>
      </c>
      <c r="I499" s="94">
        <f t="shared" si="116"/>
        <v>0</v>
      </c>
      <c r="J499" s="12" t="str">
        <f>IF($I499=0,"","("&amp;IF(#REF!&lt;&gt;0,1,0)+IF(#REF!&lt;&gt;0,2,0)+IF(#REF!&lt;&gt;0,4,0)&amp;")")</f>
        <v/>
      </c>
      <c r="K499" s="94">
        <f>SUM(K494:K498)</f>
        <v>21576176.569999997</v>
      </c>
      <c r="L499" s="49"/>
      <c r="M499" s="50"/>
      <c r="N499" s="12"/>
    </row>
    <row r="500" spans="1:14" ht="10.5" customHeight="1" x14ac:dyDescent="0.2">
      <c r="A500" s="40"/>
      <c r="B500" s="63"/>
      <c r="C500" s="54"/>
      <c r="D500" s="14"/>
      <c r="E500" s="14"/>
      <c r="F500" s="14"/>
      <c r="G500" s="14"/>
      <c r="H500" s="55"/>
      <c r="I500" s="55"/>
      <c r="J500" s="12" t="str">
        <f>IF($I500=0,"","("&amp;IF(#REF!&lt;&gt;0,1,0)+IF(#REF!&lt;&gt;0,2,0)+IF(#REF!&lt;&gt;0,4,0)&amp;")")</f>
        <v/>
      </c>
      <c r="K500" s="55"/>
      <c r="L500" s="46"/>
      <c r="M500" s="56"/>
    </row>
    <row r="501" spans="1:14" ht="10.5" customHeight="1" x14ac:dyDescent="0.2">
      <c r="A501" s="40"/>
      <c r="B501" s="10">
        <v>316.3</v>
      </c>
      <c r="C501" s="41" t="s">
        <v>78</v>
      </c>
      <c r="D501" s="42">
        <v>49031.950000000004</v>
      </c>
      <c r="E501" s="42">
        <v>112349.99999999999</v>
      </c>
      <c r="F501" s="42">
        <v>0</v>
      </c>
      <c r="G501" s="42">
        <v>0</v>
      </c>
      <c r="H501" s="42">
        <f>D501+E501-F501+G501</f>
        <v>161381.94999999998</v>
      </c>
      <c r="I501" s="42">
        <v>0</v>
      </c>
      <c r="J501" s="12" t="str">
        <f>IF($I501=0,"","("&amp;IF(#REF!&lt;&gt;0,1,0)+IF(#REF!&lt;&gt;0,2,0)+IF(#REF!&lt;&gt;0,4,0)&amp;")")</f>
        <v/>
      </c>
      <c r="K501" s="101">
        <f>H501-I501</f>
        <v>161381.94999999998</v>
      </c>
      <c r="L501" s="46"/>
      <c r="M501" s="57" t="s">
        <v>79</v>
      </c>
    </row>
    <row r="502" spans="1:14" ht="10.5" customHeight="1" x14ac:dyDescent="0.2">
      <c r="A502" s="40"/>
      <c r="B502" s="10">
        <v>316.5</v>
      </c>
      <c r="C502" s="9" t="s">
        <v>80</v>
      </c>
      <c r="D502" s="42">
        <v>32245.239999999998</v>
      </c>
      <c r="E502" s="42">
        <v>1779.3</v>
      </c>
      <c r="F502" s="42">
        <v>0</v>
      </c>
      <c r="G502" s="42">
        <v>0</v>
      </c>
      <c r="H502" s="42">
        <f>D502+E502-F502+G502</f>
        <v>34024.54</v>
      </c>
      <c r="I502" s="42">
        <v>0</v>
      </c>
      <c r="J502" s="12" t="str">
        <f>IF($I502=0,"","("&amp;IF(#REF!&lt;&gt;0,1,0)+IF(#REF!&lt;&gt;0,2,0)+IF(#REF!&lt;&gt;0,4,0)&amp;")")</f>
        <v/>
      </c>
      <c r="K502" s="71">
        <f>H502-I502</f>
        <v>34024.54</v>
      </c>
      <c r="L502" s="46"/>
      <c r="M502" s="43" t="s">
        <v>81</v>
      </c>
      <c r="N502" s="8"/>
    </row>
    <row r="503" spans="1:14" ht="10.5" customHeight="1" x14ac:dyDescent="0.2">
      <c r="A503" s="40"/>
      <c r="B503" s="10">
        <v>316.7</v>
      </c>
      <c r="C503" s="41" t="s">
        <v>82</v>
      </c>
      <c r="D503" s="42">
        <v>382442.6</v>
      </c>
      <c r="E503" s="42">
        <v>174420.1</v>
      </c>
      <c r="F503" s="42">
        <v>-39057.550000000003</v>
      </c>
      <c r="G503" s="42">
        <v>0</v>
      </c>
      <c r="H503" s="42">
        <f>D503+E503-F503+G503</f>
        <v>595920.25</v>
      </c>
      <c r="I503" s="42">
        <v>0</v>
      </c>
      <c r="J503" s="12" t="str">
        <f>IF($I503=0,"","("&amp;IF(#REF!&lt;&gt;0,1,0)+IF(#REF!&lt;&gt;0,2,0)+IF(#REF!&lt;&gt;0,4,0)&amp;")")</f>
        <v/>
      </c>
      <c r="K503" s="71">
        <f>H503-I503</f>
        <v>595920.25</v>
      </c>
      <c r="L503" s="46"/>
      <c r="M503" s="43" t="s">
        <v>83</v>
      </c>
      <c r="N503" s="8"/>
    </row>
    <row r="504" spans="1:14" s="40" customFormat="1" ht="10.5" customHeight="1" x14ac:dyDescent="0.2">
      <c r="B504" s="47"/>
      <c r="C504" s="53" t="s">
        <v>84</v>
      </c>
      <c r="D504" s="94">
        <f t="shared" ref="D504:I504" si="117">SUM(D501:D503)</f>
        <v>463719.79</v>
      </c>
      <c r="E504" s="94">
        <f t="shared" si="117"/>
        <v>288549.40000000002</v>
      </c>
      <c r="F504" s="94">
        <f t="shared" si="117"/>
        <v>-39057.550000000003</v>
      </c>
      <c r="G504" s="94">
        <f t="shared" si="117"/>
        <v>0</v>
      </c>
      <c r="H504" s="94">
        <f t="shared" si="117"/>
        <v>791326.74</v>
      </c>
      <c r="I504" s="94">
        <f t="shared" si="117"/>
        <v>0</v>
      </c>
      <c r="J504" s="12" t="str">
        <f>IF($I504=0,"","("&amp;IF(#REF!&lt;&gt;0,1,0)+IF(#REF!&lt;&gt;0,2,0)+IF(#REF!&lt;&gt;0,4,0)&amp;")")</f>
        <v/>
      </c>
      <c r="K504" s="94">
        <f>SUM(K501:K503)</f>
        <v>791326.74</v>
      </c>
      <c r="L504" s="49"/>
      <c r="M504" s="50"/>
      <c r="N504" s="12"/>
    </row>
    <row r="505" spans="1:14" ht="10.5" customHeight="1" thickBot="1" x14ac:dyDescent="0.25">
      <c r="A505" s="40"/>
      <c r="B505" s="63"/>
      <c r="D505" s="59"/>
      <c r="E505" s="59"/>
      <c r="F505" s="59"/>
      <c r="G505" s="59"/>
      <c r="H505" s="59"/>
      <c r="I505" s="59"/>
      <c r="K505" s="59"/>
      <c r="L505" s="46"/>
      <c r="M505" s="43"/>
    </row>
    <row r="506" spans="1:14" s="40" customFormat="1" ht="10.5" customHeight="1" thickTop="1" x14ac:dyDescent="0.2">
      <c r="B506" s="47"/>
      <c r="C506" s="60" t="str">
        <f>" "&amp;"Total "&amp;A493</f>
        <v xml:space="preserve"> Total Turkey Point Common</v>
      </c>
      <c r="D506" s="90">
        <f t="shared" ref="D506:I506" si="118">D499+D504</f>
        <v>21789055.919999998</v>
      </c>
      <c r="E506" s="90">
        <f t="shared" si="118"/>
        <v>548258.91</v>
      </c>
      <c r="F506" s="90">
        <f t="shared" si="118"/>
        <v>-30188.480000000003</v>
      </c>
      <c r="G506" s="90">
        <f t="shared" si="118"/>
        <v>0</v>
      </c>
      <c r="H506" s="61">
        <f t="shared" si="118"/>
        <v>22367503.309999995</v>
      </c>
      <c r="I506" s="90">
        <f t="shared" si="118"/>
        <v>0</v>
      </c>
      <c r="J506" s="12" t="str">
        <f>IF($I506=0,"","("&amp;IF(#REF!&lt;&gt;0,1,0)+IF(#REF!&lt;&gt;0,2,0)+IF(#REF!&lt;&gt;0,4,0)&amp;")")</f>
        <v/>
      </c>
      <c r="K506" s="90">
        <f>K499+K504</f>
        <v>22367503.309999995</v>
      </c>
      <c r="L506" s="49"/>
      <c r="M506" s="50"/>
      <c r="N506" s="12"/>
    </row>
    <row r="507" spans="1:14" ht="10.5" customHeight="1" x14ac:dyDescent="0.2">
      <c r="A507" s="38" t="s">
        <v>119</v>
      </c>
      <c r="B507" s="39"/>
      <c r="D507" s="9"/>
      <c r="E507" s="9"/>
      <c r="F507" s="9"/>
      <c r="G507" s="9"/>
      <c r="H507" s="9"/>
      <c r="I507" s="9"/>
      <c r="J507" s="12" t="str">
        <f>IF($I507=0,"","("&amp;IF(#REF!&lt;&gt;0,1,0)+IF(#REF!&lt;&gt;0,2,0)+IF(#REF!&lt;&gt;0,4,0)&amp;")")</f>
        <v/>
      </c>
      <c r="K507" s="9"/>
      <c r="L507" s="46"/>
      <c r="M507" s="43"/>
    </row>
    <row r="508" spans="1:14" ht="10.5" customHeight="1" x14ac:dyDescent="0.2">
      <c r="A508" s="38"/>
      <c r="B508" s="10">
        <v>311</v>
      </c>
      <c r="C508" s="41" t="s">
        <v>3</v>
      </c>
      <c r="D508" s="42">
        <v>3466010.06</v>
      </c>
      <c r="E508" s="42">
        <v>0</v>
      </c>
      <c r="F508" s="42">
        <v>0</v>
      </c>
      <c r="G508" s="42">
        <v>0</v>
      </c>
      <c r="H508" s="42">
        <f>D508+E508-F508+G508</f>
        <v>3466010.06</v>
      </c>
      <c r="I508" s="42">
        <v>0</v>
      </c>
      <c r="J508" s="12" t="str">
        <f>IF($I508=0,"","("&amp;IF(#REF!&lt;&gt;0,1,0)+IF(#REF!&lt;&gt;0,2,0)+IF(#REF!&lt;&gt;0,4,0)&amp;")")</f>
        <v/>
      </c>
      <c r="K508" s="101">
        <f>H508-I508</f>
        <v>3466010.06</v>
      </c>
      <c r="L508" s="46"/>
      <c r="M508" s="43">
        <v>2.1000000000000001E-2</v>
      </c>
      <c r="N508" s="8"/>
    </row>
    <row r="509" spans="1:14" ht="10.5" customHeight="1" x14ac:dyDescent="0.2">
      <c r="A509" s="62"/>
      <c r="B509" s="10">
        <v>312</v>
      </c>
      <c r="C509" s="9" t="s">
        <v>4</v>
      </c>
      <c r="D509" s="42">
        <v>70680146.200000003</v>
      </c>
      <c r="E509" s="42">
        <v>-8387.15</v>
      </c>
      <c r="F509" s="42">
        <v>0</v>
      </c>
      <c r="G509" s="42">
        <v>0</v>
      </c>
      <c r="H509" s="42">
        <f>D509+E509-F509+G509</f>
        <v>70671759.049999997</v>
      </c>
      <c r="I509" s="42">
        <v>0</v>
      </c>
      <c r="J509" s="12" t="str">
        <f>IF($I509=0,"","("&amp;IF(#REF!&lt;&gt;0,1,0)+IF(#REF!&lt;&gt;0,2,0)+IF(#REF!&lt;&gt;0,4,0)&amp;")")</f>
        <v/>
      </c>
      <c r="K509" s="71">
        <f>H509-I509</f>
        <v>70671759.049999997</v>
      </c>
      <c r="L509" s="46"/>
      <c r="M509" s="43">
        <v>2.5000000000000001E-2</v>
      </c>
      <c r="N509" s="8"/>
    </row>
    <row r="510" spans="1:14" ht="10.5" customHeight="1" x14ac:dyDescent="0.2">
      <c r="A510" s="62"/>
      <c r="B510" s="10">
        <v>314</v>
      </c>
      <c r="C510" s="9" t="s">
        <v>5</v>
      </c>
      <c r="D510" s="42">
        <v>36460428.259999998</v>
      </c>
      <c r="E510" s="42">
        <v>-826.91</v>
      </c>
      <c r="F510" s="42">
        <v>43896.68</v>
      </c>
      <c r="G510" s="42">
        <v>0</v>
      </c>
      <c r="H510" s="42">
        <f>D510+E510-F510+G510</f>
        <v>36415704.670000002</v>
      </c>
      <c r="I510" s="42">
        <v>0</v>
      </c>
      <c r="J510" s="12" t="str">
        <f>IF($I510=0,"","("&amp;IF(#REF!&lt;&gt;0,1,0)+IF(#REF!&lt;&gt;0,2,0)+IF(#REF!&lt;&gt;0,4,0)&amp;")")</f>
        <v/>
      </c>
      <c r="K510" s="71">
        <f>H510-I510</f>
        <v>36415704.670000002</v>
      </c>
      <c r="L510" s="46"/>
      <c r="M510" s="43">
        <v>2.5999999999999999E-2</v>
      </c>
      <c r="N510" s="8"/>
    </row>
    <row r="511" spans="1:14" ht="10.5" customHeight="1" x14ac:dyDescent="0.2">
      <c r="A511" s="62"/>
      <c r="B511" s="10">
        <v>315</v>
      </c>
      <c r="C511" s="9" t="s">
        <v>6</v>
      </c>
      <c r="D511" s="42">
        <v>9173339.6999999993</v>
      </c>
      <c r="E511" s="42">
        <v>-1041.79</v>
      </c>
      <c r="F511" s="42">
        <v>0</v>
      </c>
      <c r="G511" s="42">
        <v>0</v>
      </c>
      <c r="H511" s="42">
        <f>D511+E511-F511+G511</f>
        <v>9172297.9100000001</v>
      </c>
      <c r="I511" s="42">
        <v>0</v>
      </c>
      <c r="J511" s="12" t="str">
        <f>IF($I511=0,"","("&amp;IF(#REF!&lt;&gt;0,1,0)+IF(#REF!&lt;&gt;0,2,0)+IF(#REF!&lt;&gt;0,4,0)&amp;")")</f>
        <v/>
      </c>
      <c r="K511" s="71">
        <f>H511-I511</f>
        <v>9172297.9100000001</v>
      </c>
      <c r="L511" s="46"/>
      <c r="M511" s="43">
        <v>2.1999999999999999E-2</v>
      </c>
      <c r="N511" s="8"/>
    </row>
    <row r="512" spans="1:14" ht="10.5" customHeight="1" x14ac:dyDescent="0.2">
      <c r="A512" s="62"/>
      <c r="B512" s="10">
        <v>316</v>
      </c>
      <c r="C512" s="9" t="s">
        <v>7</v>
      </c>
      <c r="D512" s="42">
        <v>752385.98</v>
      </c>
      <c r="E512" s="42">
        <v>0</v>
      </c>
      <c r="F512" s="42">
        <v>0</v>
      </c>
      <c r="G512" s="42">
        <v>0</v>
      </c>
      <c r="H512" s="42">
        <f>D512+E512-F512+G512</f>
        <v>752385.98</v>
      </c>
      <c r="I512" s="42">
        <v>0</v>
      </c>
      <c r="J512" s="12" t="str">
        <f>IF($I512=0,"","("&amp;IF(#REF!&lt;&gt;0,1,0)+IF(#REF!&lt;&gt;0,2,0)+IF(#REF!&lt;&gt;0,4,0)&amp;")")</f>
        <v/>
      </c>
      <c r="K512" s="71">
        <f>H512-I512</f>
        <v>752385.98</v>
      </c>
      <c r="L512" s="46"/>
      <c r="M512" s="43">
        <v>2.3E-2</v>
      </c>
      <c r="N512" s="8"/>
    </row>
    <row r="513" spans="1:14" s="40" customFormat="1" ht="10.5" customHeight="1" x14ac:dyDescent="0.2">
      <c r="A513" s="62"/>
      <c r="B513" s="47"/>
      <c r="C513" s="48" t="s">
        <v>77</v>
      </c>
      <c r="D513" s="94">
        <f t="shared" ref="D513:I513" si="119">SUM(D508:D512)</f>
        <v>120532310.20000002</v>
      </c>
      <c r="E513" s="94">
        <f t="shared" si="119"/>
        <v>-10255.849999999999</v>
      </c>
      <c r="F513" s="94">
        <f t="shared" si="119"/>
        <v>43896.68</v>
      </c>
      <c r="G513" s="94">
        <f t="shared" si="119"/>
        <v>0</v>
      </c>
      <c r="H513" s="94">
        <f t="shared" si="119"/>
        <v>120478157.67</v>
      </c>
      <c r="I513" s="94">
        <f t="shared" si="119"/>
        <v>0</v>
      </c>
      <c r="J513" s="12" t="str">
        <f>IF($I513=0,"","("&amp;IF(#REF!&lt;&gt;0,1,0)+IF(#REF!&lt;&gt;0,2,0)+IF(#REF!&lt;&gt;0,4,0)&amp;")")</f>
        <v/>
      </c>
      <c r="K513" s="94">
        <f>SUM(K508:K512)</f>
        <v>120478157.67</v>
      </c>
      <c r="L513" s="49"/>
      <c r="M513" s="50"/>
      <c r="N513" s="12"/>
    </row>
    <row r="514" spans="1:14" ht="10.5" customHeight="1" x14ac:dyDescent="0.2">
      <c r="A514" s="62"/>
      <c r="B514" s="63"/>
      <c r="C514" s="54"/>
      <c r="D514" s="14"/>
      <c r="E514" s="14"/>
      <c r="F514" s="14"/>
      <c r="G514" s="14"/>
      <c r="H514" s="55"/>
      <c r="I514" s="55"/>
      <c r="J514" s="12" t="str">
        <f>IF($I514=0,"","("&amp;IF(#REF!&lt;&gt;0,1,0)+IF(#REF!&lt;&gt;0,2,0)+IF(#REF!&lt;&gt;0,4,0)&amp;")")</f>
        <v/>
      </c>
      <c r="K514" s="55"/>
      <c r="L514" s="46"/>
      <c r="M514" s="56"/>
    </row>
    <row r="515" spans="1:14" ht="10.5" customHeight="1" x14ac:dyDescent="0.2">
      <c r="A515" s="62"/>
      <c r="B515" s="10">
        <v>316.3</v>
      </c>
      <c r="C515" s="41" t="s">
        <v>78</v>
      </c>
      <c r="D515" s="42">
        <v>0</v>
      </c>
      <c r="E515" s="42">
        <v>0</v>
      </c>
      <c r="F515" s="42">
        <v>0</v>
      </c>
      <c r="G515" s="42">
        <v>0</v>
      </c>
      <c r="H515" s="42">
        <f>D515+E515-F515+G515</f>
        <v>0</v>
      </c>
      <c r="I515" s="42">
        <v>0</v>
      </c>
      <c r="J515" s="12" t="str">
        <f>IF($I515=0,"","("&amp;IF(#REF!&lt;&gt;0,1,0)+IF(#REF!&lt;&gt;0,2,0)+IF(#REF!&lt;&gt;0,4,0)&amp;")")</f>
        <v/>
      </c>
      <c r="K515" s="101">
        <f>H515-I515</f>
        <v>0</v>
      </c>
      <c r="L515" s="46"/>
      <c r="M515" s="57" t="s">
        <v>79</v>
      </c>
    </row>
    <row r="516" spans="1:14" ht="10.5" customHeight="1" x14ac:dyDescent="0.2">
      <c r="A516" s="62"/>
      <c r="B516" s="10">
        <v>316.5</v>
      </c>
      <c r="C516" s="9" t="s">
        <v>80</v>
      </c>
      <c r="D516" s="42">
        <v>20816.91</v>
      </c>
      <c r="E516" s="42">
        <v>0</v>
      </c>
      <c r="F516" s="42">
        <v>0</v>
      </c>
      <c r="G516" s="42">
        <v>0</v>
      </c>
      <c r="H516" s="42">
        <f>D516+E516-F516+G516</f>
        <v>20816.91</v>
      </c>
      <c r="I516" s="42">
        <v>0</v>
      </c>
      <c r="J516" s="12" t="str">
        <f>IF($I516=0,"","("&amp;IF(#REF!&lt;&gt;0,1,0)+IF(#REF!&lt;&gt;0,2,0)+IF(#REF!&lt;&gt;0,4,0)&amp;")")</f>
        <v/>
      </c>
      <c r="K516" s="71">
        <f>H516-I516</f>
        <v>20816.91</v>
      </c>
      <c r="L516" s="46"/>
      <c r="M516" s="43" t="s">
        <v>81</v>
      </c>
    </row>
    <row r="517" spans="1:14" ht="10.5" customHeight="1" x14ac:dyDescent="0.2">
      <c r="A517" s="62"/>
      <c r="B517" s="10">
        <v>316.7</v>
      </c>
      <c r="C517" s="41" t="s">
        <v>82</v>
      </c>
      <c r="D517" s="42">
        <v>0</v>
      </c>
      <c r="E517" s="42">
        <v>0</v>
      </c>
      <c r="F517" s="42">
        <v>0</v>
      </c>
      <c r="G517" s="42">
        <v>0</v>
      </c>
      <c r="H517" s="42">
        <f>D517+E517-F517+G517</f>
        <v>0</v>
      </c>
      <c r="I517" s="42">
        <v>0</v>
      </c>
      <c r="J517" s="12" t="str">
        <f>IF($I517=0,"","("&amp;IF(#REF!&lt;&gt;0,1,0)+IF(#REF!&lt;&gt;0,2,0)+IF(#REF!&lt;&gt;0,4,0)&amp;")")</f>
        <v/>
      </c>
      <c r="K517" s="71">
        <f>H517-I517</f>
        <v>0</v>
      </c>
      <c r="L517" s="46"/>
      <c r="M517" s="43" t="s">
        <v>83</v>
      </c>
      <c r="N517" s="8"/>
    </row>
    <row r="518" spans="1:14" s="40" customFormat="1" ht="10.5" customHeight="1" x14ac:dyDescent="0.2">
      <c r="A518" s="62"/>
      <c r="B518" s="47"/>
      <c r="C518" s="53" t="s">
        <v>84</v>
      </c>
      <c r="D518" s="94">
        <f t="shared" ref="D518:I518" si="120">SUM(D515:D517)</f>
        <v>20816.91</v>
      </c>
      <c r="E518" s="94">
        <f t="shared" si="120"/>
        <v>0</v>
      </c>
      <c r="F518" s="94">
        <f t="shared" si="120"/>
        <v>0</v>
      </c>
      <c r="G518" s="94">
        <f t="shared" si="120"/>
        <v>0</v>
      </c>
      <c r="H518" s="94">
        <f t="shared" si="120"/>
        <v>20816.91</v>
      </c>
      <c r="I518" s="94">
        <f t="shared" si="120"/>
        <v>0</v>
      </c>
      <c r="J518" s="12" t="str">
        <f>IF($I518=0,"","("&amp;IF(#REF!&lt;&gt;0,1,0)+IF(#REF!&lt;&gt;0,2,0)+IF(#REF!&lt;&gt;0,4,0)&amp;")")</f>
        <v/>
      </c>
      <c r="K518" s="94">
        <f>SUM(K515:K517)</f>
        <v>20816.91</v>
      </c>
      <c r="L518" s="49"/>
      <c r="M518" s="50"/>
      <c r="N518" s="12"/>
    </row>
    <row r="519" spans="1:14" ht="10.5" customHeight="1" thickBot="1" x14ac:dyDescent="0.25">
      <c r="A519" s="62"/>
      <c r="B519" s="63"/>
      <c r="D519" s="59"/>
      <c r="E519" s="59"/>
      <c r="F519" s="59"/>
      <c r="G519" s="59"/>
      <c r="H519" s="59"/>
      <c r="I519" s="59"/>
      <c r="K519" s="59"/>
      <c r="L519" s="46"/>
      <c r="M519" s="43"/>
    </row>
    <row r="520" spans="1:14" s="40" customFormat="1" ht="10.5" customHeight="1" thickTop="1" x14ac:dyDescent="0.2">
      <c r="A520" s="62"/>
      <c r="B520" s="47"/>
      <c r="C520" s="60" t="str">
        <f>" "&amp;"Total "&amp;A507</f>
        <v xml:space="preserve"> Total Turkey Point Unit 1</v>
      </c>
      <c r="D520" s="90">
        <f t="shared" ref="D520:I520" si="121">D513+D518</f>
        <v>120553127.11000001</v>
      </c>
      <c r="E520" s="90">
        <f t="shared" si="121"/>
        <v>-10255.849999999999</v>
      </c>
      <c r="F520" s="90">
        <f t="shared" si="121"/>
        <v>43896.68</v>
      </c>
      <c r="G520" s="90">
        <f t="shared" si="121"/>
        <v>0</v>
      </c>
      <c r="H520" s="61">
        <f t="shared" si="121"/>
        <v>120498974.58</v>
      </c>
      <c r="I520" s="90">
        <f t="shared" si="121"/>
        <v>0</v>
      </c>
      <c r="J520" s="12" t="str">
        <f>IF($I520=0,"","("&amp;IF(#REF!&lt;&gt;0,1,0)+IF(#REF!&lt;&gt;0,2,0)+IF(#REF!&lt;&gt;0,4,0)&amp;")")</f>
        <v/>
      </c>
      <c r="K520" s="90">
        <f>K513+K518</f>
        <v>120498974.58</v>
      </c>
      <c r="L520" s="49"/>
      <c r="M520" s="50"/>
      <c r="N520" s="12"/>
    </row>
    <row r="521" spans="1:14" ht="10.5" customHeight="1" x14ac:dyDescent="0.2">
      <c r="A521" s="89" t="s">
        <v>120</v>
      </c>
      <c r="B521" s="91"/>
      <c r="C521" s="65"/>
      <c r="D521" s="92"/>
      <c r="E521" s="92"/>
      <c r="F521" s="92"/>
      <c r="G521" s="92"/>
      <c r="H521" s="92"/>
      <c r="I521" s="92"/>
      <c r="J521" s="67" t="str">
        <f>IF($I521=0,"","("&amp;IF(#REF!&lt;&gt;0,1,0)+IF(#REF!&lt;&gt;0,2,0)+IF(#REF!&lt;&gt;0,4,0)&amp;")")</f>
        <v/>
      </c>
      <c r="K521" s="125"/>
      <c r="L521" s="46"/>
      <c r="M521" s="56"/>
    </row>
    <row r="522" spans="1:14" ht="10.5" customHeight="1" x14ac:dyDescent="0.2">
      <c r="A522" s="96"/>
      <c r="B522" s="33">
        <v>311</v>
      </c>
      <c r="C522" s="69" t="s">
        <v>3</v>
      </c>
      <c r="D522" s="59">
        <f t="shared" ref="D522:I526" si="122">D494+D508</f>
        <v>13884558.99</v>
      </c>
      <c r="E522" s="59">
        <f t="shared" si="122"/>
        <v>239369.5</v>
      </c>
      <c r="F522" s="59">
        <f t="shared" si="122"/>
        <v>8869.07</v>
      </c>
      <c r="G522" s="59">
        <f t="shared" si="122"/>
        <v>0</v>
      </c>
      <c r="H522" s="59">
        <f t="shared" si="122"/>
        <v>14115059.42</v>
      </c>
      <c r="I522" s="59">
        <f t="shared" si="122"/>
        <v>0</v>
      </c>
      <c r="J522" s="70" t="str">
        <f>IF($I522=0,"","("&amp;IF(#REF!&lt;&gt;0,1,0)+IF(#REF!&lt;&gt;0,2,0)+IF(#REF!&lt;&gt;0,4,0)&amp;")")</f>
        <v/>
      </c>
      <c r="K522" s="149">
        <f>H522-I522</f>
        <v>14115059.42</v>
      </c>
      <c r="L522" s="46"/>
      <c r="M522" s="43"/>
    </row>
    <row r="523" spans="1:14" ht="10.5" customHeight="1" x14ac:dyDescent="0.2">
      <c r="A523" s="68"/>
      <c r="B523" s="33">
        <v>312</v>
      </c>
      <c r="C523" s="32" t="s">
        <v>4</v>
      </c>
      <c r="D523" s="77">
        <f t="shared" si="122"/>
        <v>73960154.850000009</v>
      </c>
      <c r="E523" s="77">
        <f t="shared" si="122"/>
        <v>-8351.58</v>
      </c>
      <c r="F523" s="77">
        <f t="shared" si="122"/>
        <v>0</v>
      </c>
      <c r="G523" s="77">
        <f t="shared" si="122"/>
        <v>0</v>
      </c>
      <c r="H523" s="77">
        <f t="shared" si="122"/>
        <v>73951803.269999996</v>
      </c>
      <c r="I523" s="59">
        <f t="shared" si="122"/>
        <v>0</v>
      </c>
      <c r="J523" s="70" t="str">
        <f>IF($I523=0,"","("&amp;IF(#REF!&lt;&gt;0,1,0)+IF(#REF!&lt;&gt;0,2,0)+IF(#REF!&lt;&gt;0,4,0)&amp;")")</f>
        <v/>
      </c>
      <c r="K523" s="150">
        <f>H523-I523</f>
        <v>73951803.269999996</v>
      </c>
      <c r="L523" s="46"/>
      <c r="M523" s="43"/>
    </row>
    <row r="524" spans="1:14" ht="10.5" customHeight="1" x14ac:dyDescent="0.2">
      <c r="A524" s="68"/>
      <c r="B524" s="33">
        <v>314</v>
      </c>
      <c r="C524" s="32" t="s">
        <v>5</v>
      </c>
      <c r="D524" s="77">
        <f t="shared" si="122"/>
        <v>39570166.18</v>
      </c>
      <c r="E524" s="77">
        <f t="shared" si="122"/>
        <v>19477.530000000002</v>
      </c>
      <c r="F524" s="77">
        <f t="shared" si="122"/>
        <v>43896.68</v>
      </c>
      <c r="G524" s="77">
        <f t="shared" si="122"/>
        <v>0</v>
      </c>
      <c r="H524" s="77">
        <f t="shared" si="122"/>
        <v>39545747.030000001</v>
      </c>
      <c r="I524" s="59">
        <f t="shared" si="122"/>
        <v>0</v>
      </c>
      <c r="J524" s="70" t="str">
        <f>IF($I524=0,"","("&amp;IF(#REF!&lt;&gt;0,1,0)+IF(#REF!&lt;&gt;0,2,0)+IF(#REF!&lt;&gt;0,4,0)&amp;")")</f>
        <v/>
      </c>
      <c r="K524" s="150">
        <f>H524-I524</f>
        <v>39545747.030000001</v>
      </c>
      <c r="L524" s="46"/>
      <c r="M524" s="43"/>
    </row>
    <row r="525" spans="1:14" ht="10.5" customHeight="1" x14ac:dyDescent="0.2">
      <c r="A525" s="68"/>
      <c r="B525" s="33">
        <v>315</v>
      </c>
      <c r="C525" s="32" t="s">
        <v>6</v>
      </c>
      <c r="D525" s="77">
        <f t="shared" si="122"/>
        <v>12078573.149999999</v>
      </c>
      <c r="E525" s="77">
        <f t="shared" si="122"/>
        <v>-1041.79</v>
      </c>
      <c r="F525" s="77">
        <f t="shared" si="122"/>
        <v>0</v>
      </c>
      <c r="G525" s="77">
        <f t="shared" si="122"/>
        <v>0</v>
      </c>
      <c r="H525" s="77">
        <f t="shared" si="122"/>
        <v>12077531.359999999</v>
      </c>
      <c r="I525" s="59">
        <f t="shared" si="122"/>
        <v>0</v>
      </c>
      <c r="J525" s="70" t="str">
        <f>IF($I525=0,"","("&amp;IF(#REF!&lt;&gt;0,1,0)+IF(#REF!&lt;&gt;0,2,0)+IF(#REF!&lt;&gt;0,4,0)&amp;")")</f>
        <v/>
      </c>
      <c r="K525" s="150">
        <f>H525-I525</f>
        <v>12077531.359999999</v>
      </c>
      <c r="L525" s="46"/>
      <c r="M525" s="43"/>
    </row>
    <row r="526" spans="1:14" ht="10.5" customHeight="1" x14ac:dyDescent="0.2">
      <c r="A526" s="68"/>
      <c r="B526" s="33">
        <v>316</v>
      </c>
      <c r="C526" s="32" t="s">
        <v>7</v>
      </c>
      <c r="D526" s="77">
        <f t="shared" si="122"/>
        <v>2364193.1599999997</v>
      </c>
      <c r="E526" s="77">
        <f t="shared" si="122"/>
        <v>0</v>
      </c>
      <c r="F526" s="77">
        <f t="shared" si="122"/>
        <v>0</v>
      </c>
      <c r="G526" s="77">
        <f t="shared" si="122"/>
        <v>0</v>
      </c>
      <c r="H526" s="77">
        <f t="shared" si="122"/>
        <v>2364193.1599999997</v>
      </c>
      <c r="I526" s="59">
        <f t="shared" si="122"/>
        <v>0</v>
      </c>
      <c r="J526" s="70" t="str">
        <f>IF($I526=0,"","("&amp;IF(#REF!&lt;&gt;0,1,0)+IF(#REF!&lt;&gt;0,2,0)+IF(#REF!&lt;&gt;0,4,0)&amp;")")</f>
        <v/>
      </c>
      <c r="K526" s="150">
        <f>H526-I526</f>
        <v>2364193.1599999997</v>
      </c>
      <c r="L526" s="46"/>
      <c r="M526" s="43"/>
    </row>
    <row r="527" spans="1:14" s="40" customFormat="1" ht="10.5" customHeight="1" x14ac:dyDescent="0.2">
      <c r="A527" s="68"/>
      <c r="B527" s="72"/>
      <c r="C527" s="73" t="s">
        <v>77</v>
      </c>
      <c r="D527" s="94">
        <f t="shared" ref="D527:I527" si="123">SUM(D522:D526)</f>
        <v>141857646.33000001</v>
      </c>
      <c r="E527" s="94">
        <f t="shared" si="123"/>
        <v>249453.66</v>
      </c>
      <c r="F527" s="94">
        <f t="shared" si="123"/>
        <v>52765.75</v>
      </c>
      <c r="G527" s="94">
        <f t="shared" si="123"/>
        <v>0</v>
      </c>
      <c r="H527" s="94">
        <f t="shared" si="123"/>
        <v>142054334.23999998</v>
      </c>
      <c r="I527" s="94">
        <f t="shared" si="123"/>
        <v>0</v>
      </c>
      <c r="J527" s="70" t="str">
        <f>IF($I527=0,"","("&amp;IF(#REF!&lt;&gt;0,1,0)+IF(#REF!&lt;&gt;0,2,0)+IF(#REF!&lt;&gt;0,4,0)&amp;")")</f>
        <v/>
      </c>
      <c r="K527" s="151">
        <f>SUM(K522:K526)</f>
        <v>142054334.23999998</v>
      </c>
      <c r="L527" s="49"/>
      <c r="M527" s="50"/>
      <c r="N527" s="12"/>
    </row>
    <row r="528" spans="1:14" ht="10.5" customHeight="1" x14ac:dyDescent="0.2">
      <c r="A528" s="68"/>
      <c r="B528" s="74"/>
      <c r="C528" s="75"/>
      <c r="D528" s="76"/>
      <c r="E528" s="76"/>
      <c r="F528" s="76"/>
      <c r="G528" s="76"/>
      <c r="H528" s="76"/>
      <c r="I528" s="77"/>
      <c r="J528" s="70" t="str">
        <f>IF($I528=0,"","("&amp;IF(#REF!&lt;&gt;0,1,0)+IF(#REF!&lt;&gt;0,2,0)+IF(#REF!&lt;&gt;0,4,0)&amp;")")</f>
        <v/>
      </c>
      <c r="K528" s="150"/>
      <c r="L528" s="46"/>
      <c r="M528" s="56"/>
    </row>
    <row r="529" spans="1:14" ht="10.5" customHeight="1" x14ac:dyDescent="0.2">
      <c r="A529" s="68"/>
      <c r="B529" s="33">
        <v>316.3</v>
      </c>
      <c r="C529" s="69" t="s">
        <v>78</v>
      </c>
      <c r="D529" s="152">
        <f>D501+D515</f>
        <v>49031.950000000004</v>
      </c>
      <c r="E529" s="152">
        <f t="shared" ref="E529:I529" si="124">E501+E515</f>
        <v>112349.99999999999</v>
      </c>
      <c r="F529" s="152">
        <f t="shared" si="124"/>
        <v>0</v>
      </c>
      <c r="G529" s="152">
        <f t="shared" si="124"/>
        <v>0</v>
      </c>
      <c r="H529" s="59">
        <f t="shared" si="124"/>
        <v>161381.94999999998</v>
      </c>
      <c r="I529" s="152">
        <f t="shared" si="124"/>
        <v>0</v>
      </c>
      <c r="J529" s="70" t="str">
        <f>IF($I529=0,"","("&amp;IF(#REF!&lt;&gt;0,1,0)+IF(#REF!&lt;&gt;0,2,0)+IF(#REF!&lt;&gt;0,4,0)&amp;")")</f>
        <v/>
      </c>
      <c r="K529" s="149">
        <f>H529-I529</f>
        <v>161381.94999999998</v>
      </c>
      <c r="L529" s="46"/>
      <c r="M529" s="43"/>
    </row>
    <row r="530" spans="1:14" ht="10.5" customHeight="1" x14ac:dyDescent="0.2">
      <c r="A530" s="68"/>
      <c r="B530" s="33">
        <v>316.5</v>
      </c>
      <c r="C530" s="32" t="s">
        <v>80</v>
      </c>
      <c r="D530" s="77">
        <f t="shared" ref="D530:I530" si="125">D502+D516</f>
        <v>53062.149999999994</v>
      </c>
      <c r="E530" s="77">
        <f t="shared" si="125"/>
        <v>1779.3</v>
      </c>
      <c r="F530" s="77">
        <f t="shared" si="125"/>
        <v>0</v>
      </c>
      <c r="G530" s="77">
        <f t="shared" si="125"/>
        <v>0</v>
      </c>
      <c r="H530" s="77">
        <f t="shared" si="125"/>
        <v>54841.45</v>
      </c>
      <c r="I530" s="152">
        <f t="shared" si="125"/>
        <v>0</v>
      </c>
      <c r="J530" s="70" t="str">
        <f>IF($I530=0,"","("&amp;IF(#REF!&lt;&gt;0,1,0)+IF(#REF!&lt;&gt;0,2,0)+IF(#REF!&lt;&gt;0,4,0)&amp;")")</f>
        <v/>
      </c>
      <c r="K530" s="150">
        <f>H530-I530</f>
        <v>54841.45</v>
      </c>
      <c r="L530" s="46"/>
      <c r="M530" s="43"/>
    </row>
    <row r="531" spans="1:14" ht="10.5" customHeight="1" x14ac:dyDescent="0.2">
      <c r="A531" s="68"/>
      <c r="B531" s="33">
        <v>316.7</v>
      </c>
      <c r="C531" s="69" t="s">
        <v>82</v>
      </c>
      <c r="D531" s="77">
        <f t="shared" ref="D531:I531" si="126">D503+D517</f>
        <v>382442.6</v>
      </c>
      <c r="E531" s="77">
        <f t="shared" si="126"/>
        <v>174420.1</v>
      </c>
      <c r="F531" s="77">
        <f t="shared" si="126"/>
        <v>-39057.550000000003</v>
      </c>
      <c r="G531" s="77">
        <f t="shared" si="126"/>
        <v>0</v>
      </c>
      <c r="H531" s="77">
        <f t="shared" si="126"/>
        <v>595920.25</v>
      </c>
      <c r="I531" s="152">
        <f t="shared" si="126"/>
        <v>0</v>
      </c>
      <c r="J531" s="70" t="str">
        <f>IF($I531=0,"","("&amp;IF(#REF!&lt;&gt;0,1,0)+IF(#REF!&lt;&gt;0,2,0)+IF(#REF!&lt;&gt;0,4,0)&amp;")")</f>
        <v/>
      </c>
      <c r="K531" s="150">
        <f>H531-I531</f>
        <v>595920.25</v>
      </c>
      <c r="L531" s="46"/>
      <c r="M531" s="43"/>
    </row>
    <row r="532" spans="1:14" s="40" customFormat="1" ht="10.5" customHeight="1" x14ac:dyDescent="0.2">
      <c r="A532" s="68"/>
      <c r="B532" s="72"/>
      <c r="C532" s="78" t="s">
        <v>84</v>
      </c>
      <c r="D532" s="94">
        <f t="shared" ref="D532:I532" si="127">SUM(D529:D531)</f>
        <v>484536.69999999995</v>
      </c>
      <c r="E532" s="94">
        <f t="shared" si="127"/>
        <v>288549.40000000002</v>
      </c>
      <c r="F532" s="94">
        <f t="shared" si="127"/>
        <v>-39057.550000000003</v>
      </c>
      <c r="G532" s="94">
        <f t="shared" si="127"/>
        <v>0</v>
      </c>
      <c r="H532" s="94">
        <f t="shared" si="127"/>
        <v>812143.64999999991</v>
      </c>
      <c r="I532" s="94">
        <f t="shared" si="127"/>
        <v>0</v>
      </c>
      <c r="J532" s="70" t="str">
        <f>IF($I532=0,"","("&amp;IF(#REF!&lt;&gt;0,1,0)+IF(#REF!&lt;&gt;0,2,0)+IF(#REF!&lt;&gt;0,4,0)&amp;")")</f>
        <v/>
      </c>
      <c r="K532" s="151">
        <f>SUM(K529:K531)</f>
        <v>812143.64999999991</v>
      </c>
      <c r="L532" s="49"/>
      <c r="M532" s="50"/>
      <c r="N532" s="12"/>
    </row>
    <row r="533" spans="1:14" ht="10.5" customHeight="1" thickBot="1" x14ac:dyDescent="0.25">
      <c r="A533" s="68"/>
      <c r="B533" s="74"/>
      <c r="C533" s="32"/>
      <c r="D533" s="76"/>
      <c r="E533" s="76"/>
      <c r="F533" s="76"/>
      <c r="G533" s="76"/>
      <c r="H533" s="76"/>
      <c r="I533" s="77"/>
      <c r="J533" s="70" t="str">
        <f>IF($I533=0,"","("&amp;IF(#REF!&lt;&gt;0,1,0)+IF(#REF!&lt;&gt;0,2,0)+IF(#REF!&lt;&gt;0,4,0)&amp;")")</f>
        <v/>
      </c>
      <c r="K533" s="153"/>
      <c r="L533" s="46"/>
      <c r="M533" s="43"/>
    </row>
    <row r="534" spans="1:14" s="40" customFormat="1" ht="10.5" customHeight="1" thickTop="1" x14ac:dyDescent="0.2">
      <c r="A534" s="79"/>
      <c r="B534" s="80"/>
      <c r="C534" s="81" t="str">
        <f>" "&amp;"Total "&amp;A521</f>
        <v xml:space="preserve"> Total Turkey Point Site</v>
      </c>
      <c r="D534" s="154">
        <f t="shared" ref="D534:I534" si="128">D527+D532</f>
        <v>142342183.03</v>
      </c>
      <c r="E534" s="154">
        <f t="shared" si="128"/>
        <v>538003.06000000006</v>
      </c>
      <c r="F534" s="154">
        <f t="shared" si="128"/>
        <v>13708.199999999997</v>
      </c>
      <c r="G534" s="154">
        <f t="shared" si="128"/>
        <v>0</v>
      </c>
      <c r="H534" s="154">
        <f t="shared" si="128"/>
        <v>142866477.88999999</v>
      </c>
      <c r="I534" s="155">
        <f t="shared" si="128"/>
        <v>0</v>
      </c>
      <c r="J534" s="82" t="str">
        <f>IF($I534=0,"","("&amp;IF(#REF!&lt;&gt;0,1,0)+IF(#REF!&lt;&gt;0,2,0)+IF(#REF!&lt;&gt;0,4,0)&amp;")")</f>
        <v/>
      </c>
      <c r="K534" s="156">
        <f>K527+K532</f>
        <v>142866477.88999999</v>
      </c>
      <c r="L534" s="49"/>
      <c r="M534" s="50"/>
      <c r="N534" s="12"/>
    </row>
    <row r="535" spans="1:14" ht="10.5" customHeight="1" x14ac:dyDescent="0.2">
      <c r="A535" s="40"/>
      <c r="B535" s="39"/>
      <c r="C535" s="63"/>
      <c r="D535" s="86"/>
      <c r="E535" s="86"/>
      <c r="F535" s="86"/>
      <c r="G535" s="86"/>
      <c r="H535" s="86"/>
      <c r="I535" s="86"/>
      <c r="J535" s="12" t="str">
        <f>IF($I535=0,"","("&amp;IF(#REF!&lt;&gt;0,1,0)+IF(#REF!&lt;&gt;0,2,0)+IF(#REF!&lt;&gt;0,4,0)&amp;")")</f>
        <v/>
      </c>
      <c r="K535" s="86"/>
      <c r="L535" s="46"/>
      <c r="M535" s="56"/>
    </row>
    <row r="536" spans="1:14" ht="10.5" customHeight="1" x14ac:dyDescent="0.2">
      <c r="A536" s="89" t="s">
        <v>121</v>
      </c>
      <c r="B536" s="95"/>
      <c r="C536" s="65"/>
      <c r="D536" s="65"/>
      <c r="E536" s="65"/>
      <c r="F536" s="65"/>
      <c r="G536" s="65"/>
      <c r="H536" s="65"/>
      <c r="I536" s="65"/>
      <c r="J536" s="67" t="str">
        <f>IF($I536=0,"","("&amp;IF(#REF!&lt;&gt;0,1,0)+IF(#REF!&lt;&gt;0,2,0)+IF(#REF!&lt;&gt;0,4,0)&amp;")")</f>
        <v/>
      </c>
      <c r="K536" s="123"/>
      <c r="L536" s="46"/>
      <c r="M536" s="43"/>
    </row>
    <row r="537" spans="1:14" ht="10.5" customHeight="1" x14ac:dyDescent="0.2">
      <c r="A537" s="96"/>
      <c r="B537" s="33">
        <v>311</v>
      </c>
      <c r="C537" s="69" t="s">
        <v>3</v>
      </c>
      <c r="D537" s="59">
        <f t="shared" ref="D537:I541" si="129">(SUMIF($B$9:$B$536,$B537,D$9:D$536)/2)</f>
        <v>633696891.21000016</v>
      </c>
      <c r="E537" s="59">
        <f t="shared" si="129"/>
        <v>22344899.949999999</v>
      </c>
      <c r="F537" s="59">
        <f t="shared" si="129"/>
        <v>3620116.14</v>
      </c>
      <c r="G537" s="59">
        <f t="shared" si="129"/>
        <v>0</v>
      </c>
      <c r="H537" s="59">
        <f t="shared" si="129"/>
        <v>652421675.0200001</v>
      </c>
      <c r="I537" s="59">
        <f t="shared" si="129"/>
        <v>0</v>
      </c>
      <c r="J537" s="70" t="str">
        <f>IF($I537=0,"","("&amp;IF(#REF!&lt;&gt;0,1,0)+IF(#REF!&lt;&gt;0,2,0)+IF(#REF!&lt;&gt;0,4,0)&amp;")")</f>
        <v/>
      </c>
      <c r="K537" s="149">
        <f>(SUMIF($B$9:$B$536,$B537,K$9:K$536)/2)</f>
        <v>652421675.0200001</v>
      </c>
      <c r="L537" s="46"/>
      <c r="M537" s="100"/>
    </row>
    <row r="538" spans="1:14" ht="10.5" customHeight="1" x14ac:dyDescent="0.2">
      <c r="A538" s="68"/>
      <c r="B538" s="33">
        <v>312</v>
      </c>
      <c r="C538" s="32" t="s">
        <v>4</v>
      </c>
      <c r="D538" s="59">
        <f t="shared" si="129"/>
        <v>1824782244.1399994</v>
      </c>
      <c r="E538" s="59">
        <f t="shared" si="129"/>
        <v>30765220.039999995</v>
      </c>
      <c r="F538" s="59">
        <f t="shared" si="129"/>
        <v>8456010.1600000001</v>
      </c>
      <c r="G538" s="59">
        <f t="shared" si="129"/>
        <v>1.1641532182693481E-10</v>
      </c>
      <c r="H538" s="77">
        <f t="shared" si="129"/>
        <v>1847091454.0199997</v>
      </c>
      <c r="I538" s="59">
        <f t="shared" si="129"/>
        <v>0</v>
      </c>
      <c r="J538" s="70" t="str">
        <f>IF($I538=0,"","("&amp;IF(#REF!&lt;&gt;0,1,0)+IF(#REF!&lt;&gt;0,2,0)+IF(#REF!&lt;&gt;0,4,0)&amp;")")</f>
        <v/>
      </c>
      <c r="K538" s="150">
        <f>(SUMIF($B$9:$B$536,$B538,K$9:K$536)/2)</f>
        <v>1847091454.0199997</v>
      </c>
      <c r="L538" s="46"/>
      <c r="M538" s="100"/>
    </row>
    <row r="539" spans="1:14" ht="10.5" customHeight="1" x14ac:dyDescent="0.2">
      <c r="A539" s="68"/>
      <c r="B539" s="33">
        <v>314</v>
      </c>
      <c r="C539" s="32" t="s">
        <v>5</v>
      </c>
      <c r="D539" s="59">
        <f t="shared" si="129"/>
        <v>562939173.44000006</v>
      </c>
      <c r="E539" s="59">
        <f t="shared" si="129"/>
        <v>25929823.280000001</v>
      </c>
      <c r="F539" s="59">
        <f t="shared" si="129"/>
        <v>8222691.6999999993</v>
      </c>
      <c r="G539" s="59">
        <f t="shared" si="129"/>
        <v>-1478577.58</v>
      </c>
      <c r="H539" s="77">
        <f t="shared" si="129"/>
        <v>579167727.44000006</v>
      </c>
      <c r="I539" s="59">
        <f t="shared" si="129"/>
        <v>0</v>
      </c>
      <c r="J539" s="70" t="str">
        <f>IF($I539=0,"","("&amp;IF(#REF!&lt;&gt;0,1,0)+IF(#REF!&lt;&gt;0,2,0)+IF(#REF!&lt;&gt;0,4,0)&amp;")")</f>
        <v/>
      </c>
      <c r="K539" s="150">
        <f>(SUMIF($B$9:$B$536,$B539,K$9:K$536)/2)</f>
        <v>579167727.44000006</v>
      </c>
      <c r="L539" s="46"/>
      <c r="M539" s="100"/>
    </row>
    <row r="540" spans="1:14" ht="10.5" customHeight="1" x14ac:dyDescent="0.2">
      <c r="A540" s="68"/>
      <c r="B540" s="33">
        <v>315</v>
      </c>
      <c r="C540" s="32" t="s">
        <v>6</v>
      </c>
      <c r="D540" s="59">
        <f t="shared" si="129"/>
        <v>182704440.63999999</v>
      </c>
      <c r="E540" s="59">
        <f t="shared" si="129"/>
        <v>8483077.0700000003</v>
      </c>
      <c r="F540" s="59">
        <f t="shared" si="129"/>
        <v>656513.30999999994</v>
      </c>
      <c r="G540" s="59">
        <f t="shared" si="129"/>
        <v>0</v>
      </c>
      <c r="H540" s="77">
        <f t="shared" si="129"/>
        <v>190531004.40000001</v>
      </c>
      <c r="I540" s="59">
        <f t="shared" si="129"/>
        <v>0</v>
      </c>
      <c r="J540" s="70" t="str">
        <f>IF($I540=0,"","("&amp;IF(#REF!&lt;&gt;0,1,0)+IF(#REF!&lt;&gt;0,2,0)+IF(#REF!&lt;&gt;0,4,0)&amp;")")</f>
        <v/>
      </c>
      <c r="K540" s="150">
        <f>(SUMIF($B$9:$B$536,$B540,K$9:K$536)/2)</f>
        <v>190531004.40000001</v>
      </c>
      <c r="L540" s="46"/>
      <c r="M540" s="100"/>
    </row>
    <row r="541" spans="1:14" ht="10.5" customHeight="1" x14ac:dyDescent="0.2">
      <c r="A541" s="68"/>
      <c r="B541" s="33">
        <v>316</v>
      </c>
      <c r="C541" s="32" t="s">
        <v>7</v>
      </c>
      <c r="D541" s="59">
        <f t="shared" si="129"/>
        <v>37055432.82</v>
      </c>
      <c r="E541" s="59">
        <f t="shared" si="129"/>
        <v>-207479.89000000013</v>
      </c>
      <c r="F541" s="59">
        <f t="shared" si="129"/>
        <v>140568.47999999998</v>
      </c>
      <c r="G541" s="59">
        <f t="shared" si="129"/>
        <v>0</v>
      </c>
      <c r="H541" s="77">
        <f t="shared" si="129"/>
        <v>36707384.449999996</v>
      </c>
      <c r="I541" s="59">
        <f t="shared" si="129"/>
        <v>0</v>
      </c>
      <c r="J541" s="70" t="str">
        <f>IF($I541=0,"","("&amp;IF(#REF!&lt;&gt;0,1,0)+IF(#REF!&lt;&gt;0,2,0)+IF(#REF!&lt;&gt;0,4,0)&amp;")")</f>
        <v/>
      </c>
      <c r="K541" s="150">
        <f>(SUMIF($B$9:$B$536,$B541,K$9:K$536)/2)</f>
        <v>36707384.449999996</v>
      </c>
      <c r="L541" s="46"/>
      <c r="M541" s="100"/>
    </row>
    <row r="542" spans="1:14" s="40" customFormat="1" ht="10.5" customHeight="1" x14ac:dyDescent="0.2">
      <c r="A542" s="68"/>
      <c r="B542" s="72"/>
      <c r="C542" s="73" t="s">
        <v>77</v>
      </c>
      <c r="D542" s="94">
        <f t="shared" ref="D542:I542" si="130">SUM(D537:D541)</f>
        <v>3241178182.2499995</v>
      </c>
      <c r="E542" s="94">
        <f t="shared" si="130"/>
        <v>87315540.450000003</v>
      </c>
      <c r="F542" s="94">
        <f t="shared" si="130"/>
        <v>21095899.789999999</v>
      </c>
      <c r="G542" s="94">
        <f t="shared" si="130"/>
        <v>-1478577.58</v>
      </c>
      <c r="H542" s="94">
        <f t="shared" si="130"/>
        <v>3305919245.3299999</v>
      </c>
      <c r="I542" s="94">
        <f t="shared" si="130"/>
        <v>0</v>
      </c>
      <c r="J542" s="70" t="str">
        <f>IF($I542=0,"","("&amp;IF(#REF!&lt;&gt;0,1,0)+IF(#REF!&lt;&gt;0,2,0)+IF(#REF!&lt;&gt;0,4,0)&amp;")")</f>
        <v/>
      </c>
      <c r="K542" s="151">
        <f>SUM(K537:K541)</f>
        <v>3305919245.3299999</v>
      </c>
      <c r="L542" s="49"/>
      <c r="M542" s="50"/>
      <c r="N542" s="12"/>
    </row>
    <row r="543" spans="1:14" ht="10.5" customHeight="1" x14ac:dyDescent="0.2">
      <c r="A543" s="68"/>
      <c r="B543" s="74"/>
      <c r="C543" s="75"/>
      <c r="D543" s="76"/>
      <c r="E543" s="76"/>
      <c r="F543" s="76"/>
      <c r="G543" s="76"/>
      <c r="H543" s="76"/>
      <c r="I543" s="77"/>
      <c r="J543" s="70" t="str">
        <f>IF($I543=0,"","("&amp;IF(#REF!&lt;&gt;0,1,0)+IF(#REF!&lt;&gt;0,2,0)+IF(#REF!&lt;&gt;0,4,0)&amp;")")</f>
        <v/>
      </c>
      <c r="K543" s="150"/>
      <c r="L543" s="46"/>
      <c r="M543" s="56"/>
    </row>
    <row r="544" spans="1:14" ht="10.5" customHeight="1" x14ac:dyDescent="0.2">
      <c r="A544" s="68"/>
      <c r="B544" s="33">
        <v>316.3</v>
      </c>
      <c r="C544" s="69" t="s">
        <v>78</v>
      </c>
      <c r="D544" s="152">
        <f t="shared" ref="D544:I546" si="131">(SUMIF($B$9:$B$536,$B544,D$9:D$536)/2)</f>
        <v>430890.52999999997</v>
      </c>
      <c r="E544" s="152">
        <f t="shared" si="131"/>
        <v>179815.27000000002</v>
      </c>
      <c r="F544" s="152">
        <f t="shared" si="131"/>
        <v>11959.45</v>
      </c>
      <c r="G544" s="152">
        <f t="shared" si="131"/>
        <v>0</v>
      </c>
      <c r="H544" s="59">
        <f t="shared" si="131"/>
        <v>598746.35</v>
      </c>
      <c r="I544" s="152">
        <f t="shared" si="131"/>
        <v>0</v>
      </c>
      <c r="J544" s="70" t="str">
        <f>IF($I544=0,"","("&amp;IF(#REF!&lt;&gt;0,1,0)+IF(#REF!&lt;&gt;0,2,0)+IF(#REF!&lt;&gt;0,4,0)&amp;")")</f>
        <v/>
      </c>
      <c r="K544" s="149">
        <f>(SUMIF($B$9:$B$536,$B544,K$9:K$536)/2)</f>
        <v>598746.35</v>
      </c>
      <c r="L544" s="46"/>
      <c r="M544" s="100"/>
    </row>
    <row r="545" spans="1:14" ht="10.5" customHeight="1" x14ac:dyDescent="0.2">
      <c r="A545" s="68"/>
      <c r="B545" s="33">
        <v>316.5</v>
      </c>
      <c r="C545" s="32" t="s">
        <v>80</v>
      </c>
      <c r="D545" s="152">
        <f t="shared" si="131"/>
        <v>682626.80999999994</v>
      </c>
      <c r="E545" s="152">
        <f t="shared" si="131"/>
        <v>162593.97</v>
      </c>
      <c r="F545" s="152">
        <f t="shared" si="131"/>
        <v>34207.19</v>
      </c>
      <c r="G545" s="152">
        <f t="shared" si="131"/>
        <v>0</v>
      </c>
      <c r="H545" s="77">
        <f t="shared" si="131"/>
        <v>811013.58999999985</v>
      </c>
      <c r="I545" s="152">
        <f t="shared" si="131"/>
        <v>0</v>
      </c>
      <c r="J545" s="70" t="str">
        <f>IF($I545=0,"","("&amp;IF(#REF!&lt;&gt;0,1,0)+IF(#REF!&lt;&gt;0,2,0)+IF(#REF!&lt;&gt;0,4,0)&amp;")")</f>
        <v/>
      </c>
      <c r="K545" s="150">
        <f>(SUMIF($B$9:$B$536,$B545,K$9:K$536)/2)</f>
        <v>811013.58999999985</v>
      </c>
      <c r="L545" s="46"/>
      <c r="M545" s="100"/>
    </row>
    <row r="546" spans="1:14" ht="10.5" customHeight="1" x14ac:dyDescent="0.2">
      <c r="A546" s="68"/>
      <c r="B546" s="33">
        <v>316.7</v>
      </c>
      <c r="C546" s="69" t="s">
        <v>82</v>
      </c>
      <c r="D546" s="152">
        <f t="shared" si="131"/>
        <v>5193315.3699999992</v>
      </c>
      <c r="E546" s="152">
        <f t="shared" si="131"/>
        <v>2367740.02</v>
      </c>
      <c r="F546" s="152">
        <f t="shared" si="131"/>
        <v>373370.78</v>
      </c>
      <c r="G546" s="152">
        <f t="shared" si="131"/>
        <v>-67784.899999999994</v>
      </c>
      <c r="H546" s="77">
        <f t="shared" si="131"/>
        <v>7119899.7100000009</v>
      </c>
      <c r="I546" s="152">
        <f t="shared" si="131"/>
        <v>0</v>
      </c>
      <c r="J546" s="70" t="str">
        <f>IF($I546=0,"","("&amp;IF(#REF!&lt;&gt;0,1,0)+IF(#REF!&lt;&gt;0,2,0)+IF(#REF!&lt;&gt;0,4,0)&amp;")")</f>
        <v/>
      </c>
      <c r="K546" s="150">
        <f>(SUMIF($B$9:$B$536,$B546,K$9:K$536)/2)</f>
        <v>7119899.7100000009</v>
      </c>
      <c r="L546" s="46"/>
      <c r="M546" s="100"/>
    </row>
    <row r="547" spans="1:14" s="40" customFormat="1" ht="10.5" customHeight="1" x14ac:dyDescent="0.2">
      <c r="A547" s="68"/>
      <c r="B547" s="72"/>
      <c r="C547" s="78" t="s">
        <v>84</v>
      </c>
      <c r="D547" s="94">
        <f t="shared" ref="D547:K547" si="132">SUM(D544:D546)</f>
        <v>6306832.709999999</v>
      </c>
      <c r="E547" s="94">
        <f>SUM(E544:E546)</f>
        <v>2710149.26</v>
      </c>
      <c r="F547" s="94">
        <f>SUM(F544:F546)</f>
        <v>419537.42000000004</v>
      </c>
      <c r="G547" s="94">
        <f t="shared" si="132"/>
        <v>-67784.899999999994</v>
      </c>
      <c r="H547" s="94">
        <f t="shared" si="132"/>
        <v>8529659.6500000004</v>
      </c>
      <c r="I547" s="94">
        <f t="shared" si="132"/>
        <v>0</v>
      </c>
      <c r="J547" s="70" t="str">
        <f>IF($I547=0,"","("&amp;IF(#REF!&lt;&gt;0,1,0)+IF(#REF!&lt;&gt;0,2,0)+IF(#REF!&lt;&gt;0,4,0)&amp;")")</f>
        <v/>
      </c>
      <c r="K547" s="151">
        <f t="shared" si="132"/>
        <v>8529659.6500000004</v>
      </c>
      <c r="L547" s="49"/>
      <c r="M547" s="50"/>
      <c r="N547" s="12"/>
    </row>
    <row r="548" spans="1:14" ht="10.5" customHeight="1" thickBot="1" x14ac:dyDescent="0.25">
      <c r="A548" s="68"/>
      <c r="B548" s="74"/>
      <c r="C548" s="32"/>
      <c r="D548" s="76"/>
      <c r="E548" s="76"/>
      <c r="F548" s="76"/>
      <c r="G548" s="76"/>
      <c r="H548" s="76"/>
      <c r="I548" s="77"/>
      <c r="J548" s="70" t="str">
        <f>IF($I548=0,"","("&amp;IF(#REF!&lt;&gt;0,1,0)+IF(#REF!&lt;&gt;0,2,0)+IF(#REF!&lt;&gt;0,4,0)&amp;")")</f>
        <v/>
      </c>
      <c r="K548" s="153"/>
      <c r="L548" s="46"/>
      <c r="M548" s="43"/>
    </row>
    <row r="549" spans="1:14" s="40" customFormat="1" ht="10.5" customHeight="1" thickTop="1" x14ac:dyDescent="0.2">
      <c r="A549" s="79"/>
      <c r="B549" s="80"/>
      <c r="C549" s="81" t="str">
        <f>"TOTAL "&amp;A536</f>
        <v>TOTAL STEAM PRODUCTION</v>
      </c>
      <c r="D549" s="154">
        <f t="shared" ref="D549:I549" si="133">D542+D547</f>
        <v>3247485014.9599996</v>
      </c>
      <c r="E549" s="154">
        <f t="shared" si="133"/>
        <v>90025689.710000008</v>
      </c>
      <c r="F549" s="154">
        <f t="shared" si="133"/>
        <v>21515437.210000001</v>
      </c>
      <c r="G549" s="154">
        <f t="shared" si="133"/>
        <v>-1546362.48</v>
      </c>
      <c r="H549" s="154">
        <f t="shared" si="133"/>
        <v>3314448904.98</v>
      </c>
      <c r="I549" s="155">
        <f t="shared" si="133"/>
        <v>0</v>
      </c>
      <c r="J549" s="82" t="str">
        <f>IF($I549=0,"","("&amp;IF(#REF!&lt;&gt;0,1,0)+IF(#REF!&lt;&gt;0,2,0)+IF(#REF!&lt;&gt;0,4,0)&amp;")")</f>
        <v/>
      </c>
      <c r="K549" s="156">
        <f>K542+K547</f>
        <v>3314448904.98</v>
      </c>
      <c r="L549" s="49"/>
      <c r="M549" s="50"/>
      <c r="N549" s="12"/>
    </row>
    <row r="550" spans="1:14" ht="10.5" customHeight="1" x14ac:dyDescent="0.2">
      <c r="A550" s="40"/>
      <c r="B550" s="39"/>
      <c r="C550" s="63"/>
      <c r="I550" s="9"/>
      <c r="J550" s="40"/>
      <c r="L550" s="46"/>
      <c r="M550" s="56"/>
    </row>
    <row r="551" spans="1:14" ht="10.5" customHeight="1" x14ac:dyDescent="0.2">
      <c r="A551" s="38" t="s">
        <v>122</v>
      </c>
      <c r="B551" s="39"/>
      <c r="D551" s="9"/>
      <c r="E551" s="9"/>
      <c r="F551" s="9"/>
      <c r="G551" s="9"/>
      <c r="H551" s="9"/>
      <c r="I551" s="9"/>
      <c r="J551" s="12" t="str">
        <f>IF($I551=0,"","("&amp;IF(#REF!&lt;&gt;0,1,0)+IF(#REF!&lt;&gt;0,2,0)+IF(#REF!&lt;&gt;0,4,0)&amp;")")</f>
        <v/>
      </c>
      <c r="K551" s="9"/>
      <c r="L551" s="46"/>
      <c r="M551" s="43"/>
    </row>
    <row r="552" spans="1:14" ht="10.5" customHeight="1" x14ac:dyDescent="0.2">
      <c r="A552" s="38"/>
      <c r="B552" s="10">
        <v>321</v>
      </c>
      <c r="C552" s="41" t="s">
        <v>3</v>
      </c>
      <c r="D552" s="42">
        <v>365645246.99999994</v>
      </c>
      <c r="E552" s="42">
        <v>35623943.960000001</v>
      </c>
      <c r="F552" s="42">
        <v>1532858.01</v>
      </c>
      <c r="G552" s="42">
        <v>-3261.679999999993</v>
      </c>
      <c r="H552" s="42">
        <f>D552+E552-F552+G552</f>
        <v>399733071.26999992</v>
      </c>
      <c r="I552" s="42">
        <v>0</v>
      </c>
      <c r="J552" s="12" t="str">
        <f>IF($I552=0,"","("&amp;IF(#REF!&lt;&gt;0,1,0)+IF(#REF!&lt;&gt;0,2,0)+IF(#REF!&lt;&gt;0,4,0)&amp;")")</f>
        <v/>
      </c>
      <c r="K552" s="101">
        <f>H552-I552</f>
        <v>399733071.26999992</v>
      </c>
      <c r="L552" s="46"/>
      <c r="M552" s="43">
        <v>1.7999999999999999E-2</v>
      </c>
      <c r="N552" s="8"/>
    </row>
    <row r="553" spans="1:14" ht="10.5" customHeight="1" x14ac:dyDescent="0.2">
      <c r="A553" s="40"/>
      <c r="B553" s="10">
        <v>322</v>
      </c>
      <c r="C553" s="41" t="s">
        <v>8</v>
      </c>
      <c r="D553" s="42">
        <v>48275067.280000001</v>
      </c>
      <c r="E553" s="42">
        <v>11816769.470000001</v>
      </c>
      <c r="F553" s="42">
        <v>0</v>
      </c>
      <c r="G553" s="42">
        <v>0</v>
      </c>
      <c r="H553" s="42">
        <f>D553+E553-F553+G553</f>
        <v>60091836.75</v>
      </c>
      <c r="I553" s="42">
        <v>0</v>
      </c>
      <c r="J553" s="12" t="str">
        <f>IF($I553=0,"","("&amp;IF(#REF!&lt;&gt;0,1,0)+IF(#REF!&lt;&gt;0,2,0)+IF(#REF!&lt;&gt;0,4,0)&amp;")")</f>
        <v/>
      </c>
      <c r="K553" s="71">
        <f>H553-I553</f>
        <v>60091836.75</v>
      </c>
      <c r="L553" s="46"/>
      <c r="M553" s="43">
        <v>0.02</v>
      </c>
      <c r="N553" s="8"/>
    </row>
    <row r="554" spans="1:14" ht="10.5" customHeight="1" x14ac:dyDescent="0.2">
      <c r="A554" s="40"/>
      <c r="B554" s="10">
        <v>323</v>
      </c>
      <c r="C554" s="9" t="s">
        <v>5</v>
      </c>
      <c r="D554" s="42">
        <v>9753037.2300000042</v>
      </c>
      <c r="E554" s="42">
        <v>4076007.87</v>
      </c>
      <c r="F554" s="42">
        <v>0</v>
      </c>
      <c r="G554" s="42">
        <v>-1244417.81</v>
      </c>
      <c r="H554" s="42">
        <f>D554+E554-F554+G554</f>
        <v>12584627.290000005</v>
      </c>
      <c r="I554" s="42">
        <v>0</v>
      </c>
      <c r="J554" s="12" t="str">
        <f>IF($I554=0,"","("&amp;IF(#REF!&lt;&gt;0,1,0)+IF(#REF!&lt;&gt;0,2,0)+IF(#REF!&lt;&gt;0,4,0)&amp;")")</f>
        <v/>
      </c>
      <c r="K554" s="71">
        <f>H554-I554</f>
        <v>12584627.290000005</v>
      </c>
      <c r="L554" s="46"/>
      <c r="M554" s="43">
        <v>2.4E-2</v>
      </c>
      <c r="N554" s="8"/>
    </row>
    <row r="555" spans="1:14" ht="10.5" customHeight="1" x14ac:dyDescent="0.2">
      <c r="A555" s="40"/>
      <c r="B555" s="10">
        <v>324</v>
      </c>
      <c r="C555" s="9" t="s">
        <v>6</v>
      </c>
      <c r="D555" s="42">
        <v>33259802.279999997</v>
      </c>
      <c r="E555" s="42">
        <v>833470.07000000007</v>
      </c>
      <c r="F555" s="42">
        <v>106014</v>
      </c>
      <c r="G555" s="42">
        <v>0</v>
      </c>
      <c r="H555" s="42">
        <f>D555+E555-F555+G555</f>
        <v>33987258.349999994</v>
      </c>
      <c r="I555" s="42">
        <v>0</v>
      </c>
      <c r="J555" s="12" t="str">
        <f>IF($I555=0,"","("&amp;IF(#REF!&lt;&gt;0,1,0)+IF(#REF!&lt;&gt;0,2,0)+IF(#REF!&lt;&gt;0,4,0)&amp;")")</f>
        <v/>
      </c>
      <c r="K555" s="71">
        <f>H555-I555</f>
        <v>33987258.349999994</v>
      </c>
      <c r="L555" s="46"/>
      <c r="M555" s="43">
        <v>1.7999999999999999E-2</v>
      </c>
      <c r="N555" s="8"/>
    </row>
    <row r="556" spans="1:14" ht="10.5" customHeight="1" x14ac:dyDescent="0.2">
      <c r="A556" s="40"/>
      <c r="B556" s="10">
        <v>325</v>
      </c>
      <c r="C556" s="9" t="s">
        <v>7</v>
      </c>
      <c r="D556" s="42">
        <v>21281363.349999998</v>
      </c>
      <c r="E556" s="42">
        <v>1509860.01</v>
      </c>
      <c r="F556" s="42">
        <v>991364.31</v>
      </c>
      <c r="G556" s="42">
        <v>0</v>
      </c>
      <c r="H556" s="42">
        <f>D556+E556-F556+G556</f>
        <v>21799859.050000001</v>
      </c>
      <c r="I556" s="42">
        <v>0</v>
      </c>
      <c r="J556" s="12" t="str">
        <f>IF($I556=0,"","("&amp;IF(#REF!&lt;&gt;0,1,0)+IF(#REF!&lt;&gt;0,2,0)+IF(#REF!&lt;&gt;0,4,0)&amp;")")</f>
        <v/>
      </c>
      <c r="K556" s="71">
        <f>H556-I556</f>
        <v>21799859.050000001</v>
      </c>
      <c r="L556" s="46"/>
      <c r="M556" s="43">
        <v>1.7999999999999999E-2</v>
      </c>
      <c r="N556" s="8"/>
    </row>
    <row r="557" spans="1:14" s="40" customFormat="1" ht="10.5" customHeight="1" x14ac:dyDescent="0.2">
      <c r="B557" s="47"/>
      <c r="C557" s="48" t="s">
        <v>77</v>
      </c>
      <c r="D557" s="94">
        <f t="shared" ref="D557:I557" si="134">SUM(D552:D556)</f>
        <v>478214517.13999999</v>
      </c>
      <c r="E557" s="94">
        <f t="shared" si="134"/>
        <v>53860051.379999995</v>
      </c>
      <c r="F557" s="94">
        <f t="shared" si="134"/>
        <v>2630236.3200000003</v>
      </c>
      <c r="G557" s="94">
        <f t="shared" si="134"/>
        <v>-1247679.49</v>
      </c>
      <c r="H557" s="94">
        <f t="shared" si="134"/>
        <v>528196652.70999998</v>
      </c>
      <c r="I557" s="94">
        <f t="shared" si="134"/>
        <v>0</v>
      </c>
      <c r="J557" s="12" t="str">
        <f>IF($I557=0,"","("&amp;IF(#REF!&lt;&gt;0,1,0)+IF(#REF!&lt;&gt;0,2,0)+IF(#REF!&lt;&gt;0,4,0)&amp;")")</f>
        <v/>
      </c>
      <c r="K557" s="94">
        <f>SUM(K552:K556)</f>
        <v>528196652.70999998</v>
      </c>
      <c r="L557" s="49"/>
      <c r="M557" s="50"/>
      <c r="N557" s="12"/>
    </row>
    <row r="558" spans="1:14" ht="10.5" customHeight="1" x14ac:dyDescent="0.2">
      <c r="A558" s="40"/>
      <c r="C558" s="54"/>
      <c r="D558" s="14"/>
      <c r="E558" s="14"/>
      <c r="F558" s="14"/>
      <c r="G558" s="14"/>
      <c r="H558" s="55"/>
      <c r="I558" s="55"/>
      <c r="J558" s="12" t="str">
        <f>IF($I558=0,"","("&amp;IF(#REF!&lt;&gt;0,1,0)+IF(#REF!&lt;&gt;0,2,0)+IF(#REF!&lt;&gt;0,4,0)&amp;")")</f>
        <v/>
      </c>
      <c r="K558" s="55"/>
      <c r="L558" s="46"/>
      <c r="M558" s="56"/>
    </row>
    <row r="559" spans="1:14" ht="10.5" customHeight="1" x14ac:dyDescent="0.2">
      <c r="A559" s="40"/>
      <c r="B559" s="10">
        <v>325.3</v>
      </c>
      <c r="C559" s="41" t="s">
        <v>78</v>
      </c>
      <c r="D559" s="42">
        <v>334468.49000000011</v>
      </c>
      <c r="E559" s="42">
        <v>52097.08</v>
      </c>
      <c r="F559" s="42">
        <v>165094.53</v>
      </c>
      <c r="G559" s="42">
        <v>0</v>
      </c>
      <c r="H559" s="42">
        <f>D559+E559-F559+G559</f>
        <v>221471.04000000012</v>
      </c>
      <c r="I559" s="42">
        <v>0</v>
      </c>
      <c r="J559" s="12" t="str">
        <f>IF($I559=0,"","("&amp;IF(#REF!&lt;&gt;0,1,0)+IF(#REF!&lt;&gt;0,2,0)+IF(#REF!&lt;&gt;0,4,0)&amp;")")</f>
        <v/>
      </c>
      <c r="K559" s="101">
        <f>H559-I559</f>
        <v>221471.04000000012</v>
      </c>
      <c r="L559" s="46"/>
      <c r="M559" s="57" t="s">
        <v>79</v>
      </c>
    </row>
    <row r="560" spans="1:14" ht="10.5" customHeight="1" x14ac:dyDescent="0.2">
      <c r="A560" s="40"/>
      <c r="B560" s="10">
        <v>325.5</v>
      </c>
      <c r="C560" s="9" t="s">
        <v>80</v>
      </c>
      <c r="D560" s="42">
        <v>204008.99</v>
      </c>
      <c r="E560" s="42">
        <v>25405.7</v>
      </c>
      <c r="F560" s="42">
        <v>0</v>
      </c>
      <c r="G560" s="42">
        <v>0</v>
      </c>
      <c r="H560" s="42">
        <f>D560+E560-F560+G560</f>
        <v>229414.69</v>
      </c>
      <c r="I560" s="42">
        <v>0</v>
      </c>
      <c r="J560" s="12" t="str">
        <f>IF($I560=0,"","("&amp;IF(#REF!&lt;&gt;0,1,0)+IF(#REF!&lt;&gt;0,2,0)+IF(#REF!&lt;&gt;0,4,0)&amp;")")</f>
        <v/>
      </c>
      <c r="K560" s="71">
        <f>H560-I560</f>
        <v>229414.69</v>
      </c>
      <c r="L560" s="46"/>
      <c r="M560" s="43" t="s">
        <v>81</v>
      </c>
      <c r="N560" s="8"/>
    </row>
    <row r="561" spans="1:14" ht="10.5" customHeight="1" x14ac:dyDescent="0.2">
      <c r="A561" s="40"/>
      <c r="B561" s="10">
        <v>325.7</v>
      </c>
      <c r="C561" s="41" t="s">
        <v>82</v>
      </c>
      <c r="D561" s="42">
        <v>35990502.469999999</v>
      </c>
      <c r="E561" s="42">
        <v>5631005.9400000004</v>
      </c>
      <c r="F561" s="42">
        <v>2116078.34</v>
      </c>
      <c r="G561" s="42">
        <v>3261.6800000000003</v>
      </c>
      <c r="H561" s="42">
        <f>D561+E561-F561+G561</f>
        <v>39508691.749999993</v>
      </c>
      <c r="I561" s="42">
        <v>0</v>
      </c>
      <c r="J561" s="12" t="str">
        <f>IF($I561=0,"","("&amp;IF(#REF!&lt;&gt;0,1,0)+IF(#REF!&lt;&gt;0,2,0)+IF(#REF!&lt;&gt;0,4,0)&amp;")")</f>
        <v/>
      </c>
      <c r="K561" s="71">
        <f>H561-I561</f>
        <v>39508691.749999993</v>
      </c>
      <c r="L561" s="46"/>
      <c r="M561" s="43" t="s">
        <v>83</v>
      </c>
      <c r="N561" s="8"/>
    </row>
    <row r="562" spans="1:14" s="40" customFormat="1" ht="10.5" customHeight="1" x14ac:dyDescent="0.2">
      <c r="B562" s="47"/>
      <c r="C562" s="53" t="s">
        <v>84</v>
      </c>
      <c r="D562" s="94">
        <f t="shared" ref="D562:I562" si="135">SUM(D559:D561)</f>
        <v>36528979.949999996</v>
      </c>
      <c r="E562" s="94">
        <f>SUM(E559:E561)</f>
        <v>5708508.7200000007</v>
      </c>
      <c r="F562" s="94">
        <f t="shared" si="135"/>
        <v>2281172.8699999996</v>
      </c>
      <c r="G562" s="94">
        <f t="shared" si="135"/>
        <v>3261.6800000000003</v>
      </c>
      <c r="H562" s="94">
        <f t="shared" si="135"/>
        <v>39959577.479999989</v>
      </c>
      <c r="I562" s="94">
        <f t="shared" si="135"/>
        <v>0</v>
      </c>
      <c r="J562" s="12" t="str">
        <f>IF($I562=0,"","("&amp;IF(#REF!&lt;&gt;0,1,0)+IF(#REF!&lt;&gt;0,2,0)+IF(#REF!&lt;&gt;0,4,0)&amp;")")</f>
        <v/>
      </c>
      <c r="K562" s="94">
        <f>SUM(K559:K561)</f>
        <v>39959577.479999989</v>
      </c>
      <c r="L562" s="49"/>
      <c r="M562" s="50"/>
      <c r="N562" s="12"/>
    </row>
    <row r="563" spans="1:14" ht="10.5" customHeight="1" thickBot="1" x14ac:dyDescent="0.25">
      <c r="A563" s="40"/>
      <c r="B563" s="39"/>
      <c r="D563" s="59"/>
      <c r="E563" s="59"/>
      <c r="F563" s="59"/>
      <c r="G563" s="59"/>
      <c r="H563" s="59"/>
      <c r="I563" s="59"/>
      <c r="K563" s="59"/>
      <c r="L563" s="46"/>
      <c r="M563" s="43"/>
    </row>
    <row r="564" spans="1:14" s="40" customFormat="1" ht="10.5" customHeight="1" thickTop="1" x14ac:dyDescent="0.2">
      <c r="B564" s="47"/>
      <c r="C564" s="60" t="str">
        <f>" "&amp;"Total "&amp;A551</f>
        <v xml:space="preserve"> Total St. Lucie Common</v>
      </c>
      <c r="D564" s="90">
        <f t="shared" ref="D564:I564" si="136">D557+D562</f>
        <v>514743497.08999997</v>
      </c>
      <c r="E564" s="90">
        <f t="shared" si="136"/>
        <v>59568560.099999994</v>
      </c>
      <c r="F564" s="90">
        <f t="shared" si="136"/>
        <v>4911409.1899999995</v>
      </c>
      <c r="G564" s="90">
        <f t="shared" si="136"/>
        <v>-1244417.81</v>
      </c>
      <c r="H564" s="61">
        <f t="shared" si="136"/>
        <v>568156230.18999994</v>
      </c>
      <c r="I564" s="90">
        <f t="shared" si="136"/>
        <v>0</v>
      </c>
      <c r="J564" s="12" t="str">
        <f>IF($I564=0,"","("&amp;IF(#REF!&lt;&gt;0,1,0)+IF(#REF!&lt;&gt;0,2,0)+IF(#REF!&lt;&gt;0,4,0)&amp;")")</f>
        <v/>
      </c>
      <c r="K564" s="90">
        <f>K557+K562</f>
        <v>568156230.18999994</v>
      </c>
      <c r="L564" s="49"/>
      <c r="M564" s="50"/>
      <c r="N564" s="12"/>
    </row>
    <row r="565" spans="1:14" ht="10.5" customHeight="1" x14ac:dyDescent="0.2">
      <c r="A565" s="38" t="s">
        <v>123</v>
      </c>
      <c r="B565" s="39"/>
      <c r="D565" s="9"/>
      <c r="E565" s="9"/>
      <c r="F565" s="9"/>
      <c r="G565" s="9"/>
      <c r="H565" s="9"/>
      <c r="I565" s="9"/>
      <c r="J565" s="12" t="str">
        <f>IF($I565=0,"","("&amp;IF(#REF!&lt;&gt;0,1,0)+IF(#REF!&lt;&gt;0,2,0)+IF(#REF!&lt;&gt;0,4,0)&amp;")")</f>
        <v/>
      </c>
      <c r="K565" s="9"/>
      <c r="L565" s="46"/>
      <c r="M565" s="43"/>
    </row>
    <row r="566" spans="1:14" ht="10.5" customHeight="1" x14ac:dyDescent="0.2">
      <c r="A566" s="38"/>
      <c r="B566" s="10">
        <v>321</v>
      </c>
      <c r="C566" s="41" t="s">
        <v>3</v>
      </c>
      <c r="D566" s="42">
        <v>188569345.29000002</v>
      </c>
      <c r="E566" s="42">
        <v>2084627.66</v>
      </c>
      <c r="F566" s="42">
        <v>1451921.46</v>
      </c>
      <c r="G566" s="42">
        <v>0</v>
      </c>
      <c r="H566" s="42">
        <f>D566+E566-F566+G566</f>
        <v>189202051.49000001</v>
      </c>
      <c r="I566" s="42">
        <v>0</v>
      </c>
      <c r="J566" s="12" t="str">
        <f>IF($I566=0,"","("&amp;IF(#REF!&lt;&gt;0,1,0)+IF(#REF!&lt;&gt;0,2,0)+IF(#REF!&lt;&gt;0,4,0)&amp;")")</f>
        <v/>
      </c>
      <c r="K566" s="101">
        <f>H566-I566</f>
        <v>189202051.49000001</v>
      </c>
      <c r="L566" s="46"/>
      <c r="M566" s="43">
        <v>1.7999999999999999E-2</v>
      </c>
      <c r="N566" s="8"/>
    </row>
    <row r="567" spans="1:14" ht="10.5" customHeight="1" x14ac:dyDescent="0.2">
      <c r="A567" s="62"/>
      <c r="B567" s="10">
        <v>322</v>
      </c>
      <c r="C567" s="41" t="s">
        <v>8</v>
      </c>
      <c r="D567" s="42">
        <v>794033380.44000006</v>
      </c>
      <c r="E567" s="42">
        <v>29419689.990000002</v>
      </c>
      <c r="F567" s="42">
        <v>4391594</v>
      </c>
      <c r="G567" s="42">
        <v>2127628.4800000191</v>
      </c>
      <c r="H567" s="42">
        <f>D567+E567-F567+G567</f>
        <v>821189104.91000009</v>
      </c>
      <c r="I567" s="42">
        <v>0</v>
      </c>
      <c r="J567" s="12" t="str">
        <f>IF($I567=0,"","("&amp;IF(#REF!&lt;&gt;0,1,0)+IF(#REF!&lt;&gt;0,2,0)+IF(#REF!&lt;&gt;0,4,0)&amp;")")</f>
        <v/>
      </c>
      <c r="K567" s="71">
        <f>H567-I567</f>
        <v>821189104.91000009</v>
      </c>
      <c r="L567" s="46"/>
      <c r="M567" s="43">
        <v>0.02</v>
      </c>
      <c r="N567" s="8"/>
    </row>
    <row r="568" spans="1:14" ht="10.5" customHeight="1" x14ac:dyDescent="0.2">
      <c r="A568" s="62"/>
      <c r="B568" s="10">
        <v>323</v>
      </c>
      <c r="C568" s="9" t="s">
        <v>5</v>
      </c>
      <c r="D568" s="42">
        <v>410105471.80999994</v>
      </c>
      <c r="E568" s="42">
        <v>5071376.0500000007</v>
      </c>
      <c r="F568" s="42">
        <v>5610755.6100000003</v>
      </c>
      <c r="G568" s="42">
        <v>2126443.1800000072</v>
      </c>
      <c r="H568" s="42">
        <f>D568+E568-F568+G568</f>
        <v>411692535.42999995</v>
      </c>
      <c r="I568" s="42">
        <v>0</v>
      </c>
      <c r="J568" s="12" t="str">
        <f>IF($I568=0,"","("&amp;IF(#REF!&lt;&gt;0,1,0)+IF(#REF!&lt;&gt;0,2,0)+IF(#REF!&lt;&gt;0,4,0)&amp;")")</f>
        <v/>
      </c>
      <c r="K568" s="71">
        <f>H568-I568</f>
        <v>411692535.42999995</v>
      </c>
      <c r="L568" s="46"/>
      <c r="M568" s="43">
        <v>2.4E-2</v>
      </c>
      <c r="N568" s="8"/>
    </row>
    <row r="569" spans="1:14" ht="10.5" customHeight="1" x14ac:dyDescent="0.2">
      <c r="A569" s="62"/>
      <c r="B569" s="10">
        <v>324</v>
      </c>
      <c r="C569" s="9" t="s">
        <v>6</v>
      </c>
      <c r="D569" s="42">
        <v>112943063.69</v>
      </c>
      <c r="E569" s="42">
        <v>4599209.17</v>
      </c>
      <c r="F569" s="42">
        <v>421718.3</v>
      </c>
      <c r="G569" s="42">
        <v>54049.14999999851</v>
      </c>
      <c r="H569" s="42">
        <f>D569+E569-F569+G569</f>
        <v>117174603.71000001</v>
      </c>
      <c r="I569" s="42">
        <v>0</v>
      </c>
      <c r="J569" s="12" t="str">
        <f>IF($I569=0,"","("&amp;IF(#REF!&lt;&gt;0,1,0)+IF(#REF!&lt;&gt;0,2,0)+IF(#REF!&lt;&gt;0,4,0)&amp;")")</f>
        <v/>
      </c>
      <c r="K569" s="71">
        <f>H569-I569</f>
        <v>117174603.71000001</v>
      </c>
      <c r="L569" s="46"/>
      <c r="M569" s="43">
        <v>1.7999999999999999E-2</v>
      </c>
      <c r="N569" s="8"/>
    </row>
    <row r="570" spans="1:14" ht="10.5" customHeight="1" x14ac:dyDescent="0.2">
      <c r="A570" s="62"/>
      <c r="B570" s="10">
        <v>325</v>
      </c>
      <c r="C570" s="9" t="s">
        <v>7</v>
      </c>
      <c r="D570" s="42">
        <v>11010517.889999999</v>
      </c>
      <c r="E570" s="42">
        <v>1314.5900000000001</v>
      </c>
      <c r="F570" s="42">
        <v>0</v>
      </c>
      <c r="G570" s="42">
        <v>0</v>
      </c>
      <c r="H570" s="42">
        <f>D570+E570-F570+G570</f>
        <v>11011832.479999999</v>
      </c>
      <c r="I570" s="42">
        <v>0</v>
      </c>
      <c r="J570" s="12" t="str">
        <f>IF($I570=0,"","("&amp;IF(#REF!&lt;&gt;0,1,0)+IF(#REF!&lt;&gt;0,2,0)+IF(#REF!&lt;&gt;0,4,0)&amp;")")</f>
        <v/>
      </c>
      <c r="K570" s="71">
        <f>H570-I570</f>
        <v>11011832.479999999</v>
      </c>
      <c r="L570" s="46"/>
      <c r="M570" s="43">
        <v>1.7999999999999999E-2</v>
      </c>
      <c r="N570" s="8"/>
    </row>
    <row r="571" spans="1:14" s="40" customFormat="1" ht="10.5" customHeight="1" x14ac:dyDescent="0.2">
      <c r="A571" s="62"/>
      <c r="B571" s="47"/>
      <c r="C571" s="48" t="s">
        <v>77</v>
      </c>
      <c r="D571" s="94">
        <f t="shared" ref="D571:I571" si="137">SUM(D566:D570)</f>
        <v>1516661779.1200001</v>
      </c>
      <c r="E571" s="94">
        <f t="shared" si="137"/>
        <v>41176217.460000008</v>
      </c>
      <c r="F571" s="94">
        <f t="shared" si="137"/>
        <v>11875989.370000001</v>
      </c>
      <c r="G571" s="94">
        <f t="shared" si="137"/>
        <v>4308120.8100000247</v>
      </c>
      <c r="H571" s="94">
        <f t="shared" si="137"/>
        <v>1550270128.02</v>
      </c>
      <c r="I571" s="94">
        <f t="shared" si="137"/>
        <v>0</v>
      </c>
      <c r="J571" s="12" t="str">
        <f>IF($I571=0,"","("&amp;IF(#REF!&lt;&gt;0,1,0)+IF(#REF!&lt;&gt;0,2,0)+IF(#REF!&lt;&gt;0,4,0)&amp;")")</f>
        <v/>
      </c>
      <c r="K571" s="94">
        <f>SUM(K566:K570)</f>
        <v>1550270128.02</v>
      </c>
      <c r="L571" s="49"/>
      <c r="M571" s="50"/>
      <c r="N571" s="12"/>
    </row>
    <row r="572" spans="1:14" ht="10.5" customHeight="1" x14ac:dyDescent="0.2">
      <c r="A572" s="62"/>
      <c r="C572" s="54"/>
      <c r="D572" s="14"/>
      <c r="E572" s="14"/>
      <c r="F572" s="14"/>
      <c r="G572" s="14"/>
      <c r="H572" s="55"/>
      <c r="I572" s="55"/>
      <c r="J572" s="12" t="str">
        <f>IF($I572=0,"","("&amp;IF(#REF!&lt;&gt;0,1,0)+IF(#REF!&lt;&gt;0,2,0)+IF(#REF!&lt;&gt;0,4,0)&amp;")")</f>
        <v/>
      </c>
      <c r="K572" s="55"/>
      <c r="L572" s="46"/>
      <c r="M572" s="56"/>
    </row>
    <row r="573" spans="1:14" ht="10.5" customHeight="1" x14ac:dyDescent="0.2">
      <c r="A573" s="62"/>
      <c r="B573" s="10">
        <v>325.3</v>
      </c>
      <c r="C573" s="41" t="s">
        <v>78</v>
      </c>
      <c r="D573" s="42">
        <v>0</v>
      </c>
      <c r="E573" s="42">
        <v>0</v>
      </c>
      <c r="F573" s="42">
        <v>0</v>
      </c>
      <c r="G573" s="42">
        <v>0</v>
      </c>
      <c r="H573" s="42">
        <f>D573+E573-F573+G573</f>
        <v>0</v>
      </c>
      <c r="I573" s="42">
        <v>0</v>
      </c>
      <c r="J573" s="12" t="str">
        <f>IF($I573=0,"","("&amp;IF(#REF!&lt;&gt;0,1,0)+IF(#REF!&lt;&gt;0,2,0)+IF(#REF!&lt;&gt;0,4,0)&amp;")")</f>
        <v/>
      </c>
      <c r="K573" s="101">
        <f>H573-I573</f>
        <v>0</v>
      </c>
      <c r="L573" s="46"/>
      <c r="M573" s="57" t="s">
        <v>79</v>
      </c>
    </row>
    <row r="574" spans="1:14" ht="10.5" customHeight="1" x14ac:dyDescent="0.2">
      <c r="A574" s="62"/>
      <c r="B574" s="10">
        <v>325.5</v>
      </c>
      <c r="C574" s="9" t="s">
        <v>80</v>
      </c>
      <c r="D574" s="42">
        <v>0</v>
      </c>
      <c r="E574" s="42">
        <v>0</v>
      </c>
      <c r="F574" s="42">
        <v>0</v>
      </c>
      <c r="G574" s="42">
        <v>0</v>
      </c>
      <c r="H574" s="42">
        <f>D574+E574-F574+G574</f>
        <v>0</v>
      </c>
      <c r="I574" s="42">
        <v>0</v>
      </c>
      <c r="J574" s="12" t="str">
        <f>IF($I574=0,"","("&amp;IF(#REF!&lt;&gt;0,1,0)+IF(#REF!&lt;&gt;0,2,0)+IF(#REF!&lt;&gt;0,4,0)&amp;")")</f>
        <v/>
      </c>
      <c r="K574" s="71">
        <f>H574-I574</f>
        <v>0</v>
      </c>
      <c r="L574" s="46"/>
      <c r="M574" s="43" t="s">
        <v>81</v>
      </c>
    </row>
    <row r="575" spans="1:14" ht="10.5" customHeight="1" x14ac:dyDescent="0.2">
      <c r="A575" s="62"/>
      <c r="B575" s="10">
        <v>325.7</v>
      </c>
      <c r="C575" s="41" t="s">
        <v>82</v>
      </c>
      <c r="D575" s="42">
        <v>328830.85000000003</v>
      </c>
      <c r="E575" s="42">
        <v>24115.510000000002</v>
      </c>
      <c r="F575" s="42">
        <v>0</v>
      </c>
      <c r="G575" s="42">
        <v>0</v>
      </c>
      <c r="H575" s="42">
        <f>D575+E575-F575+G575</f>
        <v>352946.36000000004</v>
      </c>
      <c r="I575" s="42">
        <v>0</v>
      </c>
      <c r="J575" s="12" t="str">
        <f>IF($I575=0,"","("&amp;IF(#REF!&lt;&gt;0,1,0)+IF(#REF!&lt;&gt;0,2,0)+IF(#REF!&lt;&gt;0,4,0)&amp;")")</f>
        <v/>
      </c>
      <c r="K575" s="71">
        <f>H575-I575</f>
        <v>352946.36000000004</v>
      </c>
      <c r="L575" s="46"/>
      <c r="M575" s="43" t="s">
        <v>83</v>
      </c>
      <c r="N575" s="8"/>
    </row>
    <row r="576" spans="1:14" s="40" customFormat="1" ht="10.5" customHeight="1" x14ac:dyDescent="0.2">
      <c r="A576" s="62"/>
      <c r="B576" s="47"/>
      <c r="C576" s="53" t="s">
        <v>84</v>
      </c>
      <c r="D576" s="94">
        <f t="shared" ref="D576:I576" si="138">SUM(D573:D575)</f>
        <v>328830.85000000003</v>
      </c>
      <c r="E576" s="94">
        <f t="shared" si="138"/>
        <v>24115.510000000002</v>
      </c>
      <c r="F576" s="94">
        <f t="shared" si="138"/>
        <v>0</v>
      </c>
      <c r="G576" s="94">
        <f t="shared" si="138"/>
        <v>0</v>
      </c>
      <c r="H576" s="94">
        <f t="shared" si="138"/>
        <v>352946.36000000004</v>
      </c>
      <c r="I576" s="94">
        <f t="shared" si="138"/>
        <v>0</v>
      </c>
      <c r="J576" s="12" t="str">
        <f>IF($I576=0,"","("&amp;IF(#REF!&lt;&gt;0,1,0)+IF(#REF!&lt;&gt;0,2,0)+IF(#REF!&lt;&gt;0,4,0)&amp;")")</f>
        <v/>
      </c>
      <c r="K576" s="94">
        <f>SUM(K573:K575)</f>
        <v>352946.36000000004</v>
      </c>
      <c r="L576" s="49"/>
      <c r="M576" s="50"/>
      <c r="N576" s="12"/>
    </row>
    <row r="577" spans="1:14" ht="10.5" customHeight="1" thickBot="1" x14ac:dyDescent="0.25">
      <c r="A577" s="62"/>
      <c r="B577" s="39"/>
      <c r="D577" s="59"/>
      <c r="E577" s="59"/>
      <c r="F577" s="59"/>
      <c r="G577" s="59"/>
      <c r="H577" s="59"/>
      <c r="I577" s="59"/>
      <c r="K577" s="59"/>
      <c r="L577" s="46"/>
      <c r="M577" s="43"/>
    </row>
    <row r="578" spans="1:14" s="40" customFormat="1" ht="10.5" customHeight="1" thickTop="1" x14ac:dyDescent="0.2">
      <c r="A578" s="62"/>
      <c r="B578" s="47"/>
      <c r="C578" s="60" t="str">
        <f>" "&amp;"Total "&amp;A565</f>
        <v xml:space="preserve"> Total St. Lucie Unit 1</v>
      </c>
      <c r="D578" s="90">
        <f t="shared" ref="D578:I578" si="139">D571+D576</f>
        <v>1516990609.97</v>
      </c>
      <c r="E578" s="90">
        <f t="shared" si="139"/>
        <v>41200332.970000006</v>
      </c>
      <c r="F578" s="90">
        <f t="shared" si="139"/>
        <v>11875989.370000001</v>
      </c>
      <c r="G578" s="90">
        <f t="shared" si="139"/>
        <v>4308120.8100000247</v>
      </c>
      <c r="H578" s="61">
        <f t="shared" si="139"/>
        <v>1550623074.3799999</v>
      </c>
      <c r="I578" s="90">
        <f t="shared" si="139"/>
        <v>0</v>
      </c>
      <c r="J578" s="12" t="str">
        <f>IF($I578=0,"","("&amp;IF(#REF!&lt;&gt;0,1,0)+IF(#REF!&lt;&gt;0,2,0)+IF(#REF!&lt;&gt;0,4,0)&amp;")")</f>
        <v/>
      </c>
      <c r="K578" s="90">
        <f>K571+K576</f>
        <v>1550623074.3799999</v>
      </c>
      <c r="L578" s="49"/>
      <c r="M578" s="50"/>
      <c r="N578" s="12"/>
    </row>
    <row r="579" spans="1:14" ht="10.5" customHeight="1" x14ac:dyDescent="0.2">
      <c r="A579" s="38" t="s">
        <v>124</v>
      </c>
      <c r="B579" s="39"/>
      <c r="D579" s="9"/>
      <c r="E579" s="9"/>
      <c r="F579" s="9"/>
      <c r="G579" s="9"/>
      <c r="H579" s="9"/>
      <c r="I579" s="9"/>
      <c r="J579" s="12" t="str">
        <f>IF($I579=0,"","("&amp;IF(#REF!&lt;&gt;0,1,0)+IF(#REF!&lt;&gt;0,2,0)+IF(#REF!&lt;&gt;0,4,0)&amp;")")</f>
        <v/>
      </c>
      <c r="K579" s="9"/>
      <c r="L579" s="46"/>
      <c r="M579" s="43"/>
    </row>
    <row r="580" spans="1:14" ht="10.5" customHeight="1" x14ac:dyDescent="0.2">
      <c r="A580" s="38"/>
      <c r="B580" s="10">
        <v>321</v>
      </c>
      <c r="C580" s="41" t="s">
        <v>3</v>
      </c>
      <c r="D580" s="42">
        <v>0</v>
      </c>
      <c r="E580" s="42">
        <v>0</v>
      </c>
      <c r="F580" s="42">
        <v>0</v>
      </c>
      <c r="G580" s="42">
        <v>0</v>
      </c>
      <c r="H580" s="42">
        <f>D580+E580-F580+G580</f>
        <v>0</v>
      </c>
      <c r="I580" s="42">
        <v>0</v>
      </c>
      <c r="J580" s="12" t="str">
        <f>IF($I580=0,"","("&amp;IF(#REF!&lt;&gt;0,1,0)+IF(#REF!&lt;&gt;0,2,0)+IF(#REF!&lt;&gt;0,4,0)&amp;")")</f>
        <v/>
      </c>
      <c r="K580" s="101">
        <f>H580-I580</f>
        <v>0</v>
      </c>
      <c r="L580" s="46"/>
      <c r="M580" s="43" t="s">
        <v>76</v>
      </c>
      <c r="N580" s="8"/>
    </row>
    <row r="581" spans="1:14" ht="10.5" customHeight="1" x14ac:dyDescent="0.2">
      <c r="A581" s="62"/>
      <c r="B581" s="10">
        <v>322</v>
      </c>
      <c r="C581" s="41" t="s">
        <v>8</v>
      </c>
      <c r="D581" s="42">
        <v>2127628.48</v>
      </c>
      <c r="E581" s="42">
        <v>0</v>
      </c>
      <c r="F581" s="42">
        <v>0</v>
      </c>
      <c r="G581" s="42">
        <v>-2127628.48</v>
      </c>
      <c r="H581" s="42">
        <f>D581+E581-F581+G581</f>
        <v>0</v>
      </c>
      <c r="I581" s="42">
        <v>0</v>
      </c>
      <c r="J581" s="12" t="str">
        <f>IF($I581=0,"","("&amp;IF(#REF!&lt;&gt;0,1,0)+IF(#REF!&lt;&gt;0,2,0)+IF(#REF!&lt;&gt;0,4,0)&amp;")")</f>
        <v/>
      </c>
      <c r="K581" s="71">
        <f>H581-I581</f>
        <v>0</v>
      </c>
      <c r="L581" s="46"/>
      <c r="M581" s="43" t="s">
        <v>76</v>
      </c>
      <c r="N581" s="8"/>
    </row>
    <row r="582" spans="1:14" ht="10.5" customHeight="1" x14ac:dyDescent="0.2">
      <c r="A582" s="62"/>
      <c r="B582" s="10">
        <v>323</v>
      </c>
      <c r="C582" s="9" t="s">
        <v>5</v>
      </c>
      <c r="D582" s="42">
        <v>2126443.1800000002</v>
      </c>
      <c r="E582" s="42">
        <v>0</v>
      </c>
      <c r="F582" s="42">
        <v>0</v>
      </c>
      <c r="G582" s="42">
        <v>-2126443.1800000002</v>
      </c>
      <c r="H582" s="42">
        <f>D582+E582-F582+G582</f>
        <v>0</v>
      </c>
      <c r="I582" s="42">
        <v>0</v>
      </c>
      <c r="J582" s="12" t="str">
        <f>IF($I582=0,"","("&amp;IF(#REF!&lt;&gt;0,1,0)+IF(#REF!&lt;&gt;0,2,0)+IF(#REF!&lt;&gt;0,4,0)&amp;")")</f>
        <v/>
      </c>
      <c r="K582" s="71">
        <f>H582-I582</f>
        <v>0</v>
      </c>
      <c r="L582" s="46"/>
      <c r="M582" s="43" t="s">
        <v>76</v>
      </c>
      <c r="N582" s="8"/>
    </row>
    <row r="583" spans="1:14" ht="10.5" customHeight="1" x14ac:dyDescent="0.2">
      <c r="A583" s="62"/>
      <c r="B583" s="10">
        <v>324</v>
      </c>
      <c r="C583" s="9" t="s">
        <v>6</v>
      </c>
      <c r="D583" s="42">
        <v>54049.15</v>
      </c>
      <c r="E583" s="42">
        <v>0</v>
      </c>
      <c r="F583" s="42">
        <v>0</v>
      </c>
      <c r="G583" s="42">
        <v>-54049.15</v>
      </c>
      <c r="H583" s="42">
        <f>D583+E583-F583+G583</f>
        <v>0</v>
      </c>
      <c r="I583" s="42">
        <v>0</v>
      </c>
      <c r="J583" s="12" t="str">
        <f>IF($I583=0,"","("&amp;IF(#REF!&lt;&gt;0,1,0)+IF(#REF!&lt;&gt;0,2,0)+IF(#REF!&lt;&gt;0,4,0)&amp;")")</f>
        <v/>
      </c>
      <c r="K583" s="71">
        <f>H583-I583</f>
        <v>0</v>
      </c>
      <c r="L583" s="46"/>
      <c r="M583" s="43" t="s">
        <v>76</v>
      </c>
      <c r="N583" s="8"/>
    </row>
    <row r="584" spans="1:14" ht="10.5" customHeight="1" x14ac:dyDescent="0.2">
      <c r="A584" s="62"/>
      <c r="B584" s="10">
        <v>325</v>
      </c>
      <c r="C584" s="9" t="s">
        <v>7</v>
      </c>
      <c r="D584" s="42">
        <v>0</v>
      </c>
      <c r="E584" s="42">
        <v>0</v>
      </c>
      <c r="F584" s="42">
        <v>0</v>
      </c>
      <c r="G584" s="42">
        <v>0</v>
      </c>
      <c r="H584" s="42">
        <f>D584+E584-F584+G584</f>
        <v>0</v>
      </c>
      <c r="I584" s="42">
        <v>0</v>
      </c>
      <c r="J584" s="12" t="str">
        <f>IF($I584=0,"","("&amp;IF(#REF!&lt;&gt;0,1,0)+IF(#REF!&lt;&gt;0,2,0)+IF(#REF!&lt;&gt;0,4,0)&amp;")")</f>
        <v/>
      </c>
      <c r="K584" s="71">
        <f>H584-I584</f>
        <v>0</v>
      </c>
      <c r="L584" s="46"/>
      <c r="M584" s="43" t="s">
        <v>76</v>
      </c>
      <c r="N584" s="8"/>
    </row>
    <row r="585" spans="1:14" s="40" customFormat="1" ht="10.5" customHeight="1" x14ac:dyDescent="0.2">
      <c r="A585" s="62"/>
      <c r="B585" s="47"/>
      <c r="C585" s="48" t="s">
        <v>77</v>
      </c>
      <c r="D585" s="94">
        <f t="shared" ref="D585:I585" si="140">SUM(D580:D584)</f>
        <v>4308120.8100000005</v>
      </c>
      <c r="E585" s="94">
        <f t="shared" si="140"/>
        <v>0</v>
      </c>
      <c r="F585" s="94">
        <f t="shared" si="140"/>
        <v>0</v>
      </c>
      <c r="G585" s="94">
        <f t="shared" si="140"/>
        <v>-4308120.8100000005</v>
      </c>
      <c r="H585" s="94">
        <f t="shared" si="140"/>
        <v>0</v>
      </c>
      <c r="I585" s="94">
        <f t="shared" si="140"/>
        <v>0</v>
      </c>
      <c r="J585" s="12" t="str">
        <f>IF($I585=0,"","("&amp;IF(#REF!&lt;&gt;0,1,0)+IF(#REF!&lt;&gt;0,2,0)+IF(#REF!&lt;&gt;0,4,0)&amp;")")</f>
        <v/>
      </c>
      <c r="K585" s="94">
        <f>SUM(K580:K584)</f>
        <v>0</v>
      </c>
      <c r="L585" s="49"/>
      <c r="M585" s="50"/>
      <c r="N585" s="12"/>
    </row>
    <row r="586" spans="1:14" ht="10.5" customHeight="1" x14ac:dyDescent="0.2">
      <c r="A586" s="62"/>
      <c r="C586" s="54"/>
      <c r="D586" s="14"/>
      <c r="E586" s="14"/>
      <c r="F586" s="14"/>
      <c r="G586" s="14"/>
      <c r="H586" s="55"/>
      <c r="I586" s="55"/>
      <c r="J586" s="12" t="str">
        <f>IF($I586=0,"","("&amp;IF(#REF!&lt;&gt;0,1,0)+IF(#REF!&lt;&gt;0,2,0)+IF(#REF!&lt;&gt;0,4,0)&amp;")")</f>
        <v/>
      </c>
      <c r="K586" s="55"/>
      <c r="L586" s="46"/>
      <c r="M586" s="56"/>
    </row>
    <row r="587" spans="1:14" ht="10.5" customHeight="1" x14ac:dyDescent="0.2">
      <c r="A587" s="62"/>
      <c r="B587" s="10">
        <v>325.3</v>
      </c>
      <c r="C587" s="41" t="s">
        <v>78</v>
      </c>
      <c r="D587" s="42">
        <v>0</v>
      </c>
      <c r="E587" s="42">
        <v>0</v>
      </c>
      <c r="F587" s="42">
        <v>0</v>
      </c>
      <c r="G587" s="42">
        <v>0</v>
      </c>
      <c r="H587" s="42">
        <f>D587+E587-F587+G587</f>
        <v>0</v>
      </c>
      <c r="I587" s="42">
        <v>0</v>
      </c>
      <c r="J587" s="12" t="str">
        <f>IF($I587=0,"","("&amp;IF(#REF!&lt;&gt;0,1,0)+IF(#REF!&lt;&gt;0,2,0)+IF(#REF!&lt;&gt;0,4,0)&amp;")")</f>
        <v/>
      </c>
      <c r="K587" s="101">
        <f>H587-I587</f>
        <v>0</v>
      </c>
      <c r="L587" s="46"/>
      <c r="M587" s="57" t="s">
        <v>79</v>
      </c>
    </row>
    <row r="588" spans="1:14" ht="10.5" customHeight="1" x14ac:dyDescent="0.2">
      <c r="A588" s="62"/>
      <c r="B588" s="10">
        <v>325.5</v>
      </c>
      <c r="C588" s="9" t="s">
        <v>80</v>
      </c>
      <c r="D588" s="42">
        <v>0</v>
      </c>
      <c r="E588" s="42">
        <v>0</v>
      </c>
      <c r="F588" s="42">
        <v>0</v>
      </c>
      <c r="G588" s="42">
        <v>0</v>
      </c>
      <c r="H588" s="42">
        <f>D588+E588-F588+G588</f>
        <v>0</v>
      </c>
      <c r="I588" s="42">
        <v>0</v>
      </c>
      <c r="J588" s="12" t="str">
        <f>IF($I588=0,"","("&amp;IF(#REF!&lt;&gt;0,1,0)+IF(#REF!&lt;&gt;0,2,0)+IF(#REF!&lt;&gt;0,4,0)&amp;")")</f>
        <v/>
      </c>
      <c r="K588" s="71">
        <f>H588-I588</f>
        <v>0</v>
      </c>
      <c r="L588" s="46"/>
      <c r="M588" s="43" t="s">
        <v>81</v>
      </c>
    </row>
    <row r="589" spans="1:14" ht="10.5" customHeight="1" x14ac:dyDescent="0.2">
      <c r="A589" s="62"/>
      <c r="B589" s="10">
        <v>325.7</v>
      </c>
      <c r="C589" s="41" t="s">
        <v>82</v>
      </c>
      <c r="D589" s="42">
        <v>0</v>
      </c>
      <c r="E589" s="42">
        <v>0</v>
      </c>
      <c r="F589" s="42">
        <v>0</v>
      </c>
      <c r="G589" s="42">
        <v>0</v>
      </c>
      <c r="H589" s="42">
        <f>D589+E589-F589+G589</f>
        <v>0</v>
      </c>
      <c r="I589" s="42">
        <v>0</v>
      </c>
      <c r="J589" s="12" t="str">
        <f>IF($I589=0,"","("&amp;IF(#REF!&lt;&gt;0,1,0)+IF(#REF!&lt;&gt;0,2,0)+IF(#REF!&lt;&gt;0,4,0)&amp;")")</f>
        <v/>
      </c>
      <c r="K589" s="71">
        <f>H589-I589</f>
        <v>0</v>
      </c>
      <c r="L589" s="46"/>
      <c r="M589" s="43" t="s">
        <v>83</v>
      </c>
      <c r="N589" s="8"/>
    </row>
    <row r="590" spans="1:14" s="40" customFormat="1" ht="10.5" customHeight="1" x14ac:dyDescent="0.2">
      <c r="A590" s="62"/>
      <c r="B590" s="47"/>
      <c r="C590" s="53" t="s">
        <v>84</v>
      </c>
      <c r="D590" s="94">
        <f t="shared" ref="D590:I590" si="141">SUM(D587:D589)</f>
        <v>0</v>
      </c>
      <c r="E590" s="94">
        <f t="shared" si="141"/>
        <v>0</v>
      </c>
      <c r="F590" s="94">
        <f t="shared" si="141"/>
        <v>0</v>
      </c>
      <c r="G590" s="94">
        <f t="shared" si="141"/>
        <v>0</v>
      </c>
      <c r="H590" s="94">
        <f t="shared" si="141"/>
        <v>0</v>
      </c>
      <c r="I590" s="94">
        <f t="shared" si="141"/>
        <v>0</v>
      </c>
      <c r="J590" s="12" t="str">
        <f>IF($I590=0,"","("&amp;IF(#REF!&lt;&gt;0,1,0)+IF(#REF!&lt;&gt;0,2,0)+IF(#REF!&lt;&gt;0,4,0)&amp;")")</f>
        <v/>
      </c>
      <c r="K590" s="94">
        <f>SUM(K587:K589)</f>
        <v>0</v>
      </c>
      <c r="L590" s="49"/>
      <c r="M590" s="50"/>
      <c r="N590" s="12"/>
    </row>
    <row r="591" spans="1:14" ht="10.5" customHeight="1" thickBot="1" x14ac:dyDescent="0.25">
      <c r="A591" s="62"/>
      <c r="B591" s="39"/>
      <c r="D591" s="59"/>
      <c r="E591" s="59"/>
      <c r="F591" s="59"/>
      <c r="G591" s="59"/>
      <c r="H591" s="59"/>
      <c r="I591" s="59"/>
      <c r="K591" s="59"/>
      <c r="L591" s="46"/>
      <c r="M591" s="43"/>
    </row>
    <row r="592" spans="1:14" s="40" customFormat="1" ht="10.5" customHeight="1" thickTop="1" x14ac:dyDescent="0.2">
      <c r="A592" s="62"/>
      <c r="B592" s="47"/>
      <c r="C592" s="60" t="str">
        <f>" "&amp;"Total "&amp;A579</f>
        <v xml:space="preserve"> Total St. Lucie Unit 1 Uprates</v>
      </c>
      <c r="D592" s="90">
        <f t="shared" ref="D592:I592" si="142">D585+D590</f>
        <v>4308120.8100000005</v>
      </c>
      <c r="E592" s="90">
        <f t="shared" si="142"/>
        <v>0</v>
      </c>
      <c r="F592" s="90">
        <f t="shared" si="142"/>
        <v>0</v>
      </c>
      <c r="G592" s="90">
        <f t="shared" si="142"/>
        <v>-4308120.8100000005</v>
      </c>
      <c r="H592" s="61">
        <f t="shared" si="142"/>
        <v>0</v>
      </c>
      <c r="I592" s="90">
        <f t="shared" si="142"/>
        <v>0</v>
      </c>
      <c r="J592" s="12" t="str">
        <f>IF($I592=0,"","("&amp;IF(#REF!&lt;&gt;0,1,0)+IF(#REF!&lt;&gt;0,2,0)+IF(#REF!&lt;&gt;0,4,0)&amp;")")</f>
        <v/>
      </c>
      <c r="K592" s="90">
        <f>K585+K590</f>
        <v>0</v>
      </c>
      <c r="L592" s="49"/>
      <c r="M592" s="50"/>
      <c r="N592" s="12"/>
    </row>
    <row r="593" spans="1:14" ht="10.5" customHeight="1" x14ac:dyDescent="0.2">
      <c r="A593" s="38" t="s">
        <v>125</v>
      </c>
      <c r="B593" s="39"/>
      <c r="D593" s="9"/>
      <c r="E593" s="9"/>
      <c r="F593" s="9"/>
      <c r="G593" s="9"/>
      <c r="H593" s="9"/>
      <c r="I593" s="9"/>
      <c r="J593" s="12" t="str">
        <f>IF($I593=0,"","("&amp;IF(#REF!&lt;&gt;0,1,0)+IF(#REF!&lt;&gt;0,2,0)+IF(#REF!&lt;&gt;0,4,0)&amp;")")</f>
        <v/>
      </c>
      <c r="K593" s="9"/>
      <c r="L593" s="46"/>
      <c r="M593" s="43"/>
    </row>
    <row r="594" spans="1:14" ht="10.5" customHeight="1" x14ac:dyDescent="0.2">
      <c r="A594" s="38"/>
      <c r="B594" s="10">
        <v>321</v>
      </c>
      <c r="C594" s="41" t="s">
        <v>3</v>
      </c>
      <c r="D594" s="42">
        <v>287397430.98000002</v>
      </c>
      <c r="E594" s="42">
        <v>5272493.45</v>
      </c>
      <c r="F594" s="42">
        <v>530708.75</v>
      </c>
      <c r="G594" s="42">
        <v>0</v>
      </c>
      <c r="H594" s="42">
        <f>D594+E594-F594+G594</f>
        <v>292139215.68000001</v>
      </c>
      <c r="I594" s="42">
        <v>0</v>
      </c>
      <c r="J594" s="12" t="str">
        <f>IF($I594=0,"","("&amp;IF(#REF!&lt;&gt;0,1,0)+IF(#REF!&lt;&gt;0,2,0)+IF(#REF!&lt;&gt;0,4,0)&amp;")")</f>
        <v/>
      </c>
      <c r="K594" s="101">
        <f>H594-I594</f>
        <v>292139215.68000001</v>
      </c>
      <c r="L594" s="46"/>
      <c r="M594" s="43">
        <v>1.7999999999999999E-2</v>
      </c>
      <c r="N594" s="8"/>
    </row>
    <row r="595" spans="1:14" ht="10.5" customHeight="1" x14ac:dyDescent="0.2">
      <c r="A595" s="40"/>
      <c r="B595" s="10">
        <v>322</v>
      </c>
      <c r="C595" s="41" t="s">
        <v>8</v>
      </c>
      <c r="D595" s="42">
        <v>1004934747.4699999</v>
      </c>
      <c r="E595" s="42">
        <v>50241579.530000001</v>
      </c>
      <c r="F595" s="42">
        <v>14772114.720000001</v>
      </c>
      <c r="G595" s="42">
        <v>3515295.8799999952</v>
      </c>
      <c r="H595" s="42">
        <f>D595+E595-F595+G595</f>
        <v>1043919508.1599998</v>
      </c>
      <c r="I595" s="42">
        <v>0</v>
      </c>
      <c r="J595" s="12" t="str">
        <f>IF($I595=0,"","("&amp;IF(#REF!&lt;&gt;0,1,0)+IF(#REF!&lt;&gt;0,2,0)+IF(#REF!&lt;&gt;0,4,0)&amp;")")</f>
        <v/>
      </c>
      <c r="K595" s="71">
        <f>H595-I595</f>
        <v>1043919508.1599998</v>
      </c>
      <c r="L595" s="46"/>
      <c r="M595" s="43">
        <v>0.02</v>
      </c>
      <c r="N595" s="8"/>
    </row>
    <row r="596" spans="1:14" ht="10.5" customHeight="1" x14ac:dyDescent="0.2">
      <c r="A596" s="40"/>
      <c r="B596" s="10">
        <v>323</v>
      </c>
      <c r="C596" s="9" t="s">
        <v>5</v>
      </c>
      <c r="D596" s="42">
        <v>345355895.57999998</v>
      </c>
      <c r="E596" s="42">
        <v>5272506.93</v>
      </c>
      <c r="F596" s="42">
        <v>4614220.33</v>
      </c>
      <c r="G596" s="42">
        <v>7281794.5399999917</v>
      </c>
      <c r="H596" s="42">
        <f>D596+E596-F596+G596</f>
        <v>353295976.72000003</v>
      </c>
      <c r="I596" s="42">
        <v>0</v>
      </c>
      <c r="J596" s="12" t="str">
        <f>IF($I596=0,"","("&amp;IF(#REF!&lt;&gt;0,1,0)+IF(#REF!&lt;&gt;0,2,0)+IF(#REF!&lt;&gt;0,4,0)&amp;")")</f>
        <v/>
      </c>
      <c r="K596" s="71">
        <f>H596-I596</f>
        <v>353295976.72000003</v>
      </c>
      <c r="L596" s="46"/>
      <c r="M596" s="43">
        <v>2.4E-2</v>
      </c>
      <c r="N596" s="8"/>
    </row>
    <row r="597" spans="1:14" ht="10.5" customHeight="1" x14ac:dyDescent="0.2">
      <c r="A597" s="40"/>
      <c r="B597" s="10">
        <v>324</v>
      </c>
      <c r="C597" s="9" t="s">
        <v>6</v>
      </c>
      <c r="D597" s="42">
        <v>182558287.67000002</v>
      </c>
      <c r="E597" s="42">
        <v>9002185.209999999</v>
      </c>
      <c r="F597" s="42">
        <v>127784.62000000001</v>
      </c>
      <c r="G597" s="42">
        <v>355430.75</v>
      </c>
      <c r="H597" s="42">
        <f>D597+E597-F597+G597</f>
        <v>191788119.01000002</v>
      </c>
      <c r="I597" s="42">
        <v>0</v>
      </c>
      <c r="J597" s="12" t="str">
        <f>IF($I597=0,"","("&amp;IF(#REF!&lt;&gt;0,1,0)+IF(#REF!&lt;&gt;0,2,0)+IF(#REF!&lt;&gt;0,4,0)&amp;")")</f>
        <v/>
      </c>
      <c r="K597" s="71">
        <f>H597-I597</f>
        <v>191788119.01000002</v>
      </c>
      <c r="L597" s="46"/>
      <c r="M597" s="43">
        <v>1.7999999999999999E-2</v>
      </c>
      <c r="N597" s="8"/>
    </row>
    <row r="598" spans="1:14" ht="10.5" customHeight="1" x14ac:dyDescent="0.2">
      <c r="A598" s="40"/>
      <c r="B598" s="10">
        <v>325</v>
      </c>
      <c r="C598" s="9" t="s">
        <v>7</v>
      </c>
      <c r="D598" s="42">
        <v>23239518.259999998</v>
      </c>
      <c r="E598" s="42">
        <v>78052.31</v>
      </c>
      <c r="F598" s="42">
        <v>30130.959999999999</v>
      </c>
      <c r="G598" s="42">
        <v>0</v>
      </c>
      <c r="H598" s="42">
        <f>D598+E598-F598+G598</f>
        <v>23287439.609999996</v>
      </c>
      <c r="I598" s="42">
        <v>0</v>
      </c>
      <c r="J598" s="12" t="str">
        <f>IF($I598=0,"","("&amp;IF(#REF!&lt;&gt;0,1,0)+IF(#REF!&lt;&gt;0,2,0)+IF(#REF!&lt;&gt;0,4,0)&amp;")")</f>
        <v/>
      </c>
      <c r="K598" s="71">
        <f>H598-I598</f>
        <v>23287439.609999996</v>
      </c>
      <c r="L598" s="46"/>
      <c r="M598" s="43">
        <v>1.7999999999999999E-2</v>
      </c>
      <c r="N598" s="8"/>
    </row>
    <row r="599" spans="1:14" s="40" customFormat="1" ht="10.5" customHeight="1" x14ac:dyDescent="0.2">
      <c r="B599" s="47"/>
      <c r="C599" s="48" t="s">
        <v>77</v>
      </c>
      <c r="D599" s="94">
        <f t="shared" ref="D599:I599" si="143">SUM(D594:D598)</f>
        <v>1843485879.9599998</v>
      </c>
      <c r="E599" s="94">
        <f t="shared" si="143"/>
        <v>69866817.430000007</v>
      </c>
      <c r="F599" s="94">
        <f t="shared" si="143"/>
        <v>20074959.380000003</v>
      </c>
      <c r="G599" s="94">
        <f t="shared" si="143"/>
        <v>11152521.169999987</v>
      </c>
      <c r="H599" s="94">
        <f t="shared" si="143"/>
        <v>1904430259.1799998</v>
      </c>
      <c r="I599" s="94">
        <f t="shared" si="143"/>
        <v>0</v>
      </c>
      <c r="J599" s="12" t="str">
        <f>IF($I599=0,"","("&amp;IF(#REF!&lt;&gt;0,1,0)+IF(#REF!&lt;&gt;0,2,0)+IF(#REF!&lt;&gt;0,4,0)&amp;")")</f>
        <v/>
      </c>
      <c r="K599" s="94">
        <f>SUM(K594:K598)</f>
        <v>1904430259.1799998</v>
      </c>
      <c r="L599" s="49"/>
      <c r="M599" s="50"/>
      <c r="N599" s="12"/>
    </row>
    <row r="600" spans="1:14" ht="10.5" customHeight="1" x14ac:dyDescent="0.2">
      <c r="A600" s="40"/>
      <c r="C600" s="54"/>
      <c r="D600" s="14"/>
      <c r="E600" s="14"/>
      <c r="F600" s="14"/>
      <c r="G600" s="14"/>
      <c r="H600" s="55"/>
      <c r="I600" s="55"/>
      <c r="J600" s="12" t="str">
        <f>IF($I600=0,"","("&amp;IF(#REF!&lt;&gt;0,1,0)+IF(#REF!&lt;&gt;0,2,0)+IF(#REF!&lt;&gt;0,4,0)&amp;")")</f>
        <v/>
      </c>
      <c r="K600" s="55"/>
      <c r="L600" s="46"/>
      <c r="M600" s="56"/>
    </row>
    <row r="601" spans="1:14" ht="10.5" customHeight="1" x14ac:dyDescent="0.2">
      <c r="A601" s="40"/>
      <c r="B601" s="10">
        <v>325.3</v>
      </c>
      <c r="C601" s="41" t="s">
        <v>78</v>
      </c>
      <c r="D601" s="42">
        <v>0</v>
      </c>
      <c r="E601" s="42">
        <v>0</v>
      </c>
      <c r="F601" s="42">
        <v>0</v>
      </c>
      <c r="G601" s="42">
        <v>0</v>
      </c>
      <c r="H601" s="42">
        <f>D601+E601-F601+G601</f>
        <v>0</v>
      </c>
      <c r="I601" s="42">
        <v>0</v>
      </c>
      <c r="J601" s="12" t="str">
        <f>IF($I601=0,"","("&amp;IF(#REF!&lt;&gt;0,1,0)+IF(#REF!&lt;&gt;0,2,0)+IF(#REF!&lt;&gt;0,4,0)&amp;")")</f>
        <v/>
      </c>
      <c r="K601" s="101">
        <f>H601-I601</f>
        <v>0</v>
      </c>
      <c r="L601" s="46"/>
      <c r="M601" s="57" t="s">
        <v>79</v>
      </c>
    </row>
    <row r="602" spans="1:14" ht="10.5" customHeight="1" x14ac:dyDescent="0.2">
      <c r="A602" s="40"/>
      <c r="B602" s="10">
        <v>325.5</v>
      </c>
      <c r="C602" s="9" t="s">
        <v>80</v>
      </c>
      <c r="D602" s="42">
        <v>0</v>
      </c>
      <c r="E602" s="42">
        <v>0</v>
      </c>
      <c r="F602" s="42">
        <v>0</v>
      </c>
      <c r="G602" s="42">
        <v>0</v>
      </c>
      <c r="H602" s="42">
        <f>D602+E602-F602+G602</f>
        <v>0</v>
      </c>
      <c r="I602" s="42">
        <v>0</v>
      </c>
      <c r="J602" s="12" t="str">
        <f>IF($I602=0,"","("&amp;IF(#REF!&lt;&gt;0,1,0)+IF(#REF!&lt;&gt;0,2,0)+IF(#REF!&lt;&gt;0,4,0)&amp;")")</f>
        <v/>
      </c>
      <c r="K602" s="71">
        <f>H602-I602</f>
        <v>0</v>
      </c>
      <c r="L602" s="46"/>
      <c r="M602" s="43" t="s">
        <v>81</v>
      </c>
    </row>
    <row r="603" spans="1:14" ht="10.5" customHeight="1" x14ac:dyDescent="0.2">
      <c r="A603" s="40"/>
      <c r="B603" s="10">
        <v>325.7</v>
      </c>
      <c r="C603" s="41" t="s">
        <v>82</v>
      </c>
      <c r="D603" s="42">
        <v>110058.82</v>
      </c>
      <c r="E603" s="42">
        <v>12517.470000000001</v>
      </c>
      <c r="F603" s="42">
        <v>0</v>
      </c>
      <c r="G603" s="42">
        <v>0</v>
      </c>
      <c r="H603" s="42">
        <f>D603+E603-F603+G603</f>
        <v>122576.29000000001</v>
      </c>
      <c r="I603" s="42">
        <v>0</v>
      </c>
      <c r="J603" s="12" t="str">
        <f>IF($I603=0,"","("&amp;IF(#REF!&lt;&gt;0,1,0)+IF(#REF!&lt;&gt;0,2,0)+IF(#REF!&lt;&gt;0,4,0)&amp;")")</f>
        <v/>
      </c>
      <c r="K603" s="71">
        <f>H603-I603</f>
        <v>122576.29000000001</v>
      </c>
      <c r="L603" s="46"/>
      <c r="M603" s="43" t="s">
        <v>83</v>
      </c>
      <c r="N603" s="8"/>
    </row>
    <row r="604" spans="1:14" s="40" customFormat="1" ht="10.5" customHeight="1" x14ac:dyDescent="0.2">
      <c r="B604" s="47"/>
      <c r="C604" s="53" t="s">
        <v>84</v>
      </c>
      <c r="D604" s="94">
        <f t="shared" ref="D604:I604" si="144">SUM(D601:D603)</f>
        <v>110058.82</v>
      </c>
      <c r="E604" s="94">
        <f t="shared" si="144"/>
        <v>12517.470000000001</v>
      </c>
      <c r="F604" s="94">
        <f t="shared" si="144"/>
        <v>0</v>
      </c>
      <c r="G604" s="94">
        <f t="shared" si="144"/>
        <v>0</v>
      </c>
      <c r="H604" s="94">
        <f t="shared" si="144"/>
        <v>122576.29000000001</v>
      </c>
      <c r="I604" s="94">
        <f t="shared" si="144"/>
        <v>0</v>
      </c>
      <c r="J604" s="12" t="str">
        <f>IF($I604=0,"","("&amp;IF(#REF!&lt;&gt;0,1,0)+IF(#REF!&lt;&gt;0,2,0)+IF(#REF!&lt;&gt;0,4,0)&amp;")")</f>
        <v/>
      </c>
      <c r="K604" s="94">
        <f>SUM(K601:K603)</f>
        <v>122576.29000000001</v>
      </c>
      <c r="L604" s="49"/>
      <c r="M604" s="50"/>
      <c r="N604" s="12"/>
    </row>
    <row r="605" spans="1:14" ht="10.5" customHeight="1" thickBot="1" x14ac:dyDescent="0.25">
      <c r="A605" s="40"/>
      <c r="B605" s="39"/>
      <c r="D605" s="59"/>
      <c r="E605" s="59"/>
      <c r="F605" s="59"/>
      <c r="G605" s="59"/>
      <c r="H605" s="59"/>
      <c r="I605" s="59"/>
      <c r="K605" s="59"/>
      <c r="L605" s="46"/>
      <c r="M605" s="43"/>
    </row>
    <row r="606" spans="1:14" s="40" customFormat="1" ht="10.5" customHeight="1" thickTop="1" x14ac:dyDescent="0.2">
      <c r="B606" s="47"/>
      <c r="C606" s="60" t="str">
        <f>" "&amp;"Total "&amp;A593</f>
        <v xml:space="preserve"> Total St. Lucie Unit 2</v>
      </c>
      <c r="D606" s="90">
        <f t="shared" ref="D606:I606" si="145">D599+D604</f>
        <v>1843595938.7799997</v>
      </c>
      <c r="E606" s="90">
        <f t="shared" si="145"/>
        <v>69879334.900000006</v>
      </c>
      <c r="F606" s="90">
        <f t="shared" si="145"/>
        <v>20074959.380000003</v>
      </c>
      <c r="G606" s="90">
        <f t="shared" si="145"/>
        <v>11152521.169999987</v>
      </c>
      <c r="H606" s="61">
        <f t="shared" si="145"/>
        <v>1904552835.4699998</v>
      </c>
      <c r="I606" s="90">
        <f t="shared" si="145"/>
        <v>0</v>
      </c>
      <c r="J606" s="12" t="str">
        <f>IF($I606=0,"","("&amp;IF(#REF!&lt;&gt;0,1,0)+IF(#REF!&lt;&gt;0,2,0)+IF(#REF!&lt;&gt;0,4,0)&amp;")")</f>
        <v/>
      </c>
      <c r="K606" s="90">
        <f>K599+K604</f>
        <v>1904552835.4699998</v>
      </c>
      <c r="L606" s="49"/>
      <c r="M606" s="50"/>
      <c r="N606" s="12"/>
    </row>
    <row r="607" spans="1:14" ht="10.5" customHeight="1" x14ac:dyDescent="0.2">
      <c r="A607" s="38" t="s">
        <v>126</v>
      </c>
      <c r="B607" s="39"/>
      <c r="D607" s="9"/>
      <c r="E607" s="9"/>
      <c r="F607" s="9"/>
      <c r="G607" s="9"/>
      <c r="H607" s="9"/>
      <c r="I607" s="9"/>
      <c r="J607" s="12" t="str">
        <f>IF($I607=0,"","("&amp;IF(#REF!&lt;&gt;0,1,0)+IF(#REF!&lt;&gt;0,2,0)+IF(#REF!&lt;&gt;0,4,0)&amp;")")</f>
        <v/>
      </c>
      <c r="K607" s="9"/>
      <c r="L607" s="46"/>
      <c r="M607" s="43"/>
    </row>
    <row r="608" spans="1:14" ht="10.5" customHeight="1" x14ac:dyDescent="0.2">
      <c r="A608" s="38"/>
      <c r="B608" s="10">
        <v>321</v>
      </c>
      <c r="C608" s="41" t="s">
        <v>3</v>
      </c>
      <c r="D608" s="42">
        <v>0</v>
      </c>
      <c r="E608" s="42">
        <v>0</v>
      </c>
      <c r="F608" s="42">
        <v>0</v>
      </c>
      <c r="G608" s="42">
        <v>0</v>
      </c>
      <c r="H608" s="42">
        <f>D608+E608-F608+G608</f>
        <v>0</v>
      </c>
      <c r="I608" s="42">
        <v>0</v>
      </c>
      <c r="J608" s="12" t="str">
        <f>IF($I608=0,"","("&amp;IF(#REF!&lt;&gt;0,1,0)+IF(#REF!&lt;&gt;0,2,0)+IF(#REF!&lt;&gt;0,4,0)&amp;")")</f>
        <v/>
      </c>
      <c r="K608" s="101">
        <f>H608-I608</f>
        <v>0</v>
      </c>
      <c r="L608" s="46"/>
      <c r="M608" s="43" t="s">
        <v>76</v>
      </c>
      <c r="N608" s="8"/>
    </row>
    <row r="609" spans="1:14" ht="10.5" customHeight="1" x14ac:dyDescent="0.2">
      <c r="A609" s="62"/>
      <c r="B609" s="10">
        <v>322</v>
      </c>
      <c r="C609" s="41" t="s">
        <v>8</v>
      </c>
      <c r="D609" s="42">
        <v>3544719.54</v>
      </c>
      <c r="E609" s="42">
        <v>0</v>
      </c>
      <c r="F609" s="42">
        <v>29423.66</v>
      </c>
      <c r="G609" s="42">
        <v>-3515295.88</v>
      </c>
      <c r="H609" s="42">
        <f>D609+E609-F609+G609</f>
        <v>0</v>
      </c>
      <c r="I609" s="42">
        <v>0</v>
      </c>
      <c r="J609" s="12" t="str">
        <f>IF($I609=0,"","("&amp;IF(#REF!&lt;&gt;0,1,0)+IF(#REF!&lt;&gt;0,2,0)+IF(#REF!&lt;&gt;0,4,0)&amp;")")</f>
        <v/>
      </c>
      <c r="K609" s="71">
        <f>H609-I609</f>
        <v>0</v>
      </c>
      <c r="L609" s="46"/>
      <c r="M609" s="43" t="s">
        <v>76</v>
      </c>
      <c r="N609" s="8"/>
    </row>
    <row r="610" spans="1:14" ht="10.5" customHeight="1" x14ac:dyDescent="0.2">
      <c r="A610" s="62"/>
      <c r="B610" s="10">
        <v>323</v>
      </c>
      <c r="C610" s="9" t="s">
        <v>5</v>
      </c>
      <c r="D610" s="42">
        <v>6175049.4299999997</v>
      </c>
      <c r="E610" s="42">
        <v>0</v>
      </c>
      <c r="F610" s="42">
        <v>0</v>
      </c>
      <c r="G610" s="42">
        <v>-6175049.4299999997</v>
      </c>
      <c r="H610" s="42">
        <f>D610+E610-F610+G610</f>
        <v>0</v>
      </c>
      <c r="I610" s="42">
        <v>0</v>
      </c>
      <c r="J610" s="12" t="str">
        <f>IF($I610=0,"","("&amp;IF(#REF!&lt;&gt;0,1,0)+IF(#REF!&lt;&gt;0,2,0)+IF(#REF!&lt;&gt;0,4,0)&amp;")")</f>
        <v/>
      </c>
      <c r="K610" s="71">
        <f>H610-I610</f>
        <v>0</v>
      </c>
      <c r="L610" s="46"/>
      <c r="M610" s="43" t="s">
        <v>76</v>
      </c>
      <c r="N610" s="8"/>
    </row>
    <row r="611" spans="1:14" ht="10.5" customHeight="1" x14ac:dyDescent="0.2">
      <c r="A611" s="62"/>
      <c r="B611" s="10">
        <v>324</v>
      </c>
      <c r="C611" s="9" t="s">
        <v>6</v>
      </c>
      <c r="D611" s="42">
        <v>355430.75</v>
      </c>
      <c r="E611" s="42">
        <v>0</v>
      </c>
      <c r="F611" s="42">
        <v>0</v>
      </c>
      <c r="G611" s="42">
        <v>-355430.75</v>
      </c>
      <c r="H611" s="42">
        <f>D611+E611-F611+G611</f>
        <v>0</v>
      </c>
      <c r="I611" s="42">
        <v>0</v>
      </c>
      <c r="J611" s="12" t="str">
        <f>IF($I611=0,"","("&amp;IF(#REF!&lt;&gt;0,1,0)+IF(#REF!&lt;&gt;0,2,0)+IF(#REF!&lt;&gt;0,4,0)&amp;")")</f>
        <v/>
      </c>
      <c r="K611" s="71">
        <f>H611-I611</f>
        <v>0</v>
      </c>
      <c r="L611" s="46"/>
      <c r="M611" s="43" t="s">
        <v>76</v>
      </c>
      <c r="N611" s="8"/>
    </row>
    <row r="612" spans="1:14" ht="10.5" customHeight="1" x14ac:dyDescent="0.2">
      <c r="A612" s="62"/>
      <c r="B612" s="10">
        <v>325</v>
      </c>
      <c r="C612" s="9" t="s">
        <v>7</v>
      </c>
      <c r="D612" s="42">
        <v>0</v>
      </c>
      <c r="E612" s="42">
        <v>0</v>
      </c>
      <c r="F612" s="42">
        <v>0</v>
      </c>
      <c r="G612" s="42">
        <v>0</v>
      </c>
      <c r="H612" s="42">
        <f>D612+E612-F612+G612</f>
        <v>0</v>
      </c>
      <c r="I612" s="42">
        <v>0</v>
      </c>
      <c r="J612" s="12" t="str">
        <f>IF($I612=0,"","("&amp;IF(#REF!&lt;&gt;0,1,0)+IF(#REF!&lt;&gt;0,2,0)+IF(#REF!&lt;&gt;0,4,0)&amp;")")</f>
        <v/>
      </c>
      <c r="K612" s="71">
        <f>H612-I612</f>
        <v>0</v>
      </c>
      <c r="L612" s="46"/>
      <c r="M612" s="43" t="s">
        <v>76</v>
      </c>
      <c r="N612" s="8"/>
    </row>
    <row r="613" spans="1:14" s="40" customFormat="1" ht="10.5" customHeight="1" x14ac:dyDescent="0.2">
      <c r="A613" s="62"/>
      <c r="B613" s="47"/>
      <c r="C613" s="48" t="s">
        <v>77</v>
      </c>
      <c r="D613" s="94">
        <f t="shared" ref="D613:I613" si="146">SUM(D608:D612)</f>
        <v>10075199.719999999</v>
      </c>
      <c r="E613" s="94">
        <f t="shared" si="146"/>
        <v>0</v>
      </c>
      <c r="F613" s="94">
        <f t="shared" si="146"/>
        <v>29423.66</v>
      </c>
      <c r="G613" s="94">
        <f t="shared" si="146"/>
        <v>-10045776.059999999</v>
      </c>
      <c r="H613" s="94">
        <f t="shared" si="146"/>
        <v>0</v>
      </c>
      <c r="I613" s="94">
        <f t="shared" si="146"/>
        <v>0</v>
      </c>
      <c r="J613" s="12" t="str">
        <f>IF($I613=0,"","("&amp;IF(#REF!&lt;&gt;0,1,0)+IF(#REF!&lt;&gt;0,2,0)+IF(#REF!&lt;&gt;0,4,0)&amp;")")</f>
        <v/>
      </c>
      <c r="K613" s="94">
        <f>SUM(K608:K612)</f>
        <v>0</v>
      </c>
      <c r="L613" s="49"/>
      <c r="M613" s="50"/>
      <c r="N613" s="12"/>
    </row>
    <row r="614" spans="1:14" ht="10.5" customHeight="1" x14ac:dyDescent="0.2">
      <c r="A614" s="62"/>
      <c r="C614" s="54"/>
      <c r="D614" s="14"/>
      <c r="E614" s="14"/>
      <c r="F614" s="14"/>
      <c r="G614" s="14"/>
      <c r="H614" s="55"/>
      <c r="I614" s="55"/>
      <c r="J614" s="12" t="str">
        <f>IF($I614=0,"","("&amp;IF(#REF!&lt;&gt;0,1,0)+IF(#REF!&lt;&gt;0,2,0)+IF(#REF!&lt;&gt;0,4,0)&amp;")")</f>
        <v/>
      </c>
      <c r="K614" s="55"/>
      <c r="L614" s="46"/>
      <c r="M614" s="56"/>
    </row>
    <row r="615" spans="1:14" ht="10.5" customHeight="1" x14ac:dyDescent="0.2">
      <c r="A615" s="62"/>
      <c r="B615" s="10">
        <v>325.3</v>
      </c>
      <c r="C615" s="41" t="s">
        <v>78</v>
      </c>
      <c r="D615" s="42">
        <v>0</v>
      </c>
      <c r="E615" s="42">
        <v>0</v>
      </c>
      <c r="F615" s="42">
        <v>0</v>
      </c>
      <c r="G615" s="42">
        <v>0</v>
      </c>
      <c r="H615" s="42">
        <f>D615+E615-F615+G615</f>
        <v>0</v>
      </c>
      <c r="I615" s="42">
        <v>0</v>
      </c>
      <c r="J615" s="12" t="str">
        <f>IF($I615=0,"","("&amp;IF(#REF!&lt;&gt;0,1,0)+IF(#REF!&lt;&gt;0,2,0)+IF(#REF!&lt;&gt;0,4,0)&amp;")")</f>
        <v/>
      </c>
      <c r="K615" s="101">
        <f>H615-I615</f>
        <v>0</v>
      </c>
      <c r="L615" s="46"/>
      <c r="M615" s="57" t="s">
        <v>79</v>
      </c>
    </row>
    <row r="616" spans="1:14" ht="10.5" customHeight="1" x14ac:dyDescent="0.2">
      <c r="A616" s="62"/>
      <c r="B616" s="10">
        <v>325.5</v>
      </c>
      <c r="C616" s="9" t="s">
        <v>80</v>
      </c>
      <c r="D616" s="42">
        <v>0</v>
      </c>
      <c r="E616" s="42">
        <v>0</v>
      </c>
      <c r="F616" s="42">
        <v>0</v>
      </c>
      <c r="G616" s="42">
        <v>0</v>
      </c>
      <c r="H616" s="42">
        <f>D616+E616-F616+G616</f>
        <v>0</v>
      </c>
      <c r="I616" s="42">
        <v>0</v>
      </c>
      <c r="J616" s="12" t="str">
        <f>IF($I616=0,"","("&amp;IF(#REF!&lt;&gt;0,1,0)+IF(#REF!&lt;&gt;0,2,0)+IF(#REF!&lt;&gt;0,4,0)&amp;")")</f>
        <v/>
      </c>
      <c r="K616" s="71">
        <f>H616-I616</f>
        <v>0</v>
      </c>
      <c r="L616" s="46"/>
      <c r="M616" s="43" t="s">
        <v>81</v>
      </c>
    </row>
    <row r="617" spans="1:14" ht="10.5" customHeight="1" x14ac:dyDescent="0.2">
      <c r="A617" s="62"/>
      <c r="B617" s="10">
        <v>325.7</v>
      </c>
      <c r="C617" s="41" t="s">
        <v>82</v>
      </c>
      <c r="D617" s="42">
        <v>0</v>
      </c>
      <c r="E617" s="42">
        <v>0</v>
      </c>
      <c r="F617" s="42">
        <v>0</v>
      </c>
      <c r="G617" s="42">
        <v>0</v>
      </c>
      <c r="H617" s="42">
        <f>D617+E617-F617+G617</f>
        <v>0</v>
      </c>
      <c r="I617" s="42">
        <v>0</v>
      </c>
      <c r="J617" s="12" t="str">
        <f>IF($I617=0,"","("&amp;IF(#REF!&lt;&gt;0,1,0)+IF(#REF!&lt;&gt;0,2,0)+IF(#REF!&lt;&gt;0,4,0)&amp;")")</f>
        <v/>
      </c>
      <c r="K617" s="71">
        <f>H617-I617</f>
        <v>0</v>
      </c>
      <c r="L617" s="46"/>
      <c r="M617" s="43" t="s">
        <v>83</v>
      </c>
      <c r="N617" s="8"/>
    </row>
    <row r="618" spans="1:14" s="40" customFormat="1" ht="10.5" customHeight="1" x14ac:dyDescent="0.2">
      <c r="A618" s="62"/>
      <c r="B618" s="47"/>
      <c r="C618" s="53" t="s">
        <v>84</v>
      </c>
      <c r="D618" s="94">
        <f t="shared" ref="D618:I618" si="147">SUM(D615:D617)</f>
        <v>0</v>
      </c>
      <c r="E618" s="94">
        <f t="shared" si="147"/>
        <v>0</v>
      </c>
      <c r="F618" s="94">
        <f t="shared" si="147"/>
        <v>0</v>
      </c>
      <c r="G618" s="94">
        <f t="shared" si="147"/>
        <v>0</v>
      </c>
      <c r="H618" s="94">
        <f t="shared" si="147"/>
        <v>0</v>
      </c>
      <c r="I618" s="94">
        <f t="shared" si="147"/>
        <v>0</v>
      </c>
      <c r="J618" s="12" t="str">
        <f>IF($I618=0,"","("&amp;IF(#REF!&lt;&gt;0,1,0)+IF(#REF!&lt;&gt;0,2,0)+IF(#REF!&lt;&gt;0,4,0)&amp;")")</f>
        <v/>
      </c>
      <c r="K618" s="94">
        <f>SUM(K615:K617)</f>
        <v>0</v>
      </c>
      <c r="L618" s="49"/>
      <c r="M618" s="50"/>
      <c r="N618" s="12"/>
    </row>
    <row r="619" spans="1:14" ht="10.5" customHeight="1" thickBot="1" x14ac:dyDescent="0.25">
      <c r="A619" s="62"/>
      <c r="B619" s="39"/>
      <c r="D619" s="59"/>
      <c r="E619" s="59"/>
      <c r="F619" s="59"/>
      <c r="G619" s="59"/>
      <c r="H619" s="59"/>
      <c r="I619" s="59"/>
      <c r="K619" s="59"/>
      <c r="L619" s="46"/>
      <c r="M619" s="43"/>
    </row>
    <row r="620" spans="1:14" s="40" customFormat="1" ht="10.5" customHeight="1" thickTop="1" x14ac:dyDescent="0.2">
      <c r="A620" s="62"/>
      <c r="B620" s="47"/>
      <c r="C620" s="60" t="str">
        <f>" "&amp;"Total "&amp;A607</f>
        <v xml:space="preserve"> Total St. Lucie Unit 2 Uprates</v>
      </c>
      <c r="D620" s="90">
        <f t="shared" ref="D620:I620" si="148">D613+D618</f>
        <v>10075199.719999999</v>
      </c>
      <c r="E620" s="90">
        <f t="shared" si="148"/>
        <v>0</v>
      </c>
      <c r="F620" s="90">
        <f t="shared" si="148"/>
        <v>29423.66</v>
      </c>
      <c r="G620" s="90">
        <f t="shared" si="148"/>
        <v>-10045776.059999999</v>
      </c>
      <c r="H620" s="61">
        <f t="shared" si="148"/>
        <v>0</v>
      </c>
      <c r="I620" s="90">
        <f t="shared" si="148"/>
        <v>0</v>
      </c>
      <c r="J620" s="12" t="str">
        <f>IF($I620=0,"","("&amp;IF(#REF!&lt;&gt;0,1,0)+IF(#REF!&lt;&gt;0,2,0)+IF(#REF!&lt;&gt;0,4,0)&amp;")")</f>
        <v/>
      </c>
      <c r="K620" s="90">
        <f>K613+K618</f>
        <v>0</v>
      </c>
      <c r="L620" s="49"/>
      <c r="M620" s="50"/>
      <c r="N620" s="12"/>
    </row>
    <row r="621" spans="1:14" ht="10.5" customHeight="1" x14ac:dyDescent="0.2">
      <c r="A621" s="89" t="s">
        <v>127</v>
      </c>
      <c r="B621" s="95"/>
      <c r="C621" s="65"/>
      <c r="D621" s="92"/>
      <c r="E621" s="92"/>
      <c r="F621" s="92"/>
      <c r="G621" s="92"/>
      <c r="H621" s="92"/>
      <c r="I621" s="92"/>
      <c r="J621" s="67" t="str">
        <f>IF($I621=0,"","("&amp;IF(#REF!&lt;&gt;0,1,0)+IF(#REF!&lt;&gt;0,2,0)+IF(#REF!&lt;&gt;0,4,0)&amp;")")</f>
        <v/>
      </c>
      <c r="K621" s="125"/>
      <c r="L621" s="46"/>
      <c r="M621" s="56"/>
    </row>
    <row r="622" spans="1:14" ht="10.5" customHeight="1" x14ac:dyDescent="0.2">
      <c r="A622" s="96"/>
      <c r="B622" s="33">
        <v>321</v>
      </c>
      <c r="C622" s="69" t="s">
        <v>3</v>
      </c>
      <c r="D622" s="59">
        <f t="shared" ref="D622:I622" si="149">D552+D566+D580+D594+D608</f>
        <v>841612023.26999998</v>
      </c>
      <c r="E622" s="59">
        <f t="shared" si="149"/>
        <v>42981065.07</v>
      </c>
      <c r="F622" s="59">
        <f t="shared" si="149"/>
        <v>3515488.2199999997</v>
      </c>
      <c r="G622" s="59">
        <f t="shared" si="149"/>
        <v>-3261.679999999993</v>
      </c>
      <c r="H622" s="59">
        <f t="shared" si="149"/>
        <v>881074338.44000006</v>
      </c>
      <c r="I622" s="59">
        <f t="shared" si="149"/>
        <v>0</v>
      </c>
      <c r="J622" s="70" t="str">
        <f>IF($I622=0,"","("&amp;IF(#REF!&lt;&gt;0,1,0)+IF(#REF!&lt;&gt;0,2,0)+IF(#REF!&lt;&gt;0,4,0)&amp;")")</f>
        <v/>
      </c>
      <c r="K622" s="149">
        <f>H622-I622</f>
        <v>881074338.44000006</v>
      </c>
      <c r="L622" s="46"/>
      <c r="M622" s="43"/>
    </row>
    <row r="623" spans="1:14" ht="10.5" customHeight="1" x14ac:dyDescent="0.2">
      <c r="A623" s="68"/>
      <c r="B623" s="33">
        <v>322</v>
      </c>
      <c r="C623" s="69" t="s">
        <v>8</v>
      </c>
      <c r="D623" s="77">
        <f t="shared" ref="D623:I626" si="150">D553+D567+D581+D595+D609</f>
        <v>1852915543.21</v>
      </c>
      <c r="E623" s="77">
        <f t="shared" si="150"/>
        <v>91478038.99000001</v>
      </c>
      <c r="F623" s="77">
        <f t="shared" si="150"/>
        <v>19193132.379999999</v>
      </c>
      <c r="G623" s="77">
        <f t="shared" si="150"/>
        <v>1.4435499906539917E-8</v>
      </c>
      <c r="H623" s="77">
        <f t="shared" si="150"/>
        <v>1925200449.8199999</v>
      </c>
      <c r="I623" s="59">
        <f t="shared" si="150"/>
        <v>0</v>
      </c>
      <c r="J623" s="70" t="str">
        <f>IF($I623=0,"","("&amp;IF(#REF!&lt;&gt;0,1,0)+IF(#REF!&lt;&gt;0,2,0)+IF(#REF!&lt;&gt;0,4,0)&amp;")")</f>
        <v/>
      </c>
      <c r="K623" s="150">
        <f>H623-I623</f>
        <v>1925200449.8199999</v>
      </c>
      <c r="L623" s="46"/>
      <c r="M623" s="43"/>
    </row>
    <row r="624" spans="1:14" ht="10.5" customHeight="1" x14ac:dyDescent="0.2">
      <c r="A624" s="68"/>
      <c r="B624" s="33">
        <v>323</v>
      </c>
      <c r="C624" s="32" t="s">
        <v>5</v>
      </c>
      <c r="D624" s="77">
        <f t="shared" si="150"/>
        <v>773515897.2299999</v>
      </c>
      <c r="E624" s="77">
        <f t="shared" si="150"/>
        <v>14419890.850000001</v>
      </c>
      <c r="F624" s="77">
        <f t="shared" si="150"/>
        <v>10224975.940000001</v>
      </c>
      <c r="G624" s="77">
        <f t="shared" si="150"/>
        <v>-137672.70000000112</v>
      </c>
      <c r="H624" s="77">
        <f t="shared" si="150"/>
        <v>777573139.44000006</v>
      </c>
      <c r="I624" s="59">
        <f t="shared" si="150"/>
        <v>0</v>
      </c>
      <c r="J624" s="70" t="str">
        <f>IF($I624=0,"","("&amp;IF(#REF!&lt;&gt;0,1,0)+IF(#REF!&lt;&gt;0,2,0)+IF(#REF!&lt;&gt;0,4,0)&amp;")")</f>
        <v/>
      </c>
      <c r="K624" s="150">
        <f>H624-I624</f>
        <v>777573139.44000006</v>
      </c>
      <c r="L624" s="46"/>
      <c r="M624" s="43"/>
    </row>
    <row r="625" spans="1:14" ht="10.5" customHeight="1" x14ac:dyDescent="0.2">
      <c r="A625" s="68"/>
      <c r="B625" s="33">
        <v>324</v>
      </c>
      <c r="C625" s="32" t="s">
        <v>6</v>
      </c>
      <c r="D625" s="77">
        <f t="shared" si="150"/>
        <v>329170633.54000002</v>
      </c>
      <c r="E625" s="77">
        <f t="shared" si="150"/>
        <v>14434864.449999999</v>
      </c>
      <c r="F625" s="77">
        <f t="shared" si="150"/>
        <v>655516.92000000004</v>
      </c>
      <c r="G625" s="77">
        <f t="shared" si="150"/>
        <v>-1.5133991837501526E-9</v>
      </c>
      <c r="H625" s="77">
        <f t="shared" si="150"/>
        <v>342949981.07000005</v>
      </c>
      <c r="I625" s="59">
        <f t="shared" si="150"/>
        <v>0</v>
      </c>
      <c r="J625" s="70" t="str">
        <f>IF($I625=0,"","("&amp;IF(#REF!&lt;&gt;0,1,0)+IF(#REF!&lt;&gt;0,2,0)+IF(#REF!&lt;&gt;0,4,0)&amp;")")</f>
        <v/>
      </c>
      <c r="K625" s="150">
        <f>H625-I625</f>
        <v>342949981.07000005</v>
      </c>
      <c r="L625" s="46"/>
      <c r="M625" s="43"/>
    </row>
    <row r="626" spans="1:14" ht="10.5" customHeight="1" x14ac:dyDescent="0.2">
      <c r="A626" s="68"/>
      <c r="B626" s="33">
        <v>325</v>
      </c>
      <c r="C626" s="32" t="s">
        <v>7</v>
      </c>
      <c r="D626" s="77">
        <f t="shared" si="150"/>
        <v>55531399.499999993</v>
      </c>
      <c r="E626" s="77">
        <f t="shared" si="150"/>
        <v>1589226.9100000001</v>
      </c>
      <c r="F626" s="77">
        <f t="shared" si="150"/>
        <v>1021495.27</v>
      </c>
      <c r="G626" s="77">
        <f t="shared" si="150"/>
        <v>0</v>
      </c>
      <c r="H626" s="77">
        <f t="shared" si="150"/>
        <v>56099131.140000001</v>
      </c>
      <c r="I626" s="59">
        <f t="shared" si="150"/>
        <v>0</v>
      </c>
      <c r="J626" s="70" t="str">
        <f>IF($I626=0,"","("&amp;IF(#REF!&lt;&gt;0,1,0)+IF(#REF!&lt;&gt;0,2,0)+IF(#REF!&lt;&gt;0,4,0)&amp;")")</f>
        <v/>
      </c>
      <c r="K626" s="150">
        <f>H626-I626</f>
        <v>56099131.140000001</v>
      </c>
      <c r="L626" s="46"/>
      <c r="M626" s="43"/>
    </row>
    <row r="627" spans="1:14" s="40" customFormat="1" ht="10.5" customHeight="1" x14ac:dyDescent="0.2">
      <c r="A627" s="68"/>
      <c r="B627" s="72"/>
      <c r="C627" s="73" t="s">
        <v>77</v>
      </c>
      <c r="D627" s="94">
        <f t="shared" ref="D627:I627" si="151">SUM(D622:D626)</f>
        <v>3852745496.75</v>
      </c>
      <c r="E627" s="94">
        <f t="shared" si="151"/>
        <v>164903086.26999998</v>
      </c>
      <c r="F627" s="94">
        <f t="shared" si="151"/>
        <v>34610608.730000004</v>
      </c>
      <c r="G627" s="94">
        <f t="shared" si="151"/>
        <v>-140934.37999998819</v>
      </c>
      <c r="H627" s="94">
        <f t="shared" si="151"/>
        <v>3982897039.9100003</v>
      </c>
      <c r="I627" s="94">
        <f t="shared" si="151"/>
        <v>0</v>
      </c>
      <c r="J627" s="70" t="str">
        <f>IF($I627=0,"","("&amp;IF(#REF!&lt;&gt;0,1,0)+IF(#REF!&lt;&gt;0,2,0)+IF(#REF!&lt;&gt;0,4,0)&amp;")")</f>
        <v/>
      </c>
      <c r="K627" s="151">
        <f>SUM(K622:K626)</f>
        <v>3982897039.9100003</v>
      </c>
      <c r="L627" s="49"/>
      <c r="M627" s="50"/>
      <c r="N627" s="12"/>
    </row>
    <row r="628" spans="1:14" ht="10.5" customHeight="1" x14ac:dyDescent="0.2">
      <c r="A628" s="68"/>
      <c r="B628" s="33"/>
      <c r="C628" s="75"/>
      <c r="D628" s="76"/>
      <c r="E628" s="76"/>
      <c r="F628" s="76"/>
      <c r="G628" s="76"/>
      <c r="H628" s="76"/>
      <c r="I628" s="77"/>
      <c r="J628" s="70" t="str">
        <f>IF($I628=0,"","("&amp;IF(#REF!&lt;&gt;0,1,0)+IF(#REF!&lt;&gt;0,2,0)+IF(#REF!&lt;&gt;0,4,0)&amp;")")</f>
        <v/>
      </c>
      <c r="K628" s="150"/>
      <c r="L628" s="46"/>
      <c r="M628" s="56"/>
    </row>
    <row r="629" spans="1:14" ht="10.5" customHeight="1" x14ac:dyDescent="0.2">
      <c r="A629" s="68"/>
      <c r="B629" s="33">
        <v>325.3</v>
      </c>
      <c r="C629" s="69" t="s">
        <v>78</v>
      </c>
      <c r="D629" s="152">
        <f t="shared" ref="D629:I631" si="152">D559+D573+D587+D601+D615</f>
        <v>334468.49000000011</v>
      </c>
      <c r="E629" s="152">
        <f t="shared" si="152"/>
        <v>52097.08</v>
      </c>
      <c r="F629" s="152">
        <f t="shared" si="152"/>
        <v>165094.53</v>
      </c>
      <c r="G629" s="152">
        <f t="shared" si="152"/>
        <v>0</v>
      </c>
      <c r="H629" s="152">
        <f t="shared" si="152"/>
        <v>221471.04000000012</v>
      </c>
      <c r="I629" s="152">
        <f t="shared" si="152"/>
        <v>0</v>
      </c>
      <c r="J629" s="70" t="str">
        <f>IF($I629=0,"","("&amp;IF(#REF!&lt;&gt;0,1,0)+IF(#REF!&lt;&gt;0,2,0)+IF(#REF!&lt;&gt;0,4,0)&amp;")")</f>
        <v/>
      </c>
      <c r="K629" s="149">
        <f>H629-I629</f>
        <v>221471.04000000012</v>
      </c>
      <c r="L629" s="46"/>
      <c r="M629" s="43"/>
    </row>
    <row r="630" spans="1:14" ht="10.5" customHeight="1" x14ac:dyDescent="0.2">
      <c r="A630" s="68"/>
      <c r="B630" s="33">
        <v>325.5</v>
      </c>
      <c r="C630" s="32" t="s">
        <v>80</v>
      </c>
      <c r="D630" s="77">
        <f t="shared" si="152"/>
        <v>204008.99</v>
      </c>
      <c r="E630" s="77">
        <f t="shared" si="152"/>
        <v>25405.7</v>
      </c>
      <c r="F630" s="77">
        <f t="shared" si="152"/>
        <v>0</v>
      </c>
      <c r="G630" s="77">
        <f t="shared" si="152"/>
        <v>0</v>
      </c>
      <c r="H630" s="77">
        <f t="shared" si="152"/>
        <v>229414.69</v>
      </c>
      <c r="I630" s="152">
        <f>I560+I574+I588+I602+I616</f>
        <v>0</v>
      </c>
      <c r="J630" s="70" t="str">
        <f>IF($I630=0,"","("&amp;IF(#REF!&lt;&gt;0,1,0)+IF(#REF!&lt;&gt;0,2,0)+IF(#REF!&lt;&gt;0,4,0)&amp;")")</f>
        <v/>
      </c>
      <c r="K630" s="150">
        <f>H630-I630</f>
        <v>229414.69</v>
      </c>
      <c r="L630" s="46"/>
      <c r="M630" s="43"/>
    </row>
    <row r="631" spans="1:14" ht="10.5" customHeight="1" x14ac:dyDescent="0.2">
      <c r="A631" s="68"/>
      <c r="B631" s="33">
        <v>325.7</v>
      </c>
      <c r="C631" s="69" t="s">
        <v>82</v>
      </c>
      <c r="D631" s="77">
        <f t="shared" si="152"/>
        <v>36429392.140000001</v>
      </c>
      <c r="E631" s="77">
        <f t="shared" si="152"/>
        <v>5667638.9199999999</v>
      </c>
      <c r="F631" s="77">
        <f t="shared" si="152"/>
        <v>2116078.34</v>
      </c>
      <c r="G631" s="77">
        <f t="shared" si="152"/>
        <v>3261.6800000000003</v>
      </c>
      <c r="H631" s="77">
        <f t="shared" si="152"/>
        <v>39984214.399999991</v>
      </c>
      <c r="I631" s="152">
        <f>I561+I575+I589+I603+I617</f>
        <v>0</v>
      </c>
      <c r="J631" s="70" t="str">
        <f>IF($I631=0,"","("&amp;IF(#REF!&lt;&gt;0,1,0)+IF(#REF!&lt;&gt;0,2,0)+IF(#REF!&lt;&gt;0,4,0)&amp;")")</f>
        <v/>
      </c>
      <c r="K631" s="150">
        <f>H631-I631</f>
        <v>39984214.399999991</v>
      </c>
      <c r="L631" s="46"/>
      <c r="M631" s="43"/>
    </row>
    <row r="632" spans="1:14" s="40" customFormat="1" ht="10.5" customHeight="1" x14ac:dyDescent="0.2">
      <c r="A632" s="68"/>
      <c r="B632" s="72"/>
      <c r="C632" s="78" t="s">
        <v>84</v>
      </c>
      <c r="D632" s="94">
        <f t="shared" ref="D632:I632" si="153">SUM(D629:D631)</f>
        <v>36967869.619999997</v>
      </c>
      <c r="E632" s="94">
        <f t="shared" si="153"/>
        <v>5745141.7000000002</v>
      </c>
      <c r="F632" s="94">
        <f t="shared" si="153"/>
        <v>2281172.8699999996</v>
      </c>
      <c r="G632" s="94">
        <f t="shared" si="153"/>
        <v>3261.6800000000003</v>
      </c>
      <c r="H632" s="94">
        <f t="shared" si="153"/>
        <v>40435100.129999988</v>
      </c>
      <c r="I632" s="94">
        <f t="shared" si="153"/>
        <v>0</v>
      </c>
      <c r="J632" s="70" t="str">
        <f>IF($I632=0,"","("&amp;IF(#REF!&lt;&gt;0,1,0)+IF(#REF!&lt;&gt;0,2,0)+IF(#REF!&lt;&gt;0,4,0)&amp;")")</f>
        <v/>
      </c>
      <c r="K632" s="151">
        <f>SUM(K629:K631)</f>
        <v>40435100.129999988</v>
      </c>
      <c r="L632" s="49"/>
      <c r="M632" s="50"/>
      <c r="N632" s="12"/>
    </row>
    <row r="633" spans="1:14" ht="10.5" customHeight="1" thickBot="1" x14ac:dyDescent="0.25">
      <c r="A633" s="68"/>
      <c r="B633" s="102"/>
      <c r="C633" s="32"/>
      <c r="D633" s="76"/>
      <c r="E633" s="76"/>
      <c r="F633" s="76"/>
      <c r="G633" s="76"/>
      <c r="H633" s="76"/>
      <c r="I633" s="77"/>
      <c r="J633" s="70" t="str">
        <f>IF($I633=0,"","("&amp;IF(#REF!&lt;&gt;0,1,0)+IF(#REF!&lt;&gt;0,2,0)+IF(#REF!&lt;&gt;0,4,0)&amp;")")</f>
        <v/>
      </c>
      <c r="K633" s="153"/>
      <c r="L633" s="46"/>
      <c r="M633" s="43"/>
    </row>
    <row r="634" spans="1:14" s="40" customFormat="1" ht="10.5" customHeight="1" thickTop="1" x14ac:dyDescent="0.2">
      <c r="A634" s="79"/>
      <c r="B634" s="80"/>
      <c r="C634" s="81" t="str">
        <f>" "&amp;"Total "&amp;A621</f>
        <v xml:space="preserve"> Total St. Lucie Site</v>
      </c>
      <c r="D634" s="154">
        <f t="shared" ref="D634:I634" si="154">D627+D632</f>
        <v>3889713366.3699999</v>
      </c>
      <c r="E634" s="154">
        <f t="shared" si="154"/>
        <v>170648227.96999997</v>
      </c>
      <c r="F634" s="154">
        <f t="shared" si="154"/>
        <v>36891781.600000001</v>
      </c>
      <c r="G634" s="154">
        <f t="shared" si="154"/>
        <v>-137672.6999999882</v>
      </c>
      <c r="H634" s="154">
        <f t="shared" si="154"/>
        <v>4023332140.0400004</v>
      </c>
      <c r="I634" s="155">
        <f t="shared" si="154"/>
        <v>0</v>
      </c>
      <c r="J634" s="82" t="str">
        <f>IF($I634=0,"","("&amp;IF(#REF!&lt;&gt;0,1,0)+IF(#REF!&lt;&gt;0,2,0)+IF(#REF!&lt;&gt;0,4,0)&amp;")")</f>
        <v/>
      </c>
      <c r="K634" s="156">
        <f>K627+K632</f>
        <v>4023332140.0400004</v>
      </c>
      <c r="L634" s="49"/>
      <c r="M634" s="50"/>
      <c r="N634" s="12"/>
    </row>
    <row r="635" spans="1:14" ht="10.5" customHeight="1" x14ac:dyDescent="0.2">
      <c r="A635" s="40"/>
      <c r="B635" s="39"/>
      <c r="C635" s="63"/>
      <c r="D635" s="86"/>
      <c r="E635" s="86"/>
      <c r="F635" s="86"/>
      <c r="G635" s="86"/>
      <c r="H635" s="86"/>
      <c r="I635" s="86"/>
      <c r="J635" s="12" t="str">
        <f>IF($I635=0,"","("&amp;IF(#REF!&lt;&gt;0,1,0)+IF(#REF!&lt;&gt;0,2,0)+IF(#REF!&lt;&gt;0,4,0)&amp;")")</f>
        <v/>
      </c>
      <c r="K635" s="86"/>
      <c r="L635" s="46"/>
      <c r="M635" s="56"/>
    </row>
    <row r="636" spans="1:14" ht="10.5" customHeight="1" x14ac:dyDescent="0.2">
      <c r="A636" s="38" t="s">
        <v>118</v>
      </c>
      <c r="B636" s="39"/>
      <c r="D636" s="9"/>
      <c r="E636" s="9"/>
      <c r="F636" s="9"/>
      <c r="G636" s="9"/>
      <c r="H636" s="9"/>
      <c r="I636" s="9"/>
      <c r="J636" s="12" t="str">
        <f>IF($I636=0,"","("&amp;IF(#REF!&lt;&gt;0,1,0)+IF(#REF!&lt;&gt;0,2,0)+IF(#REF!&lt;&gt;0,4,0)&amp;")")</f>
        <v/>
      </c>
      <c r="K636" s="9"/>
      <c r="L636" s="46"/>
      <c r="M636" s="43"/>
    </row>
    <row r="637" spans="1:14" ht="10.5" customHeight="1" x14ac:dyDescent="0.2">
      <c r="A637" s="38"/>
      <c r="B637" s="10">
        <v>321</v>
      </c>
      <c r="C637" s="41" t="s">
        <v>3</v>
      </c>
      <c r="D637" s="42">
        <v>279797905.06000006</v>
      </c>
      <c r="E637" s="42">
        <v>22644189.059999999</v>
      </c>
      <c r="F637" s="42">
        <v>529802.94999999995</v>
      </c>
      <c r="G637" s="42">
        <v>0</v>
      </c>
      <c r="H637" s="42">
        <f>D637+E637-F637+G637</f>
        <v>301912291.17000008</v>
      </c>
      <c r="I637" s="42">
        <v>0</v>
      </c>
      <c r="J637" s="12" t="str">
        <f>IF($I637=0,"","("&amp;IF(#REF!&lt;&gt;0,1,0)+IF(#REF!&lt;&gt;0,2,0)+IF(#REF!&lt;&gt;0,4,0)&amp;")")</f>
        <v/>
      </c>
      <c r="K637" s="101">
        <f>H637-I637</f>
        <v>301912291.17000008</v>
      </c>
      <c r="L637" s="46"/>
      <c r="M637" s="43">
        <v>1.7999999999999999E-2</v>
      </c>
    </row>
    <row r="638" spans="1:14" ht="10.5" customHeight="1" x14ac:dyDescent="0.2">
      <c r="A638" s="40"/>
      <c r="B638" s="10">
        <v>322</v>
      </c>
      <c r="C638" s="41" t="s">
        <v>8</v>
      </c>
      <c r="D638" s="42">
        <v>107249409.90000001</v>
      </c>
      <c r="E638" s="42">
        <v>11089396.380000001</v>
      </c>
      <c r="F638" s="42">
        <v>0</v>
      </c>
      <c r="G638" s="42">
        <v>-936116.05000000075</v>
      </c>
      <c r="H638" s="42">
        <f>D638+E638-F638+G638</f>
        <v>117402690.23</v>
      </c>
      <c r="I638" s="42">
        <v>0</v>
      </c>
      <c r="J638" s="12" t="str">
        <f>IF($I638=0,"","("&amp;IF(#REF!&lt;&gt;0,1,0)+IF(#REF!&lt;&gt;0,2,0)+IF(#REF!&lt;&gt;0,4,0)&amp;")")</f>
        <v/>
      </c>
      <c r="K638" s="71">
        <f>H638-I638</f>
        <v>117402690.23</v>
      </c>
      <c r="L638" s="46"/>
      <c r="M638" s="43">
        <v>0.02</v>
      </c>
    </row>
    <row r="639" spans="1:14" ht="10.5" customHeight="1" x14ac:dyDescent="0.2">
      <c r="A639" s="40"/>
      <c r="B639" s="10">
        <v>323</v>
      </c>
      <c r="C639" s="9" t="s">
        <v>5</v>
      </c>
      <c r="D639" s="42">
        <v>25377311.560000002</v>
      </c>
      <c r="E639" s="42">
        <v>4040846.71</v>
      </c>
      <c r="F639" s="42">
        <v>0</v>
      </c>
      <c r="G639" s="42">
        <v>-6651618.2700000005</v>
      </c>
      <c r="H639" s="42">
        <f>D639+E639-F639+G639</f>
        <v>22766540.000000004</v>
      </c>
      <c r="I639" s="42">
        <v>0</v>
      </c>
      <c r="J639" s="12" t="str">
        <f>IF($I639=0,"","("&amp;IF(#REF!&lt;&gt;0,1,0)+IF(#REF!&lt;&gt;0,2,0)+IF(#REF!&lt;&gt;0,4,0)&amp;")")</f>
        <v/>
      </c>
      <c r="K639" s="71">
        <f>H639-I639</f>
        <v>22766540.000000004</v>
      </c>
      <c r="L639" s="46"/>
      <c r="M639" s="43">
        <v>2.4E-2</v>
      </c>
    </row>
    <row r="640" spans="1:14" ht="10.5" customHeight="1" x14ac:dyDescent="0.2">
      <c r="A640" s="40"/>
      <c r="B640" s="10">
        <v>324</v>
      </c>
      <c r="C640" s="9" t="s">
        <v>6</v>
      </c>
      <c r="D640" s="42">
        <v>44918992.899999999</v>
      </c>
      <c r="E640" s="42">
        <v>31387.46</v>
      </c>
      <c r="F640" s="42">
        <v>0</v>
      </c>
      <c r="G640" s="42">
        <v>0</v>
      </c>
      <c r="H640" s="42">
        <f>D640+E640-F640+G640</f>
        <v>44950380.359999999</v>
      </c>
      <c r="I640" s="42">
        <v>0</v>
      </c>
      <c r="J640" s="12" t="str">
        <f>IF($I640=0,"","("&amp;IF(#REF!&lt;&gt;0,1,0)+IF(#REF!&lt;&gt;0,2,0)+IF(#REF!&lt;&gt;0,4,0)&amp;")")</f>
        <v/>
      </c>
      <c r="K640" s="71">
        <f>H640-I640</f>
        <v>44950380.359999999</v>
      </c>
      <c r="L640" s="46"/>
      <c r="M640" s="43">
        <v>1.7999999999999999E-2</v>
      </c>
    </row>
    <row r="641" spans="1:14" ht="10.5" customHeight="1" x14ac:dyDescent="0.2">
      <c r="A641" s="40"/>
      <c r="B641" s="10">
        <v>325</v>
      </c>
      <c r="C641" s="9" t="s">
        <v>7</v>
      </c>
      <c r="D641" s="42">
        <v>32924344.770000003</v>
      </c>
      <c r="E641" s="42">
        <v>37560.090000000004</v>
      </c>
      <c r="F641" s="42">
        <v>1755382.96</v>
      </c>
      <c r="G641" s="42">
        <v>0</v>
      </c>
      <c r="H641" s="42">
        <f>D641+E641-F641+G641</f>
        <v>31206521.900000002</v>
      </c>
      <c r="I641" s="42">
        <v>0</v>
      </c>
      <c r="J641" s="12" t="str">
        <f>IF($I641=0,"","("&amp;IF(#REF!&lt;&gt;0,1,0)+IF(#REF!&lt;&gt;0,2,0)+IF(#REF!&lt;&gt;0,4,0)&amp;")")</f>
        <v/>
      </c>
      <c r="K641" s="71">
        <f>H641-I641</f>
        <v>31206521.900000002</v>
      </c>
      <c r="L641" s="46"/>
      <c r="M641" s="43">
        <v>1.7999999999999999E-2</v>
      </c>
    </row>
    <row r="642" spans="1:14" s="40" customFormat="1" ht="10.5" customHeight="1" x14ac:dyDescent="0.2">
      <c r="B642" s="47"/>
      <c r="C642" s="48" t="s">
        <v>77</v>
      </c>
      <c r="D642" s="94">
        <f t="shared" ref="D642:I642" si="155">SUM(D637:D641)</f>
        <v>490267964.19</v>
      </c>
      <c r="E642" s="94">
        <f t="shared" si="155"/>
        <v>37843379.700000003</v>
      </c>
      <c r="F642" s="94">
        <f t="shared" si="155"/>
        <v>2285185.91</v>
      </c>
      <c r="G642" s="94">
        <f t="shared" si="155"/>
        <v>-7587734.3200000012</v>
      </c>
      <c r="H642" s="94">
        <f t="shared" si="155"/>
        <v>518238423.66000009</v>
      </c>
      <c r="I642" s="94">
        <f t="shared" si="155"/>
        <v>0</v>
      </c>
      <c r="J642" s="12" t="str">
        <f>IF($I642=0,"","("&amp;IF(#REF!&lt;&gt;0,1,0)+IF(#REF!&lt;&gt;0,2,0)+IF(#REF!&lt;&gt;0,4,0)&amp;")")</f>
        <v/>
      </c>
      <c r="K642" s="94">
        <f>SUM(K637:K641)</f>
        <v>518238423.66000009</v>
      </c>
      <c r="L642" s="49"/>
      <c r="M642" s="50"/>
      <c r="N642" s="12"/>
    </row>
    <row r="643" spans="1:14" ht="10.5" customHeight="1" x14ac:dyDescent="0.2">
      <c r="A643" s="40"/>
      <c r="C643" s="54"/>
      <c r="D643" s="14"/>
      <c r="E643" s="14"/>
      <c r="F643" s="14"/>
      <c r="G643" s="14"/>
      <c r="H643" s="55"/>
      <c r="I643" s="55"/>
      <c r="J643" s="12" t="str">
        <f>IF($I643=0,"","("&amp;IF(#REF!&lt;&gt;0,1,0)+IF(#REF!&lt;&gt;0,2,0)+IF(#REF!&lt;&gt;0,4,0)&amp;")")</f>
        <v/>
      </c>
      <c r="K643" s="55"/>
      <c r="L643" s="46"/>
      <c r="M643" s="56"/>
    </row>
    <row r="644" spans="1:14" ht="10.5" customHeight="1" x14ac:dyDescent="0.2">
      <c r="A644" s="40"/>
      <c r="B644" s="10">
        <v>325.3</v>
      </c>
      <c r="C644" s="41" t="s">
        <v>78</v>
      </c>
      <c r="D644" s="42">
        <v>379218.75999999995</v>
      </c>
      <c r="E644" s="42">
        <v>225040.48</v>
      </c>
      <c r="F644" s="42">
        <v>239109.12</v>
      </c>
      <c r="G644" s="42">
        <v>0</v>
      </c>
      <c r="H644" s="42">
        <f>D644+E644-F644+G644</f>
        <v>365150.12</v>
      </c>
      <c r="I644" s="42">
        <v>0</v>
      </c>
      <c r="J644" s="12" t="str">
        <f>IF($I644=0,"","("&amp;IF(#REF!&lt;&gt;0,1,0)+IF(#REF!&lt;&gt;0,2,0)+IF(#REF!&lt;&gt;0,4,0)&amp;")")</f>
        <v/>
      </c>
      <c r="K644" s="101">
        <f>H644-I644</f>
        <v>365150.12</v>
      </c>
      <c r="L644" s="46"/>
      <c r="M644" s="57" t="s">
        <v>79</v>
      </c>
    </row>
    <row r="645" spans="1:14" ht="10.5" customHeight="1" x14ac:dyDescent="0.2">
      <c r="A645" s="40"/>
      <c r="B645" s="10">
        <v>325.5</v>
      </c>
      <c r="C645" s="9" t="s">
        <v>80</v>
      </c>
      <c r="D645" s="42">
        <v>254800.46000000002</v>
      </c>
      <c r="E645" s="42">
        <v>31737.760000000002</v>
      </c>
      <c r="F645" s="42">
        <v>0</v>
      </c>
      <c r="G645" s="42">
        <v>0</v>
      </c>
      <c r="H645" s="42">
        <f>D645+E645-F645+G645</f>
        <v>286538.22000000003</v>
      </c>
      <c r="I645" s="42">
        <v>0</v>
      </c>
      <c r="J645" s="12" t="str">
        <f>IF($I645=0,"","("&amp;IF(#REF!&lt;&gt;0,1,0)+IF(#REF!&lt;&gt;0,2,0)+IF(#REF!&lt;&gt;0,4,0)&amp;")")</f>
        <v/>
      </c>
      <c r="K645" s="71">
        <f>H645-I645</f>
        <v>286538.22000000003</v>
      </c>
      <c r="L645" s="46"/>
      <c r="M645" s="43" t="s">
        <v>81</v>
      </c>
      <c r="N645" s="8"/>
    </row>
    <row r="646" spans="1:14" ht="10.5" customHeight="1" x14ac:dyDescent="0.2">
      <c r="A646" s="40"/>
      <c r="B646" s="10">
        <v>325.7</v>
      </c>
      <c r="C646" s="41" t="s">
        <v>82</v>
      </c>
      <c r="D646" s="42">
        <v>20792809.030000001</v>
      </c>
      <c r="E646" s="42">
        <v>5623014.1500000004</v>
      </c>
      <c r="F646" s="42">
        <v>3993895.26</v>
      </c>
      <c r="G646" s="42">
        <v>0</v>
      </c>
      <c r="H646" s="42">
        <f>D646+E646-F646+G646</f>
        <v>22421927.920000002</v>
      </c>
      <c r="I646" s="42">
        <v>0</v>
      </c>
      <c r="J646" s="12" t="str">
        <f>IF($I646=0,"","("&amp;IF(#REF!&lt;&gt;0,1,0)+IF(#REF!&lt;&gt;0,2,0)+IF(#REF!&lt;&gt;0,4,0)&amp;")")</f>
        <v/>
      </c>
      <c r="K646" s="71">
        <f>H646-I646</f>
        <v>22421927.920000002</v>
      </c>
      <c r="L646" s="46"/>
      <c r="M646" s="43" t="s">
        <v>83</v>
      </c>
      <c r="N646" s="8"/>
    </row>
    <row r="647" spans="1:14" s="40" customFormat="1" ht="10.5" customHeight="1" x14ac:dyDescent="0.2">
      <c r="B647" s="47"/>
      <c r="C647" s="53" t="s">
        <v>84</v>
      </c>
      <c r="D647" s="94">
        <f t="shared" ref="D647:I647" si="156">SUM(D644:D646)</f>
        <v>21426828.25</v>
      </c>
      <c r="E647" s="94">
        <f t="shared" si="156"/>
        <v>5879792.3900000006</v>
      </c>
      <c r="F647" s="94">
        <f t="shared" si="156"/>
        <v>4233004.38</v>
      </c>
      <c r="G647" s="94">
        <f t="shared" si="156"/>
        <v>0</v>
      </c>
      <c r="H647" s="94">
        <f t="shared" si="156"/>
        <v>23073616.260000002</v>
      </c>
      <c r="I647" s="94">
        <f t="shared" si="156"/>
        <v>0</v>
      </c>
      <c r="J647" s="12" t="str">
        <f>IF($I647=0,"","("&amp;IF(#REF!&lt;&gt;0,1,0)+IF(#REF!&lt;&gt;0,2,0)+IF(#REF!&lt;&gt;0,4,0)&amp;")")</f>
        <v/>
      </c>
      <c r="K647" s="94">
        <f>SUM(K644:K646)</f>
        <v>23073616.260000002</v>
      </c>
      <c r="L647" s="49"/>
      <c r="M647" s="50"/>
      <c r="N647" s="12"/>
    </row>
    <row r="648" spans="1:14" ht="10.5" customHeight="1" thickBot="1" x14ac:dyDescent="0.25">
      <c r="A648" s="40"/>
      <c r="B648" s="39"/>
      <c r="D648" s="59"/>
      <c r="E648" s="59"/>
      <c r="F648" s="59"/>
      <c r="G648" s="59"/>
      <c r="H648" s="59"/>
      <c r="I648" s="59"/>
      <c r="K648" s="59"/>
      <c r="L648" s="46"/>
      <c r="M648" s="43"/>
    </row>
    <row r="649" spans="1:14" s="40" customFormat="1" ht="10.5" customHeight="1" thickTop="1" x14ac:dyDescent="0.2">
      <c r="B649" s="47"/>
      <c r="C649" s="60" t="str">
        <f>" "&amp;"Total "&amp;A636</f>
        <v xml:space="preserve"> Total Turkey Point Common</v>
      </c>
      <c r="D649" s="90">
        <f t="shared" ref="D649:I649" si="157">D642+D647</f>
        <v>511694792.44</v>
      </c>
      <c r="E649" s="90">
        <f t="shared" si="157"/>
        <v>43723172.090000004</v>
      </c>
      <c r="F649" s="90">
        <f t="shared" si="157"/>
        <v>6518190.29</v>
      </c>
      <c r="G649" s="90">
        <f t="shared" si="157"/>
        <v>-7587734.3200000012</v>
      </c>
      <c r="H649" s="61">
        <f t="shared" si="157"/>
        <v>541312039.92000008</v>
      </c>
      <c r="I649" s="90">
        <f t="shared" si="157"/>
        <v>0</v>
      </c>
      <c r="J649" s="12" t="str">
        <f>IF($I649=0,"","("&amp;IF(#REF!&lt;&gt;0,1,0)+IF(#REF!&lt;&gt;0,2,0)+IF(#REF!&lt;&gt;0,4,0)&amp;")")</f>
        <v/>
      </c>
      <c r="K649" s="90">
        <f>K642+K647</f>
        <v>541312039.92000008</v>
      </c>
      <c r="L649" s="49"/>
      <c r="M649" s="50"/>
      <c r="N649" s="12"/>
    </row>
    <row r="650" spans="1:14" ht="10.5" customHeight="1" x14ac:dyDescent="0.2">
      <c r="A650" s="38" t="s">
        <v>128</v>
      </c>
      <c r="B650" s="39"/>
      <c r="D650" s="9"/>
      <c r="E650" s="9"/>
      <c r="F650" s="9"/>
      <c r="G650" s="9"/>
      <c r="H650" s="44"/>
      <c r="I650" s="9"/>
      <c r="J650" s="12" t="str">
        <f>IF($I650=0,"","("&amp;IF(#REF!&lt;&gt;0,1,0)+IF(#REF!&lt;&gt;0,2,0)+IF(#REF!&lt;&gt;0,4,0)&amp;")")</f>
        <v/>
      </c>
      <c r="K650" s="9"/>
      <c r="L650" s="46"/>
      <c r="M650" s="43"/>
    </row>
    <row r="651" spans="1:14" ht="10.5" customHeight="1" x14ac:dyDescent="0.2">
      <c r="A651" s="40"/>
      <c r="B651" s="10">
        <v>321</v>
      </c>
      <c r="C651" s="41" t="s">
        <v>3</v>
      </c>
      <c r="D651" s="42">
        <v>171586411.32999998</v>
      </c>
      <c r="E651" s="42">
        <v>5018806.03</v>
      </c>
      <c r="F651" s="42">
        <v>0</v>
      </c>
      <c r="G651" s="42">
        <v>39559.509999990463</v>
      </c>
      <c r="H651" s="42">
        <f>D651+E651-F651+G651</f>
        <v>176644776.86999997</v>
      </c>
      <c r="I651" s="42">
        <v>0</v>
      </c>
      <c r="J651" s="12" t="str">
        <f>IF($I651=0,"","("&amp;IF(#REF!&lt;&gt;0,1,0)+IF(#REF!&lt;&gt;0,2,0)+IF(#REF!&lt;&gt;0,4,0)&amp;")")</f>
        <v/>
      </c>
      <c r="K651" s="101">
        <f>H651-I651</f>
        <v>176644776.86999997</v>
      </c>
      <c r="L651" s="46"/>
      <c r="M651" s="43">
        <v>1.7999999999999999E-2</v>
      </c>
      <c r="N651" s="8"/>
    </row>
    <row r="652" spans="1:14" ht="10.5" customHeight="1" x14ac:dyDescent="0.2">
      <c r="A652" s="62"/>
      <c r="B652" s="10">
        <v>322</v>
      </c>
      <c r="C652" s="41" t="s">
        <v>8</v>
      </c>
      <c r="D652" s="42">
        <v>550568722.06999993</v>
      </c>
      <c r="E652" s="42">
        <v>40561540.25</v>
      </c>
      <c r="F652" s="42">
        <v>5162667.09</v>
      </c>
      <c r="G652" s="42">
        <v>8181218.4699999988</v>
      </c>
      <c r="H652" s="42">
        <f>D652+E652-F652+G652</f>
        <v>594148813.69999993</v>
      </c>
      <c r="I652" s="42">
        <v>0</v>
      </c>
      <c r="J652" s="12" t="str">
        <f>IF($I652=0,"","("&amp;IF(#REF!&lt;&gt;0,1,0)+IF(#REF!&lt;&gt;0,2,0)+IF(#REF!&lt;&gt;0,4,0)&amp;")")</f>
        <v/>
      </c>
      <c r="K652" s="71">
        <f>H652-I652</f>
        <v>594148813.69999993</v>
      </c>
      <c r="L652" s="46"/>
      <c r="M652" s="43">
        <v>0.02</v>
      </c>
      <c r="N652" s="8"/>
    </row>
    <row r="653" spans="1:14" ht="10.5" customHeight="1" x14ac:dyDescent="0.2">
      <c r="A653" s="62"/>
      <c r="B653" s="10">
        <v>323</v>
      </c>
      <c r="C653" s="9" t="s">
        <v>5</v>
      </c>
      <c r="D653" s="42">
        <v>764732586.0799998</v>
      </c>
      <c r="E653" s="42">
        <v>12949551.300000001</v>
      </c>
      <c r="F653" s="42">
        <v>17708593.560000002</v>
      </c>
      <c r="G653" s="42">
        <v>6773050.7699999809</v>
      </c>
      <c r="H653" s="42">
        <f>D653+E653-F653+G653</f>
        <v>766746594.58999968</v>
      </c>
      <c r="I653" s="42">
        <v>0</v>
      </c>
      <c r="J653" s="12" t="str">
        <f>IF($I653=0,"","("&amp;IF(#REF!&lt;&gt;0,1,0)+IF(#REF!&lt;&gt;0,2,0)+IF(#REF!&lt;&gt;0,4,0)&amp;")")</f>
        <v/>
      </c>
      <c r="K653" s="71">
        <f>H653-I653</f>
        <v>766746594.58999968</v>
      </c>
      <c r="L653" s="46"/>
      <c r="M653" s="43">
        <v>2.4E-2</v>
      </c>
      <c r="N653" s="8"/>
    </row>
    <row r="654" spans="1:14" ht="10.5" customHeight="1" x14ac:dyDescent="0.2">
      <c r="A654" s="62"/>
      <c r="B654" s="10">
        <v>324</v>
      </c>
      <c r="C654" s="9" t="s">
        <v>6</v>
      </c>
      <c r="D654" s="42">
        <v>137583490.44</v>
      </c>
      <c r="E654" s="42">
        <v>7429225.6200000001</v>
      </c>
      <c r="F654" s="42">
        <v>14129.07</v>
      </c>
      <c r="G654" s="42">
        <v>181273.26999999955</v>
      </c>
      <c r="H654" s="42">
        <f>D654+E654-F654+G654</f>
        <v>145179860.26000002</v>
      </c>
      <c r="I654" s="42">
        <v>0</v>
      </c>
      <c r="J654" s="12" t="str">
        <f>IF($I654=0,"","("&amp;IF(#REF!&lt;&gt;0,1,0)+IF(#REF!&lt;&gt;0,2,0)+IF(#REF!&lt;&gt;0,4,0)&amp;")")</f>
        <v/>
      </c>
      <c r="K654" s="71">
        <f>H654-I654</f>
        <v>145179860.26000002</v>
      </c>
      <c r="L654" s="46"/>
      <c r="M654" s="43">
        <v>1.7999999999999999E-2</v>
      </c>
      <c r="N654" s="8"/>
    </row>
    <row r="655" spans="1:14" ht="10.5" customHeight="1" x14ac:dyDescent="0.2">
      <c r="A655" s="62"/>
      <c r="B655" s="10">
        <v>325</v>
      </c>
      <c r="C655" s="9" t="s">
        <v>7</v>
      </c>
      <c r="D655" s="42">
        <v>13933403.610000001</v>
      </c>
      <c r="E655" s="42">
        <v>1654470.3399999999</v>
      </c>
      <c r="F655" s="42">
        <v>0</v>
      </c>
      <c r="G655" s="42">
        <v>0</v>
      </c>
      <c r="H655" s="42">
        <f>D655+E655-F655+G655</f>
        <v>15587873.950000001</v>
      </c>
      <c r="I655" s="42">
        <v>0</v>
      </c>
      <c r="J655" s="12" t="str">
        <f>IF($I655=0,"","("&amp;IF(#REF!&lt;&gt;0,1,0)+IF(#REF!&lt;&gt;0,2,0)+IF(#REF!&lt;&gt;0,4,0)&amp;")")</f>
        <v/>
      </c>
      <c r="K655" s="71">
        <f>H655-I655</f>
        <v>15587873.950000001</v>
      </c>
      <c r="L655" s="46"/>
      <c r="M655" s="43">
        <v>1.7999999999999999E-2</v>
      </c>
      <c r="N655" s="8"/>
    </row>
    <row r="656" spans="1:14" s="40" customFormat="1" ht="10.5" customHeight="1" x14ac:dyDescent="0.2">
      <c r="A656" s="62"/>
      <c r="B656" s="47"/>
      <c r="C656" s="48" t="s">
        <v>77</v>
      </c>
      <c r="D656" s="94">
        <f t="shared" ref="D656:I656" si="158">SUM(D651:D655)</f>
        <v>1638404613.5299995</v>
      </c>
      <c r="E656" s="94">
        <f t="shared" si="158"/>
        <v>67613593.539999992</v>
      </c>
      <c r="F656" s="94">
        <f t="shared" si="158"/>
        <v>22885389.720000003</v>
      </c>
      <c r="G656" s="94">
        <f t="shared" si="158"/>
        <v>15175102.01999997</v>
      </c>
      <c r="H656" s="94">
        <f t="shared" si="158"/>
        <v>1698307919.3699996</v>
      </c>
      <c r="I656" s="94">
        <f t="shared" si="158"/>
        <v>0</v>
      </c>
      <c r="J656" s="12" t="str">
        <f>IF($I656=0,"","("&amp;IF(#REF!&lt;&gt;0,1,0)+IF(#REF!&lt;&gt;0,2,0)+IF(#REF!&lt;&gt;0,4,0)&amp;")")</f>
        <v/>
      </c>
      <c r="K656" s="94">
        <f>SUM(K651:K655)</f>
        <v>1698307919.3699996</v>
      </c>
      <c r="L656" s="49"/>
      <c r="M656" s="50"/>
      <c r="N656" s="12"/>
    </row>
    <row r="657" spans="1:14" ht="10.5" customHeight="1" x14ac:dyDescent="0.2">
      <c r="A657" s="62"/>
      <c r="C657" s="54"/>
      <c r="D657" s="14"/>
      <c r="E657" s="14"/>
      <c r="F657" s="14"/>
      <c r="G657" s="14"/>
      <c r="H657" s="55"/>
      <c r="I657" s="55"/>
      <c r="J657" s="12" t="str">
        <f>IF($I657=0,"","("&amp;IF(#REF!&lt;&gt;0,1,0)+IF(#REF!&lt;&gt;0,2,0)+IF(#REF!&lt;&gt;0,4,0)&amp;")")</f>
        <v/>
      </c>
      <c r="K657" s="55"/>
      <c r="L657" s="46"/>
      <c r="M657" s="56"/>
    </row>
    <row r="658" spans="1:14" ht="10.5" customHeight="1" x14ac:dyDescent="0.2">
      <c r="A658" s="62"/>
      <c r="B658" s="10">
        <v>325.3</v>
      </c>
      <c r="C658" s="41" t="s">
        <v>78</v>
      </c>
      <c r="D658" s="42">
        <v>0</v>
      </c>
      <c r="E658" s="42">
        <v>0</v>
      </c>
      <c r="F658" s="42">
        <v>0</v>
      </c>
      <c r="G658" s="42">
        <v>0</v>
      </c>
      <c r="H658" s="42">
        <f>D658+E658-F658+G658</f>
        <v>0</v>
      </c>
      <c r="I658" s="42">
        <v>0</v>
      </c>
      <c r="J658" s="12" t="str">
        <f>IF($I658=0,"","("&amp;IF(#REF!&lt;&gt;0,1,0)+IF(#REF!&lt;&gt;0,2,0)+IF(#REF!&lt;&gt;0,4,0)&amp;")")</f>
        <v/>
      </c>
      <c r="K658" s="101">
        <f>H658-I658</f>
        <v>0</v>
      </c>
      <c r="L658" s="46"/>
      <c r="M658" s="57" t="s">
        <v>79</v>
      </c>
    </row>
    <row r="659" spans="1:14" ht="10.5" customHeight="1" x14ac:dyDescent="0.2">
      <c r="A659" s="62"/>
      <c r="B659" s="10">
        <v>325.5</v>
      </c>
      <c r="C659" s="9" t="s">
        <v>80</v>
      </c>
      <c r="D659" s="42">
        <v>0</v>
      </c>
      <c r="E659" s="42">
        <v>0</v>
      </c>
      <c r="F659" s="42">
        <v>0</v>
      </c>
      <c r="G659" s="42">
        <v>0</v>
      </c>
      <c r="H659" s="42">
        <f>D659+E659-F659+G659</f>
        <v>0</v>
      </c>
      <c r="I659" s="42">
        <v>0</v>
      </c>
      <c r="J659" s="12" t="str">
        <f>IF($I659=0,"","("&amp;IF(#REF!&lt;&gt;0,1,0)+IF(#REF!&lt;&gt;0,2,0)+IF(#REF!&lt;&gt;0,4,0)&amp;")")</f>
        <v/>
      </c>
      <c r="K659" s="71">
        <f>H659-I659</f>
        <v>0</v>
      </c>
      <c r="L659" s="46"/>
      <c r="M659" s="43" t="s">
        <v>81</v>
      </c>
    </row>
    <row r="660" spans="1:14" ht="10.5" customHeight="1" x14ac:dyDescent="0.2">
      <c r="A660" s="62"/>
      <c r="B660" s="10">
        <v>325.7</v>
      </c>
      <c r="C660" s="41" t="s">
        <v>82</v>
      </c>
      <c r="D660" s="42">
        <v>0</v>
      </c>
      <c r="E660" s="42">
        <v>0</v>
      </c>
      <c r="F660" s="42">
        <v>0</v>
      </c>
      <c r="G660" s="42">
        <v>0</v>
      </c>
      <c r="H660" s="42">
        <f>D660+E660-F660+G660</f>
        <v>0</v>
      </c>
      <c r="I660" s="42">
        <v>0</v>
      </c>
      <c r="J660" s="12" t="str">
        <f>IF($I660=0,"","("&amp;IF(#REF!&lt;&gt;0,1,0)+IF(#REF!&lt;&gt;0,2,0)+IF(#REF!&lt;&gt;0,4,0)&amp;")")</f>
        <v/>
      </c>
      <c r="K660" s="71">
        <f>H660-I660</f>
        <v>0</v>
      </c>
      <c r="L660" s="46"/>
      <c r="M660" s="43" t="s">
        <v>83</v>
      </c>
      <c r="N660" s="8"/>
    </row>
    <row r="661" spans="1:14" s="40" customFormat="1" ht="10.5" customHeight="1" x14ac:dyDescent="0.2">
      <c r="A661" s="62"/>
      <c r="B661" s="47"/>
      <c r="C661" s="53" t="s">
        <v>84</v>
      </c>
      <c r="D661" s="94">
        <f t="shared" ref="D661:I661" si="159">SUM(D658:D660)</f>
        <v>0</v>
      </c>
      <c r="E661" s="94">
        <f t="shared" si="159"/>
        <v>0</v>
      </c>
      <c r="F661" s="94">
        <f t="shared" si="159"/>
        <v>0</v>
      </c>
      <c r="G661" s="94">
        <f t="shared" si="159"/>
        <v>0</v>
      </c>
      <c r="H661" s="94">
        <f t="shared" si="159"/>
        <v>0</v>
      </c>
      <c r="I661" s="94">
        <f t="shared" si="159"/>
        <v>0</v>
      </c>
      <c r="J661" s="12" t="str">
        <f>IF($I661=0,"","("&amp;IF(#REF!&lt;&gt;0,1,0)+IF(#REF!&lt;&gt;0,2,0)+IF(#REF!&lt;&gt;0,4,0)&amp;")")</f>
        <v/>
      </c>
      <c r="K661" s="94">
        <f>SUM(K658:K660)</f>
        <v>0</v>
      </c>
      <c r="L661" s="49"/>
      <c r="M661" s="50"/>
      <c r="N661" s="12"/>
    </row>
    <row r="662" spans="1:14" ht="10.5" customHeight="1" thickBot="1" x14ac:dyDescent="0.25">
      <c r="A662" s="62"/>
      <c r="B662" s="39"/>
      <c r="D662" s="59"/>
      <c r="E662" s="59"/>
      <c r="F662" s="59"/>
      <c r="G662" s="59"/>
      <c r="H662" s="59"/>
      <c r="I662" s="59"/>
      <c r="K662" s="59"/>
      <c r="L662" s="46"/>
      <c r="M662" s="43"/>
    </row>
    <row r="663" spans="1:14" s="40" customFormat="1" ht="10.5" customHeight="1" thickTop="1" x14ac:dyDescent="0.2">
      <c r="A663" s="62"/>
      <c r="B663" s="47"/>
      <c r="C663" s="60" t="str">
        <f>" "&amp;"Total "&amp;A$650</f>
        <v xml:space="preserve"> Total Turkey Point Unit 3</v>
      </c>
      <c r="D663" s="90">
        <f t="shared" ref="D663:I663" si="160">D656+D661</f>
        <v>1638404613.5299995</v>
      </c>
      <c r="E663" s="90">
        <f t="shared" si="160"/>
        <v>67613593.539999992</v>
      </c>
      <c r="F663" s="90">
        <f t="shared" si="160"/>
        <v>22885389.720000003</v>
      </c>
      <c r="G663" s="90">
        <f t="shared" si="160"/>
        <v>15175102.01999997</v>
      </c>
      <c r="H663" s="61">
        <f t="shared" si="160"/>
        <v>1698307919.3699996</v>
      </c>
      <c r="I663" s="90">
        <f t="shared" si="160"/>
        <v>0</v>
      </c>
      <c r="J663" s="12" t="str">
        <f>IF($I663=0,"","("&amp;IF(#REF!&lt;&gt;0,1,0)+IF(#REF!&lt;&gt;0,2,0)+IF(#REF!&lt;&gt;0,4,0)&amp;")")</f>
        <v/>
      </c>
      <c r="K663" s="90">
        <f>K656+K661</f>
        <v>1698307919.3699996</v>
      </c>
      <c r="L663" s="49"/>
      <c r="M663" s="50"/>
      <c r="N663" s="12"/>
    </row>
    <row r="664" spans="1:14" ht="10.5" customHeight="1" x14ac:dyDescent="0.2">
      <c r="A664" s="38" t="s">
        <v>129</v>
      </c>
      <c r="B664" s="39"/>
      <c r="D664" s="9"/>
      <c r="E664" s="9"/>
      <c r="F664" s="9"/>
      <c r="G664" s="9"/>
      <c r="H664" s="9"/>
      <c r="I664" s="9"/>
      <c r="J664" s="12" t="str">
        <f>IF($I664=0,"","("&amp;IF(#REF!&lt;&gt;0,1,0)+IF(#REF!&lt;&gt;0,2,0)+IF(#REF!&lt;&gt;0,4,0)&amp;")")</f>
        <v/>
      </c>
      <c r="K664" s="9"/>
      <c r="L664" s="46"/>
      <c r="M664" s="43"/>
    </row>
    <row r="665" spans="1:14" ht="10.5" customHeight="1" x14ac:dyDescent="0.2">
      <c r="A665" s="38"/>
      <c r="B665" s="10">
        <v>321</v>
      </c>
      <c r="C665" s="41" t="s">
        <v>3</v>
      </c>
      <c r="D665" s="42">
        <v>39559.51</v>
      </c>
      <c r="E665" s="42">
        <v>0</v>
      </c>
      <c r="F665" s="42">
        <v>0</v>
      </c>
      <c r="G665" s="42">
        <v>-39559.51</v>
      </c>
      <c r="H665" s="42">
        <f>D665+E665-F665+G665</f>
        <v>0</v>
      </c>
      <c r="I665" s="42">
        <v>0</v>
      </c>
      <c r="J665" s="12" t="str">
        <f>IF($I665=0,"","("&amp;IF(#REF!&lt;&gt;0,1,0)+IF(#REF!&lt;&gt;0,2,0)+IF(#REF!&lt;&gt;0,4,0)&amp;")")</f>
        <v/>
      </c>
      <c r="K665" s="101">
        <f>H665-I665</f>
        <v>0</v>
      </c>
      <c r="L665" s="46"/>
      <c r="M665" s="43" t="s">
        <v>76</v>
      </c>
      <c r="N665" s="8"/>
    </row>
    <row r="666" spans="1:14" ht="10.5" customHeight="1" x14ac:dyDescent="0.2">
      <c r="A666" s="62"/>
      <c r="B666" s="10">
        <v>322</v>
      </c>
      <c r="C666" s="41" t="s">
        <v>8</v>
      </c>
      <c r="D666" s="42">
        <v>8037567.8199999994</v>
      </c>
      <c r="E666" s="42">
        <v>0</v>
      </c>
      <c r="F666" s="42">
        <v>0</v>
      </c>
      <c r="G666" s="42">
        <v>-8037567.8200000003</v>
      </c>
      <c r="H666" s="42">
        <f>D666+E666-F666+G666</f>
        <v>0</v>
      </c>
      <c r="I666" s="42">
        <v>0</v>
      </c>
      <c r="J666" s="12" t="str">
        <f>IF($I666=0,"","("&amp;IF(#REF!&lt;&gt;0,1,0)+IF(#REF!&lt;&gt;0,2,0)+IF(#REF!&lt;&gt;0,4,0)&amp;")")</f>
        <v/>
      </c>
      <c r="K666" s="71">
        <f>H666-I666</f>
        <v>0</v>
      </c>
      <c r="L666" s="46"/>
      <c r="M666" s="43" t="s">
        <v>76</v>
      </c>
      <c r="N666" s="8"/>
    </row>
    <row r="667" spans="1:14" ht="10.5" customHeight="1" x14ac:dyDescent="0.2">
      <c r="A667" s="62"/>
      <c r="B667" s="10">
        <v>323</v>
      </c>
      <c r="C667" s="9" t="s">
        <v>5</v>
      </c>
      <c r="D667" s="42">
        <v>5166936.46</v>
      </c>
      <c r="E667" s="42">
        <v>0</v>
      </c>
      <c r="F667" s="42">
        <v>0</v>
      </c>
      <c r="G667" s="42">
        <v>-5166936.46</v>
      </c>
      <c r="H667" s="42">
        <f>D667+E667-F667+G667</f>
        <v>0</v>
      </c>
      <c r="I667" s="42">
        <v>0</v>
      </c>
      <c r="J667" s="12" t="str">
        <f>IF($I667=0,"","("&amp;IF(#REF!&lt;&gt;0,1,0)+IF(#REF!&lt;&gt;0,2,0)+IF(#REF!&lt;&gt;0,4,0)&amp;")")</f>
        <v/>
      </c>
      <c r="K667" s="71">
        <f>H667-I667</f>
        <v>0</v>
      </c>
      <c r="L667" s="46"/>
      <c r="M667" s="43" t="s">
        <v>76</v>
      </c>
      <c r="N667" s="8"/>
    </row>
    <row r="668" spans="1:14" ht="10.5" customHeight="1" x14ac:dyDescent="0.2">
      <c r="A668" s="62"/>
      <c r="B668" s="10">
        <v>324</v>
      </c>
      <c r="C668" s="9" t="s">
        <v>6</v>
      </c>
      <c r="D668" s="42">
        <v>181273.27</v>
      </c>
      <c r="E668" s="42">
        <v>0</v>
      </c>
      <c r="F668" s="42">
        <v>0</v>
      </c>
      <c r="G668" s="42">
        <v>-181273.27</v>
      </c>
      <c r="H668" s="42">
        <f>D668+E668-F668+G668</f>
        <v>0</v>
      </c>
      <c r="I668" s="42">
        <v>0</v>
      </c>
      <c r="J668" s="12" t="str">
        <f>IF($I668=0,"","("&amp;IF(#REF!&lt;&gt;0,1,0)+IF(#REF!&lt;&gt;0,2,0)+IF(#REF!&lt;&gt;0,4,0)&amp;")")</f>
        <v/>
      </c>
      <c r="K668" s="71">
        <f>H668-I668</f>
        <v>0</v>
      </c>
      <c r="L668" s="46"/>
      <c r="M668" s="43" t="s">
        <v>76</v>
      </c>
      <c r="N668" s="8"/>
    </row>
    <row r="669" spans="1:14" ht="10.5" customHeight="1" x14ac:dyDescent="0.2">
      <c r="A669" s="62"/>
      <c r="B669" s="10">
        <v>325</v>
      </c>
      <c r="C669" s="9" t="s">
        <v>7</v>
      </c>
      <c r="D669" s="42">
        <v>0</v>
      </c>
      <c r="E669" s="42">
        <v>0</v>
      </c>
      <c r="F669" s="42">
        <v>0</v>
      </c>
      <c r="G669" s="42">
        <v>0</v>
      </c>
      <c r="H669" s="42">
        <f>D669+E669-F669+G669</f>
        <v>0</v>
      </c>
      <c r="I669" s="42">
        <v>0</v>
      </c>
      <c r="J669" s="12" t="str">
        <f>IF($I669=0,"","("&amp;IF(#REF!&lt;&gt;0,1,0)+IF(#REF!&lt;&gt;0,2,0)+IF(#REF!&lt;&gt;0,4,0)&amp;")")</f>
        <v/>
      </c>
      <c r="K669" s="71">
        <f>H669-I669</f>
        <v>0</v>
      </c>
      <c r="L669" s="46"/>
      <c r="M669" s="43" t="s">
        <v>76</v>
      </c>
      <c r="N669" s="8"/>
    </row>
    <row r="670" spans="1:14" s="40" customFormat="1" ht="10.5" customHeight="1" x14ac:dyDescent="0.2">
      <c r="A670" s="62"/>
      <c r="B670" s="47"/>
      <c r="C670" s="48" t="s">
        <v>77</v>
      </c>
      <c r="D670" s="94">
        <f t="shared" ref="D670:I670" si="161">SUM(D665:D669)</f>
        <v>13425337.059999999</v>
      </c>
      <c r="E670" s="94">
        <f t="shared" si="161"/>
        <v>0</v>
      </c>
      <c r="F670" s="94">
        <f t="shared" si="161"/>
        <v>0</v>
      </c>
      <c r="G670" s="94">
        <f t="shared" si="161"/>
        <v>-13425337.059999999</v>
      </c>
      <c r="H670" s="94">
        <f t="shared" si="161"/>
        <v>0</v>
      </c>
      <c r="I670" s="94">
        <f t="shared" si="161"/>
        <v>0</v>
      </c>
      <c r="J670" s="12" t="str">
        <f>IF($I670=0,"","("&amp;IF(#REF!&lt;&gt;0,1,0)+IF(#REF!&lt;&gt;0,2,0)+IF(#REF!&lt;&gt;0,4,0)&amp;")")</f>
        <v/>
      </c>
      <c r="K670" s="94">
        <f>SUM(K665:K669)</f>
        <v>0</v>
      </c>
      <c r="L670" s="49"/>
      <c r="M670" s="50"/>
      <c r="N670" s="12"/>
    </row>
    <row r="671" spans="1:14" ht="10.5" customHeight="1" x14ac:dyDescent="0.2">
      <c r="A671" s="62"/>
      <c r="C671" s="54"/>
      <c r="D671" s="14"/>
      <c r="E671" s="14"/>
      <c r="F671" s="14"/>
      <c r="G671" s="14"/>
      <c r="H671" s="55"/>
      <c r="I671" s="55"/>
      <c r="J671" s="12" t="str">
        <f>IF($I671=0,"","("&amp;IF(#REF!&lt;&gt;0,1,0)+IF(#REF!&lt;&gt;0,2,0)+IF(#REF!&lt;&gt;0,4,0)&amp;")")</f>
        <v/>
      </c>
      <c r="K671" s="55"/>
      <c r="L671" s="46"/>
      <c r="M671" s="56"/>
    </row>
    <row r="672" spans="1:14" ht="10.5" customHeight="1" x14ac:dyDescent="0.2">
      <c r="A672" s="62"/>
      <c r="B672" s="10">
        <v>325.3</v>
      </c>
      <c r="C672" s="41" t="s">
        <v>78</v>
      </c>
      <c r="D672" s="42">
        <v>0</v>
      </c>
      <c r="E672" s="42">
        <v>0</v>
      </c>
      <c r="F672" s="42">
        <v>0</v>
      </c>
      <c r="G672" s="42">
        <v>0</v>
      </c>
      <c r="H672" s="42">
        <f>D672+E672-F672+G672</f>
        <v>0</v>
      </c>
      <c r="I672" s="42">
        <v>0</v>
      </c>
      <c r="J672" s="12" t="str">
        <f>IF($I672=0,"","("&amp;IF(#REF!&lt;&gt;0,1,0)+IF(#REF!&lt;&gt;0,2,0)+IF(#REF!&lt;&gt;0,4,0)&amp;")")</f>
        <v/>
      </c>
      <c r="K672" s="101">
        <f>H672-I672</f>
        <v>0</v>
      </c>
      <c r="L672" s="46"/>
      <c r="M672" s="57" t="s">
        <v>79</v>
      </c>
    </row>
    <row r="673" spans="1:14" ht="10.5" customHeight="1" x14ac:dyDescent="0.2">
      <c r="A673" s="62"/>
      <c r="B673" s="10">
        <v>325.5</v>
      </c>
      <c r="C673" s="9" t="s">
        <v>80</v>
      </c>
      <c r="D673" s="42">
        <v>0</v>
      </c>
      <c r="E673" s="42">
        <v>0</v>
      </c>
      <c r="F673" s="42">
        <v>0</v>
      </c>
      <c r="G673" s="42">
        <v>0</v>
      </c>
      <c r="H673" s="42">
        <f>D673+E673-F673+G673</f>
        <v>0</v>
      </c>
      <c r="I673" s="42">
        <v>0</v>
      </c>
      <c r="J673" s="12" t="str">
        <f>IF($I673=0,"","("&amp;IF(#REF!&lt;&gt;0,1,0)+IF(#REF!&lt;&gt;0,2,0)+IF(#REF!&lt;&gt;0,4,0)&amp;")")</f>
        <v/>
      </c>
      <c r="K673" s="71">
        <f>H673-I673</f>
        <v>0</v>
      </c>
      <c r="L673" s="46"/>
      <c r="M673" s="43" t="s">
        <v>81</v>
      </c>
    </row>
    <row r="674" spans="1:14" ht="10.5" customHeight="1" x14ac:dyDescent="0.2">
      <c r="A674" s="62"/>
      <c r="B674" s="10">
        <v>325.7</v>
      </c>
      <c r="C674" s="41" t="s">
        <v>82</v>
      </c>
      <c r="D674" s="42">
        <v>0</v>
      </c>
      <c r="E674" s="42">
        <v>0</v>
      </c>
      <c r="F674" s="42">
        <v>0</v>
      </c>
      <c r="G674" s="42">
        <v>0</v>
      </c>
      <c r="H674" s="42">
        <f>D674+E674-F674+G674</f>
        <v>0</v>
      </c>
      <c r="I674" s="42">
        <v>0</v>
      </c>
      <c r="J674" s="12" t="str">
        <f>IF($I674=0,"","("&amp;IF(#REF!&lt;&gt;0,1,0)+IF(#REF!&lt;&gt;0,2,0)+IF(#REF!&lt;&gt;0,4,0)&amp;")")</f>
        <v/>
      </c>
      <c r="K674" s="71">
        <f>H674-I674</f>
        <v>0</v>
      </c>
      <c r="L674" s="46"/>
      <c r="M674" s="43" t="s">
        <v>83</v>
      </c>
      <c r="N674" s="8"/>
    </row>
    <row r="675" spans="1:14" s="40" customFormat="1" ht="10.5" customHeight="1" x14ac:dyDescent="0.2">
      <c r="A675" s="62"/>
      <c r="B675" s="47"/>
      <c r="C675" s="53" t="s">
        <v>84</v>
      </c>
      <c r="D675" s="94">
        <f t="shared" ref="D675:I675" si="162">SUM(D672:D674)</f>
        <v>0</v>
      </c>
      <c r="E675" s="94">
        <f t="shared" si="162"/>
        <v>0</v>
      </c>
      <c r="F675" s="94">
        <f t="shared" si="162"/>
        <v>0</v>
      </c>
      <c r="G675" s="94">
        <f t="shared" si="162"/>
        <v>0</v>
      </c>
      <c r="H675" s="94">
        <f t="shared" si="162"/>
        <v>0</v>
      </c>
      <c r="I675" s="94">
        <f t="shared" si="162"/>
        <v>0</v>
      </c>
      <c r="J675" s="12" t="str">
        <f>IF($I675=0,"","("&amp;IF(#REF!&lt;&gt;0,1,0)+IF(#REF!&lt;&gt;0,2,0)+IF(#REF!&lt;&gt;0,4,0)&amp;")")</f>
        <v/>
      </c>
      <c r="K675" s="94">
        <f>SUM(K672:K674)</f>
        <v>0</v>
      </c>
      <c r="L675" s="49"/>
      <c r="M675" s="50"/>
      <c r="N675" s="12"/>
    </row>
    <row r="676" spans="1:14" ht="10.5" customHeight="1" thickBot="1" x14ac:dyDescent="0.25">
      <c r="A676" s="62"/>
      <c r="B676" s="39"/>
      <c r="D676" s="59"/>
      <c r="E676" s="59"/>
      <c r="F676" s="59"/>
      <c r="G676" s="59"/>
      <c r="H676" s="59"/>
      <c r="I676" s="59"/>
      <c r="K676" s="59"/>
      <c r="L676" s="46"/>
      <c r="M676" s="43"/>
    </row>
    <row r="677" spans="1:14" s="40" customFormat="1" ht="10.5" customHeight="1" thickTop="1" x14ac:dyDescent="0.2">
      <c r="A677" s="62"/>
      <c r="B677" s="47"/>
      <c r="C677" s="60" t="str">
        <f>" "&amp;"Total "&amp;A664</f>
        <v xml:space="preserve"> Total Turkey Point Unit 3 Uprates</v>
      </c>
      <c r="D677" s="90">
        <f t="shared" ref="D677:I677" si="163">D670+D675</f>
        <v>13425337.059999999</v>
      </c>
      <c r="E677" s="90">
        <f t="shared" si="163"/>
        <v>0</v>
      </c>
      <c r="F677" s="90">
        <f t="shared" si="163"/>
        <v>0</v>
      </c>
      <c r="G677" s="90">
        <f t="shared" si="163"/>
        <v>-13425337.059999999</v>
      </c>
      <c r="H677" s="61">
        <f t="shared" si="163"/>
        <v>0</v>
      </c>
      <c r="I677" s="90">
        <f t="shared" si="163"/>
        <v>0</v>
      </c>
      <c r="J677" s="12" t="str">
        <f>IF($I677=0,"","("&amp;IF(#REF!&lt;&gt;0,1,0)+IF(#REF!&lt;&gt;0,2,0)+IF(#REF!&lt;&gt;0,4,0)&amp;")")</f>
        <v/>
      </c>
      <c r="K677" s="90">
        <f>K670+K675</f>
        <v>0</v>
      </c>
      <c r="L677" s="49"/>
      <c r="M677" s="50"/>
      <c r="N677" s="12"/>
    </row>
    <row r="678" spans="1:14" ht="10.5" customHeight="1" x14ac:dyDescent="0.2">
      <c r="A678" s="38" t="s">
        <v>130</v>
      </c>
      <c r="B678" s="39"/>
      <c r="D678" s="9"/>
      <c r="E678" s="9"/>
      <c r="F678" s="9"/>
      <c r="G678" s="9"/>
      <c r="H678" s="9"/>
      <c r="I678" s="9"/>
      <c r="J678" s="12" t="str">
        <f>IF($I678=0,"","("&amp;IF(#REF!&lt;&gt;0,1,0)+IF(#REF!&lt;&gt;0,2,0)+IF(#REF!&lt;&gt;0,4,0)&amp;")")</f>
        <v/>
      </c>
      <c r="K678" s="9"/>
      <c r="L678" s="46"/>
      <c r="M678" s="43"/>
    </row>
    <row r="679" spans="1:14" ht="10.5" customHeight="1" x14ac:dyDescent="0.2">
      <c r="A679" s="40"/>
      <c r="B679" s="10">
        <v>321</v>
      </c>
      <c r="C679" s="41" t="s">
        <v>3</v>
      </c>
      <c r="D679" s="42">
        <v>126069880.59999999</v>
      </c>
      <c r="E679" s="42">
        <v>327153.5</v>
      </c>
      <c r="F679" s="42">
        <v>219173.81</v>
      </c>
      <c r="G679" s="42">
        <v>29968.109999999404</v>
      </c>
      <c r="H679" s="42">
        <f>D679+E679-F679+G679</f>
        <v>126207828.39999999</v>
      </c>
      <c r="I679" s="42">
        <v>0</v>
      </c>
      <c r="J679" s="12" t="str">
        <f>IF($I679=0,"","("&amp;IF(#REF!&lt;&gt;0,1,0)+IF(#REF!&lt;&gt;0,2,0)+IF(#REF!&lt;&gt;0,4,0)&amp;")")</f>
        <v/>
      </c>
      <c r="K679" s="101">
        <f>H679-I679</f>
        <v>126207828.39999999</v>
      </c>
      <c r="L679" s="46"/>
      <c r="M679" s="43">
        <v>1.7999999999999999E-2</v>
      </c>
      <c r="N679" s="8"/>
    </row>
    <row r="680" spans="1:14" ht="10.5" customHeight="1" x14ac:dyDescent="0.2">
      <c r="A680" s="40"/>
      <c r="B680" s="10">
        <v>322</v>
      </c>
      <c r="C680" s="41" t="s">
        <v>8</v>
      </c>
      <c r="D680" s="42">
        <v>501454773.35000002</v>
      </c>
      <c r="E680" s="42">
        <v>8941958.8600000013</v>
      </c>
      <c r="F680" s="42">
        <v>403831.29000000004</v>
      </c>
      <c r="G680" s="42">
        <v>10226678.870000005</v>
      </c>
      <c r="H680" s="42">
        <f>D680+E680-F680+G680</f>
        <v>520219579.79000002</v>
      </c>
      <c r="I680" s="42">
        <v>0</v>
      </c>
      <c r="J680" s="12" t="str">
        <f>IF($I680=0,"","("&amp;IF(#REF!&lt;&gt;0,1,0)+IF(#REF!&lt;&gt;0,2,0)+IF(#REF!&lt;&gt;0,4,0)&amp;")")</f>
        <v/>
      </c>
      <c r="K680" s="71">
        <f>H680-I680</f>
        <v>520219579.79000002</v>
      </c>
      <c r="L680" s="46"/>
      <c r="M680" s="43">
        <v>0.02</v>
      </c>
      <c r="N680" s="8"/>
    </row>
    <row r="681" spans="1:14" ht="10.5" customHeight="1" x14ac:dyDescent="0.2">
      <c r="A681" s="40"/>
      <c r="B681" s="10">
        <v>323</v>
      </c>
      <c r="C681" s="9" t="s">
        <v>5</v>
      </c>
      <c r="D681" s="42">
        <v>560858966.74000013</v>
      </c>
      <c r="E681" s="42">
        <v>6210946.1900000004</v>
      </c>
      <c r="F681" s="42">
        <v>486427.06</v>
      </c>
      <c r="G681" s="42">
        <v>10602381.439999998</v>
      </c>
      <c r="H681" s="42">
        <f>D681+E681-F681+G681</f>
        <v>577185867.31000018</v>
      </c>
      <c r="I681" s="42">
        <v>0</v>
      </c>
      <c r="J681" s="12" t="str">
        <f>IF($I681=0,"","("&amp;IF(#REF!&lt;&gt;0,1,0)+IF(#REF!&lt;&gt;0,2,0)+IF(#REF!&lt;&gt;0,4,0)&amp;")")</f>
        <v/>
      </c>
      <c r="K681" s="71">
        <f>H681-I681</f>
        <v>577185867.31000018</v>
      </c>
      <c r="L681" s="46"/>
      <c r="M681" s="43">
        <v>2.4E-2</v>
      </c>
      <c r="N681" s="8"/>
    </row>
    <row r="682" spans="1:14" ht="10.5" customHeight="1" x14ac:dyDescent="0.2">
      <c r="A682" s="40"/>
      <c r="B682" s="10">
        <v>324</v>
      </c>
      <c r="C682" s="9" t="s">
        <v>6</v>
      </c>
      <c r="D682" s="42">
        <v>170641085.02000004</v>
      </c>
      <c r="E682" s="42">
        <v>633125.54999999993</v>
      </c>
      <c r="F682" s="42">
        <v>0</v>
      </c>
      <c r="G682" s="42">
        <v>95223.190000001341</v>
      </c>
      <c r="H682" s="42">
        <f>D682+E682-F682+G682</f>
        <v>171369433.76000005</v>
      </c>
      <c r="I682" s="42">
        <v>0</v>
      </c>
      <c r="J682" s="12" t="str">
        <f>IF($I682=0,"","("&amp;IF(#REF!&lt;&gt;0,1,0)+IF(#REF!&lt;&gt;0,2,0)+IF(#REF!&lt;&gt;0,4,0)&amp;")")</f>
        <v/>
      </c>
      <c r="K682" s="71">
        <f>H682-I682</f>
        <v>171369433.76000005</v>
      </c>
      <c r="L682" s="46"/>
      <c r="M682" s="43">
        <v>1.7999999999999999E-2</v>
      </c>
      <c r="N682" s="8"/>
    </row>
    <row r="683" spans="1:14" ht="10.5" customHeight="1" x14ac:dyDescent="0.2">
      <c r="A683" s="40"/>
      <c r="B683" s="10">
        <v>325</v>
      </c>
      <c r="C683" s="9" t="s">
        <v>7</v>
      </c>
      <c r="D683" s="42">
        <v>8586682.5000000019</v>
      </c>
      <c r="E683" s="42">
        <v>3080295.65</v>
      </c>
      <c r="F683" s="42">
        <v>0</v>
      </c>
      <c r="G683" s="42">
        <v>0</v>
      </c>
      <c r="H683" s="42">
        <f>D683+E683-F683+G683</f>
        <v>11666978.150000002</v>
      </c>
      <c r="I683" s="42">
        <v>0</v>
      </c>
      <c r="J683" s="12" t="str">
        <f>IF($I683=0,"","("&amp;IF(#REF!&lt;&gt;0,1,0)+IF(#REF!&lt;&gt;0,2,0)+IF(#REF!&lt;&gt;0,4,0)&amp;")")</f>
        <v/>
      </c>
      <c r="K683" s="71">
        <f>H683-I683</f>
        <v>11666978.150000002</v>
      </c>
      <c r="L683" s="46"/>
      <c r="M683" s="43">
        <v>1.7999999999999999E-2</v>
      </c>
      <c r="N683" s="8"/>
    </row>
    <row r="684" spans="1:14" s="40" customFormat="1" ht="10.5" customHeight="1" x14ac:dyDescent="0.2">
      <c r="B684" s="47"/>
      <c r="C684" s="48" t="s">
        <v>77</v>
      </c>
      <c r="D684" s="94">
        <f t="shared" ref="D684:I684" si="164">SUM(D679:D683)</f>
        <v>1367611388.21</v>
      </c>
      <c r="E684" s="94">
        <f t="shared" si="164"/>
        <v>19193479.75</v>
      </c>
      <c r="F684" s="94">
        <f t="shared" si="164"/>
        <v>1109432.1600000001</v>
      </c>
      <c r="G684" s="94">
        <f t="shared" si="164"/>
        <v>20954251.610000003</v>
      </c>
      <c r="H684" s="94">
        <f t="shared" si="164"/>
        <v>1406649687.4100003</v>
      </c>
      <c r="I684" s="94">
        <f t="shared" si="164"/>
        <v>0</v>
      </c>
      <c r="J684" s="12" t="str">
        <f>IF($I684=0,"","("&amp;IF(#REF!&lt;&gt;0,1,0)+IF(#REF!&lt;&gt;0,2,0)+IF(#REF!&lt;&gt;0,4,0)&amp;")")</f>
        <v/>
      </c>
      <c r="K684" s="94">
        <f>SUM(K679:K683)</f>
        <v>1406649687.4100003</v>
      </c>
      <c r="L684" s="49"/>
      <c r="M684" s="50"/>
      <c r="N684" s="12"/>
    </row>
    <row r="685" spans="1:14" ht="10.5" customHeight="1" x14ac:dyDescent="0.2">
      <c r="A685" s="40"/>
      <c r="C685" s="54"/>
      <c r="D685" s="14"/>
      <c r="E685" s="14"/>
      <c r="F685" s="14"/>
      <c r="G685" s="14"/>
      <c r="H685" s="55"/>
      <c r="I685" s="55"/>
      <c r="J685" s="12" t="str">
        <f>IF($I685=0,"","("&amp;IF(#REF!&lt;&gt;0,1,0)+IF(#REF!&lt;&gt;0,2,0)+IF(#REF!&lt;&gt;0,4,0)&amp;")")</f>
        <v/>
      </c>
      <c r="K685" s="55"/>
      <c r="L685" s="46"/>
      <c r="M685" s="56"/>
    </row>
    <row r="686" spans="1:14" ht="10.5" customHeight="1" x14ac:dyDescent="0.2">
      <c r="A686" s="40"/>
      <c r="B686" s="10">
        <v>325.3</v>
      </c>
      <c r="C686" s="41" t="s">
        <v>78</v>
      </c>
      <c r="D686" s="42">
        <v>0</v>
      </c>
      <c r="E686" s="42">
        <v>0</v>
      </c>
      <c r="F686" s="42">
        <v>0</v>
      </c>
      <c r="G686" s="42">
        <v>0</v>
      </c>
      <c r="H686" s="42">
        <f>D686+E686-F686+G686</f>
        <v>0</v>
      </c>
      <c r="I686" s="42">
        <v>0</v>
      </c>
      <c r="J686" s="12" t="str">
        <f>IF($I686=0,"","("&amp;IF(#REF!&lt;&gt;0,1,0)+IF(#REF!&lt;&gt;0,2,0)+IF(#REF!&lt;&gt;0,4,0)&amp;")")</f>
        <v/>
      </c>
      <c r="K686" s="101">
        <f>H686-I686</f>
        <v>0</v>
      </c>
      <c r="L686" s="46"/>
      <c r="M686" s="57" t="s">
        <v>79</v>
      </c>
    </row>
    <row r="687" spans="1:14" ht="10.5" customHeight="1" x14ac:dyDescent="0.2">
      <c r="A687" s="40"/>
      <c r="B687" s="10">
        <v>325.5</v>
      </c>
      <c r="C687" s="9" t="s">
        <v>80</v>
      </c>
      <c r="D687" s="42">
        <v>0</v>
      </c>
      <c r="E687" s="42">
        <v>0</v>
      </c>
      <c r="F687" s="42">
        <v>0</v>
      </c>
      <c r="G687" s="42">
        <v>0</v>
      </c>
      <c r="H687" s="42">
        <f>D687+E687-F687+G687</f>
        <v>0</v>
      </c>
      <c r="I687" s="42">
        <v>0</v>
      </c>
      <c r="J687" s="12" t="str">
        <f>IF($I687=0,"","("&amp;IF(#REF!&lt;&gt;0,1,0)+IF(#REF!&lt;&gt;0,2,0)+IF(#REF!&lt;&gt;0,4,0)&amp;")")</f>
        <v/>
      </c>
      <c r="K687" s="71">
        <f>H687-I687</f>
        <v>0</v>
      </c>
      <c r="L687" s="46"/>
      <c r="M687" s="43" t="s">
        <v>81</v>
      </c>
    </row>
    <row r="688" spans="1:14" ht="10.5" customHeight="1" x14ac:dyDescent="0.2">
      <c r="A688" s="40"/>
      <c r="B688" s="10">
        <v>325.7</v>
      </c>
      <c r="C688" s="41" t="s">
        <v>82</v>
      </c>
      <c r="D688" s="42">
        <v>0</v>
      </c>
      <c r="E688" s="42">
        <v>0</v>
      </c>
      <c r="F688" s="42">
        <v>0</v>
      </c>
      <c r="G688" s="42">
        <v>0</v>
      </c>
      <c r="H688" s="42">
        <f>D688+E688-F688+G688</f>
        <v>0</v>
      </c>
      <c r="I688" s="42">
        <v>0</v>
      </c>
      <c r="J688" s="12" t="str">
        <f>IF($I688=0,"","("&amp;IF(#REF!&lt;&gt;0,1,0)+IF(#REF!&lt;&gt;0,2,0)+IF(#REF!&lt;&gt;0,4,0)&amp;")")</f>
        <v/>
      </c>
      <c r="K688" s="71">
        <f>H688-I688</f>
        <v>0</v>
      </c>
      <c r="L688" s="46"/>
      <c r="M688" s="43" t="s">
        <v>83</v>
      </c>
      <c r="N688" s="8"/>
    </row>
    <row r="689" spans="1:14" s="40" customFormat="1" ht="10.5" customHeight="1" x14ac:dyDescent="0.2">
      <c r="B689" s="47"/>
      <c r="C689" s="53" t="s">
        <v>84</v>
      </c>
      <c r="D689" s="94">
        <f t="shared" ref="D689:I689" si="165">SUM(D686:D688)</f>
        <v>0</v>
      </c>
      <c r="E689" s="94">
        <f t="shared" si="165"/>
        <v>0</v>
      </c>
      <c r="F689" s="94">
        <f t="shared" si="165"/>
        <v>0</v>
      </c>
      <c r="G689" s="94">
        <f t="shared" si="165"/>
        <v>0</v>
      </c>
      <c r="H689" s="94">
        <f t="shared" si="165"/>
        <v>0</v>
      </c>
      <c r="I689" s="94">
        <f t="shared" si="165"/>
        <v>0</v>
      </c>
      <c r="J689" s="12" t="str">
        <f>IF($I689=0,"","("&amp;IF(#REF!&lt;&gt;0,1,0)+IF(#REF!&lt;&gt;0,2,0)+IF(#REF!&lt;&gt;0,4,0)&amp;")")</f>
        <v/>
      </c>
      <c r="K689" s="94">
        <f>SUM(K686:K688)</f>
        <v>0</v>
      </c>
      <c r="L689" s="49"/>
      <c r="M689" s="50"/>
      <c r="N689" s="12"/>
    </row>
    <row r="690" spans="1:14" ht="10.5" customHeight="1" thickBot="1" x14ac:dyDescent="0.25">
      <c r="A690" s="40"/>
      <c r="B690" s="39"/>
      <c r="D690" s="59"/>
      <c r="E690" s="59"/>
      <c r="F690" s="59"/>
      <c r="G690" s="59"/>
      <c r="H690" s="59"/>
      <c r="I690" s="59"/>
      <c r="K690" s="59"/>
      <c r="L690" s="46"/>
      <c r="M690" s="43"/>
    </row>
    <row r="691" spans="1:14" s="40" customFormat="1" ht="10.5" customHeight="1" thickTop="1" x14ac:dyDescent="0.2">
      <c r="B691" s="47"/>
      <c r="C691" s="60" t="str">
        <f>" "&amp;"Total "&amp;A$678</f>
        <v xml:space="preserve"> Total Turkey Point Unit 4</v>
      </c>
      <c r="D691" s="90">
        <f t="shared" ref="D691:I691" si="166">D684+D689</f>
        <v>1367611388.21</v>
      </c>
      <c r="E691" s="90">
        <f t="shared" si="166"/>
        <v>19193479.75</v>
      </c>
      <c r="F691" s="90">
        <f t="shared" si="166"/>
        <v>1109432.1600000001</v>
      </c>
      <c r="G691" s="90">
        <f t="shared" si="166"/>
        <v>20954251.610000003</v>
      </c>
      <c r="H691" s="61">
        <f t="shared" si="166"/>
        <v>1406649687.4100003</v>
      </c>
      <c r="I691" s="90">
        <f t="shared" si="166"/>
        <v>0</v>
      </c>
      <c r="J691" s="12" t="str">
        <f>IF($I691=0,"","("&amp;IF(#REF!&lt;&gt;0,1,0)+IF(#REF!&lt;&gt;0,2,0)+IF(#REF!&lt;&gt;0,4,0)&amp;")")</f>
        <v/>
      </c>
      <c r="K691" s="90">
        <f>K684+K689</f>
        <v>1406649687.4100003</v>
      </c>
      <c r="L691" s="49"/>
      <c r="M691" s="50"/>
      <c r="N691" s="12"/>
    </row>
    <row r="692" spans="1:14" ht="10.5" customHeight="1" x14ac:dyDescent="0.2">
      <c r="A692" s="38" t="s">
        <v>131</v>
      </c>
      <c r="B692" s="39"/>
      <c r="D692" s="9"/>
      <c r="E692" s="9"/>
      <c r="F692" s="9"/>
      <c r="G692" s="9"/>
      <c r="H692" s="9"/>
      <c r="I692" s="9"/>
      <c r="J692" s="12" t="str">
        <f>IF($I692=0,"","("&amp;IF(#REF!&lt;&gt;0,1,0)+IF(#REF!&lt;&gt;0,2,0)+IF(#REF!&lt;&gt;0,4,0)&amp;")")</f>
        <v/>
      </c>
      <c r="K692" s="9"/>
      <c r="L692" s="46"/>
      <c r="M692" s="43"/>
    </row>
    <row r="693" spans="1:14" ht="10.5" customHeight="1" x14ac:dyDescent="0.2">
      <c r="A693" s="38"/>
      <c r="B693" s="10">
        <v>321</v>
      </c>
      <c r="C693" s="41" t="s">
        <v>3</v>
      </c>
      <c r="D693" s="42">
        <v>29968.109999999404</v>
      </c>
      <c r="E693" s="42">
        <v>0</v>
      </c>
      <c r="F693" s="42">
        <v>0</v>
      </c>
      <c r="G693" s="42">
        <v>-29968.11</v>
      </c>
      <c r="H693" s="42">
        <f>D693+E693-F693+G693</f>
        <v>-5.9662852436304092E-10</v>
      </c>
      <c r="I693" s="42">
        <v>0</v>
      </c>
      <c r="J693" s="12" t="str">
        <f>IF($I693=0,"","("&amp;IF(#REF!&lt;&gt;0,1,0)+IF(#REF!&lt;&gt;0,2,0)+IF(#REF!&lt;&gt;0,4,0)&amp;")")</f>
        <v/>
      </c>
      <c r="K693" s="101">
        <f>H693-I693</f>
        <v>-5.9662852436304092E-10</v>
      </c>
      <c r="L693" s="46"/>
      <c r="M693" s="43" t="s">
        <v>76</v>
      </c>
      <c r="N693" s="8"/>
    </row>
    <row r="694" spans="1:14" ht="10.5" customHeight="1" x14ac:dyDescent="0.2">
      <c r="A694" s="62"/>
      <c r="B694" s="10">
        <v>322</v>
      </c>
      <c r="C694" s="41" t="s">
        <v>8</v>
      </c>
      <c r="D694" s="42">
        <v>9435505.2399999984</v>
      </c>
      <c r="E694" s="42">
        <v>0</v>
      </c>
      <c r="F694" s="42">
        <v>1291.77</v>
      </c>
      <c r="G694" s="42">
        <v>-9434213.4700000007</v>
      </c>
      <c r="H694" s="42">
        <f>D694+E694-F694+G694</f>
        <v>0</v>
      </c>
      <c r="I694" s="42">
        <v>0</v>
      </c>
      <c r="J694" s="12" t="str">
        <f>IF($I694=0,"","("&amp;IF(#REF!&lt;&gt;0,1,0)+IF(#REF!&lt;&gt;0,2,0)+IF(#REF!&lt;&gt;0,4,0)&amp;")")</f>
        <v/>
      </c>
      <c r="K694" s="71">
        <f>H694-I694</f>
        <v>0</v>
      </c>
      <c r="L694" s="46"/>
      <c r="M694" s="43" t="s">
        <v>76</v>
      </c>
      <c r="N694" s="8"/>
    </row>
    <row r="695" spans="1:14" ht="10.5" customHeight="1" x14ac:dyDescent="0.2">
      <c r="A695" s="62"/>
      <c r="B695" s="10">
        <v>323</v>
      </c>
      <c r="C695" s="9" t="s">
        <v>5</v>
      </c>
      <c r="D695" s="42">
        <v>5419204.7799999714</v>
      </c>
      <c r="E695" s="42">
        <v>0</v>
      </c>
      <c r="F695" s="42">
        <v>0</v>
      </c>
      <c r="G695" s="42">
        <v>-5419204.7800000003</v>
      </c>
      <c r="H695" s="42">
        <f>D695+E695-F695+G695</f>
        <v>-2.8870999813079834E-8</v>
      </c>
      <c r="I695" s="42">
        <v>0</v>
      </c>
      <c r="J695" s="12" t="str">
        <f>IF($I695=0,"","("&amp;IF(#REF!&lt;&gt;0,1,0)+IF(#REF!&lt;&gt;0,2,0)+IF(#REF!&lt;&gt;0,4,0)&amp;")")</f>
        <v/>
      </c>
      <c r="K695" s="71">
        <f>H695-I695</f>
        <v>-2.8870999813079834E-8</v>
      </c>
      <c r="L695" s="46"/>
      <c r="M695" s="43" t="s">
        <v>76</v>
      </c>
      <c r="N695" s="8"/>
    </row>
    <row r="696" spans="1:14" ht="10.5" customHeight="1" x14ac:dyDescent="0.2">
      <c r="A696" s="62"/>
      <c r="B696" s="10">
        <v>324</v>
      </c>
      <c r="C696" s="9" t="s">
        <v>6</v>
      </c>
      <c r="D696" s="42">
        <v>95223.19</v>
      </c>
      <c r="E696" s="42">
        <v>0</v>
      </c>
      <c r="F696" s="42">
        <v>0</v>
      </c>
      <c r="G696" s="42">
        <v>-95223.19</v>
      </c>
      <c r="H696" s="42">
        <f>D696+E696-F696+G696</f>
        <v>0</v>
      </c>
      <c r="I696" s="42">
        <v>0</v>
      </c>
      <c r="J696" s="12" t="str">
        <f>IF($I696=0,"","("&amp;IF(#REF!&lt;&gt;0,1,0)+IF(#REF!&lt;&gt;0,2,0)+IF(#REF!&lt;&gt;0,4,0)&amp;")")</f>
        <v/>
      </c>
      <c r="K696" s="71">
        <f>H696-I696</f>
        <v>0</v>
      </c>
      <c r="L696" s="46"/>
      <c r="M696" s="43" t="s">
        <v>76</v>
      </c>
      <c r="N696" s="8"/>
    </row>
    <row r="697" spans="1:14" ht="10.5" customHeight="1" x14ac:dyDescent="0.2">
      <c r="A697" s="62"/>
      <c r="B697" s="10">
        <v>325</v>
      </c>
      <c r="C697" s="9" t="s">
        <v>7</v>
      </c>
      <c r="D697" s="42">
        <v>0</v>
      </c>
      <c r="E697" s="42">
        <v>0</v>
      </c>
      <c r="F697" s="42">
        <v>0</v>
      </c>
      <c r="G697" s="42">
        <v>0</v>
      </c>
      <c r="H697" s="42">
        <f>D697+E697-F697+G697</f>
        <v>0</v>
      </c>
      <c r="I697" s="42">
        <v>0</v>
      </c>
      <c r="J697" s="12" t="str">
        <f>IF($I697=0,"","("&amp;IF(#REF!&lt;&gt;0,1,0)+IF(#REF!&lt;&gt;0,2,0)+IF(#REF!&lt;&gt;0,4,0)&amp;")")</f>
        <v/>
      </c>
      <c r="K697" s="71">
        <f>H697-I697</f>
        <v>0</v>
      </c>
      <c r="L697" s="46"/>
      <c r="M697" s="43" t="s">
        <v>76</v>
      </c>
      <c r="N697" s="8"/>
    </row>
    <row r="698" spans="1:14" s="40" customFormat="1" ht="10.5" customHeight="1" x14ac:dyDescent="0.2">
      <c r="A698" s="62"/>
      <c r="B698" s="47"/>
      <c r="C698" s="48" t="s">
        <v>77</v>
      </c>
      <c r="D698" s="94">
        <f t="shared" ref="D698:I698" si="167">SUM(D693:D697)</f>
        <v>14979901.319999969</v>
      </c>
      <c r="E698" s="94">
        <f t="shared" si="167"/>
        <v>0</v>
      </c>
      <c r="F698" s="94">
        <f t="shared" si="167"/>
        <v>1291.77</v>
      </c>
      <c r="G698" s="94">
        <f t="shared" si="167"/>
        <v>-14978609.549999999</v>
      </c>
      <c r="H698" s="94">
        <f t="shared" si="167"/>
        <v>-2.9467628337442875E-8</v>
      </c>
      <c r="I698" s="94">
        <f t="shared" si="167"/>
        <v>0</v>
      </c>
      <c r="J698" s="12" t="str">
        <f>IF($I698=0,"","("&amp;IF(#REF!&lt;&gt;0,1,0)+IF(#REF!&lt;&gt;0,2,0)+IF(#REF!&lt;&gt;0,4,0)&amp;")")</f>
        <v/>
      </c>
      <c r="K698" s="94">
        <f>SUM(K693:K697)</f>
        <v>-2.9467628337442875E-8</v>
      </c>
      <c r="L698" s="49"/>
      <c r="M698" s="50"/>
      <c r="N698" s="12"/>
    </row>
    <row r="699" spans="1:14" ht="10.5" customHeight="1" x14ac:dyDescent="0.2">
      <c r="A699" s="62"/>
      <c r="C699" s="54"/>
      <c r="D699" s="14"/>
      <c r="E699" s="14"/>
      <c r="F699" s="14"/>
      <c r="G699" s="42" t="e">
        <f>IF(ISNA(VLOOKUP(#REF!,#REF!,5,FALSE)),0,(VLOOKUP(#REF!,#REF!,5,FALSE)))</f>
        <v>#REF!</v>
      </c>
      <c r="H699" s="55"/>
      <c r="I699" s="55"/>
      <c r="J699" s="12" t="str">
        <f>IF($I699=0,"","("&amp;IF(#REF!&lt;&gt;0,1,0)+IF(#REF!&lt;&gt;0,2,0)+IF(#REF!&lt;&gt;0,4,0)&amp;")")</f>
        <v/>
      </c>
      <c r="K699" s="55"/>
      <c r="L699" s="46"/>
      <c r="M699" s="56"/>
    </row>
    <row r="700" spans="1:14" ht="10.5" customHeight="1" x14ac:dyDescent="0.2">
      <c r="A700" s="62"/>
      <c r="B700" s="10">
        <v>325.3</v>
      </c>
      <c r="C700" s="41" t="s">
        <v>78</v>
      </c>
      <c r="D700" s="42">
        <v>0</v>
      </c>
      <c r="E700" s="42">
        <v>0</v>
      </c>
      <c r="F700" s="42">
        <v>0</v>
      </c>
      <c r="G700" s="42">
        <v>0</v>
      </c>
      <c r="H700" s="42">
        <f>D700+E700-F700+G700</f>
        <v>0</v>
      </c>
      <c r="I700" s="42">
        <v>0</v>
      </c>
      <c r="J700" s="12" t="str">
        <f>IF($I700=0,"","("&amp;IF(#REF!&lt;&gt;0,1,0)+IF(#REF!&lt;&gt;0,2,0)+IF(#REF!&lt;&gt;0,4,0)&amp;")")</f>
        <v/>
      </c>
      <c r="K700" s="101">
        <f>H700-I700</f>
        <v>0</v>
      </c>
      <c r="L700" s="46"/>
      <c r="M700" s="57" t="s">
        <v>79</v>
      </c>
    </row>
    <row r="701" spans="1:14" ht="10.5" customHeight="1" x14ac:dyDescent="0.2">
      <c r="A701" s="62"/>
      <c r="B701" s="10">
        <v>325.5</v>
      </c>
      <c r="C701" s="9" t="s">
        <v>80</v>
      </c>
      <c r="D701" s="42">
        <v>0</v>
      </c>
      <c r="E701" s="42">
        <v>0</v>
      </c>
      <c r="F701" s="42">
        <v>0</v>
      </c>
      <c r="G701" s="42">
        <v>0</v>
      </c>
      <c r="H701" s="42">
        <f>D701+E701-F701+G701</f>
        <v>0</v>
      </c>
      <c r="I701" s="42">
        <v>0</v>
      </c>
      <c r="J701" s="12" t="str">
        <f>IF($I701=0,"","("&amp;IF(#REF!&lt;&gt;0,1,0)+IF(#REF!&lt;&gt;0,2,0)+IF(#REF!&lt;&gt;0,4,0)&amp;")")</f>
        <v/>
      </c>
      <c r="K701" s="71">
        <f>H701-I701</f>
        <v>0</v>
      </c>
      <c r="L701" s="46"/>
      <c r="M701" s="43" t="s">
        <v>81</v>
      </c>
    </row>
    <row r="702" spans="1:14" ht="10.5" customHeight="1" x14ac:dyDescent="0.2">
      <c r="A702" s="62"/>
      <c r="B702" s="10">
        <v>325.7</v>
      </c>
      <c r="C702" s="41" t="s">
        <v>82</v>
      </c>
      <c r="D702" s="42">
        <v>0</v>
      </c>
      <c r="E702" s="42">
        <v>0</v>
      </c>
      <c r="F702" s="42">
        <v>0</v>
      </c>
      <c r="G702" s="42">
        <v>0</v>
      </c>
      <c r="H702" s="42">
        <f>D702+E702-F702+G702</f>
        <v>0</v>
      </c>
      <c r="I702" s="42">
        <v>0</v>
      </c>
      <c r="J702" s="12" t="str">
        <f>IF($I702=0,"","("&amp;IF(#REF!&lt;&gt;0,1,0)+IF(#REF!&lt;&gt;0,2,0)+IF(#REF!&lt;&gt;0,4,0)&amp;")")</f>
        <v/>
      </c>
      <c r="K702" s="71">
        <f>H702-I702</f>
        <v>0</v>
      </c>
      <c r="L702" s="46"/>
      <c r="M702" s="43" t="s">
        <v>83</v>
      </c>
      <c r="N702" s="8"/>
    </row>
    <row r="703" spans="1:14" s="40" customFormat="1" ht="10.5" customHeight="1" x14ac:dyDescent="0.2">
      <c r="A703" s="62"/>
      <c r="B703" s="47"/>
      <c r="C703" s="53" t="s">
        <v>84</v>
      </c>
      <c r="D703" s="94">
        <f t="shared" ref="D703:I703" si="168">SUM(D700:D702)</f>
        <v>0</v>
      </c>
      <c r="E703" s="94">
        <f t="shared" si="168"/>
        <v>0</v>
      </c>
      <c r="F703" s="94">
        <f t="shared" si="168"/>
        <v>0</v>
      </c>
      <c r="G703" s="94">
        <f t="shared" si="168"/>
        <v>0</v>
      </c>
      <c r="H703" s="94">
        <f t="shared" si="168"/>
        <v>0</v>
      </c>
      <c r="I703" s="94">
        <f t="shared" si="168"/>
        <v>0</v>
      </c>
      <c r="J703" s="12" t="str">
        <f>IF($I703=0,"","("&amp;IF(#REF!&lt;&gt;0,1,0)+IF(#REF!&lt;&gt;0,2,0)+IF(#REF!&lt;&gt;0,4,0)&amp;")")</f>
        <v/>
      </c>
      <c r="K703" s="94">
        <f>SUM(K700:K702)</f>
        <v>0</v>
      </c>
      <c r="L703" s="49"/>
      <c r="M703" s="50"/>
      <c r="N703" s="12"/>
    </row>
    <row r="704" spans="1:14" ht="10.5" customHeight="1" thickBot="1" x14ac:dyDescent="0.25">
      <c r="A704" s="62"/>
      <c r="B704" s="39"/>
      <c r="D704" s="59"/>
      <c r="E704" s="59"/>
      <c r="F704" s="59"/>
      <c r="G704" s="59"/>
      <c r="H704" s="59"/>
      <c r="I704" s="59"/>
      <c r="K704" s="59"/>
      <c r="L704" s="46"/>
      <c r="M704" s="43"/>
    </row>
    <row r="705" spans="1:14" s="40" customFormat="1" ht="10.5" customHeight="1" thickTop="1" x14ac:dyDescent="0.2">
      <c r="A705" s="62"/>
      <c r="B705" s="47"/>
      <c r="C705" s="60" t="str">
        <f>" "&amp;"Total "&amp;A692</f>
        <v xml:space="preserve"> Total Turkey Point Unit 4 Uprates</v>
      </c>
      <c r="D705" s="90">
        <f t="shared" ref="D705:I705" si="169">D698+D703</f>
        <v>14979901.319999969</v>
      </c>
      <c r="E705" s="90">
        <f t="shared" si="169"/>
        <v>0</v>
      </c>
      <c r="F705" s="90">
        <f t="shared" si="169"/>
        <v>1291.77</v>
      </c>
      <c r="G705" s="90">
        <f t="shared" si="169"/>
        <v>-14978609.549999999</v>
      </c>
      <c r="H705" s="61">
        <f t="shared" si="169"/>
        <v>-2.9467628337442875E-8</v>
      </c>
      <c r="I705" s="90">
        <f t="shared" si="169"/>
        <v>0</v>
      </c>
      <c r="J705" s="12" t="str">
        <f>IF($I705=0,"","("&amp;IF(#REF!&lt;&gt;0,1,0)+IF(#REF!&lt;&gt;0,2,0)+IF(#REF!&lt;&gt;0,4,0)&amp;")")</f>
        <v/>
      </c>
      <c r="K705" s="90">
        <f>K698+K703</f>
        <v>-2.9467628337442875E-8</v>
      </c>
      <c r="L705" s="49"/>
      <c r="M705" s="50"/>
      <c r="N705" s="12"/>
    </row>
    <row r="706" spans="1:14" ht="10.5" customHeight="1" x14ac:dyDescent="0.2">
      <c r="A706" s="89" t="s">
        <v>120</v>
      </c>
      <c r="B706" s="95"/>
      <c r="C706" s="65"/>
      <c r="D706" s="92"/>
      <c r="E706" s="92"/>
      <c r="F706" s="92"/>
      <c r="G706" s="92"/>
      <c r="H706" s="92"/>
      <c r="I706" s="92"/>
      <c r="J706" s="67" t="str">
        <f>IF($I706=0,"","("&amp;IF(#REF!&lt;&gt;0,1,0)+IF(#REF!&lt;&gt;0,2,0)+IF(#REF!&lt;&gt;0,4,0)&amp;")")</f>
        <v/>
      </c>
      <c r="K706" s="125"/>
      <c r="L706" s="46"/>
      <c r="M706" s="56"/>
    </row>
    <row r="707" spans="1:14" ht="10.5" customHeight="1" x14ac:dyDescent="0.2">
      <c r="A707" s="68"/>
      <c r="B707" s="33">
        <v>321</v>
      </c>
      <c r="C707" s="69" t="s">
        <v>3</v>
      </c>
      <c r="D707" s="59">
        <f t="shared" ref="D707:I707" si="170">D637+D651+D665+D679+D693</f>
        <v>577523724.61000001</v>
      </c>
      <c r="E707" s="59">
        <f t="shared" si="170"/>
        <v>27990148.59</v>
      </c>
      <c r="F707" s="59">
        <f t="shared" si="170"/>
        <v>748976.76</v>
      </c>
      <c r="G707" s="59">
        <f t="shared" si="170"/>
        <v>-1.0135408956557512E-8</v>
      </c>
      <c r="H707" s="59">
        <f t="shared" si="170"/>
        <v>604764896.44000006</v>
      </c>
      <c r="I707" s="59">
        <f t="shared" si="170"/>
        <v>0</v>
      </c>
      <c r="J707" s="70" t="str">
        <f>IF($I707=0,"","("&amp;IF(#REF!&lt;&gt;0,1,0)+IF(#REF!&lt;&gt;0,2,0)+IF(#REF!&lt;&gt;0,4,0)&amp;")")</f>
        <v/>
      </c>
      <c r="K707" s="149">
        <f>K637+K651+K665+K679+K693</f>
        <v>604764896.44000006</v>
      </c>
      <c r="L707" s="46"/>
      <c r="M707" s="43"/>
    </row>
    <row r="708" spans="1:14" ht="10.5" customHeight="1" x14ac:dyDescent="0.2">
      <c r="A708" s="68"/>
      <c r="B708" s="33">
        <v>322</v>
      </c>
      <c r="C708" s="69" t="s">
        <v>8</v>
      </c>
      <c r="D708" s="77">
        <f t="shared" ref="D708:I711" si="171">D638+D652+D666+D680+D694</f>
        <v>1176745978.3799999</v>
      </c>
      <c r="E708" s="77">
        <f t="shared" si="171"/>
        <v>60592895.490000002</v>
      </c>
      <c r="F708" s="77">
        <f t="shared" si="171"/>
        <v>5567790.1499999994</v>
      </c>
      <c r="G708" s="77">
        <f t="shared" si="171"/>
        <v>0</v>
      </c>
      <c r="H708" s="77">
        <f t="shared" si="171"/>
        <v>1231771083.72</v>
      </c>
      <c r="I708" s="59">
        <f t="shared" si="171"/>
        <v>0</v>
      </c>
      <c r="J708" s="70" t="str">
        <f>IF($I708=0,"","("&amp;IF(#REF!&lt;&gt;0,1,0)+IF(#REF!&lt;&gt;0,2,0)+IF(#REF!&lt;&gt;0,4,0)&amp;")")</f>
        <v/>
      </c>
      <c r="K708" s="150">
        <f>K638+K652+K666+K680+K694</f>
        <v>1231771083.72</v>
      </c>
      <c r="L708" s="46"/>
      <c r="M708" s="43"/>
    </row>
    <row r="709" spans="1:14" ht="10.5" customHeight="1" x14ac:dyDescent="0.2">
      <c r="A709" s="68"/>
      <c r="B709" s="33">
        <v>323</v>
      </c>
      <c r="C709" s="32" t="s">
        <v>5</v>
      </c>
      <c r="D709" s="77">
        <f t="shared" si="171"/>
        <v>1361555005.6200001</v>
      </c>
      <c r="E709" s="77">
        <f t="shared" si="171"/>
        <v>23201344.200000003</v>
      </c>
      <c r="F709" s="77">
        <f t="shared" si="171"/>
        <v>18195020.620000001</v>
      </c>
      <c r="G709" s="77">
        <f t="shared" si="171"/>
        <v>137672.69999997783</v>
      </c>
      <c r="H709" s="77">
        <f t="shared" si="171"/>
        <v>1366699001.8999999</v>
      </c>
      <c r="I709" s="59">
        <f t="shared" si="171"/>
        <v>0</v>
      </c>
      <c r="J709" s="70" t="str">
        <f>IF($I709=0,"","("&amp;IF(#REF!&lt;&gt;0,1,0)+IF(#REF!&lt;&gt;0,2,0)+IF(#REF!&lt;&gt;0,4,0)&amp;")")</f>
        <v/>
      </c>
      <c r="K709" s="150">
        <f>K639+K653+K667+K681+K695</f>
        <v>1366699001.8999999</v>
      </c>
      <c r="L709" s="46"/>
      <c r="M709" s="43"/>
    </row>
    <row r="710" spans="1:14" ht="10.5" customHeight="1" x14ac:dyDescent="0.2">
      <c r="A710" s="68"/>
      <c r="B710" s="33">
        <v>324</v>
      </c>
      <c r="C710" s="32" t="s">
        <v>6</v>
      </c>
      <c r="D710" s="77">
        <f t="shared" si="171"/>
        <v>353420064.82000005</v>
      </c>
      <c r="E710" s="77">
        <f t="shared" si="171"/>
        <v>8093738.6299999999</v>
      </c>
      <c r="F710" s="77">
        <f t="shared" si="171"/>
        <v>14129.07</v>
      </c>
      <c r="G710" s="77">
        <f t="shared" si="171"/>
        <v>9.0221874415874481E-10</v>
      </c>
      <c r="H710" s="77">
        <f t="shared" si="171"/>
        <v>361499674.38000005</v>
      </c>
      <c r="I710" s="59">
        <f t="shared" si="171"/>
        <v>0</v>
      </c>
      <c r="J710" s="70" t="str">
        <f>IF($I710=0,"","("&amp;IF(#REF!&lt;&gt;0,1,0)+IF(#REF!&lt;&gt;0,2,0)+IF(#REF!&lt;&gt;0,4,0)&amp;")")</f>
        <v/>
      </c>
      <c r="K710" s="150">
        <f>K640+K654+K668+K682+K696</f>
        <v>361499674.38000005</v>
      </c>
      <c r="L710" s="46"/>
      <c r="M710" s="43"/>
    </row>
    <row r="711" spans="1:14" ht="10.5" customHeight="1" x14ac:dyDescent="0.2">
      <c r="A711" s="68"/>
      <c r="B711" s="33">
        <v>325</v>
      </c>
      <c r="C711" s="32" t="s">
        <v>7</v>
      </c>
      <c r="D711" s="77">
        <f t="shared" si="171"/>
        <v>55444430.880000003</v>
      </c>
      <c r="E711" s="77">
        <f t="shared" si="171"/>
        <v>4772326.08</v>
      </c>
      <c r="F711" s="77">
        <f t="shared" si="171"/>
        <v>1755382.96</v>
      </c>
      <c r="G711" s="77">
        <f t="shared" si="171"/>
        <v>0</v>
      </c>
      <c r="H711" s="77">
        <f t="shared" si="171"/>
        <v>58461374</v>
      </c>
      <c r="I711" s="59">
        <f t="shared" si="171"/>
        <v>0</v>
      </c>
      <c r="J711" s="70" t="str">
        <f>IF($I711=0,"","("&amp;IF(#REF!&lt;&gt;0,1,0)+IF(#REF!&lt;&gt;0,2,0)+IF(#REF!&lt;&gt;0,4,0)&amp;")")</f>
        <v/>
      </c>
      <c r="K711" s="150">
        <f>K641+K655+K669+K683+K697</f>
        <v>58461374</v>
      </c>
      <c r="L711" s="46"/>
      <c r="M711" s="43"/>
    </row>
    <row r="712" spans="1:14" s="40" customFormat="1" ht="10.5" customHeight="1" x14ac:dyDescent="0.2">
      <c r="A712" s="68"/>
      <c r="B712" s="72"/>
      <c r="C712" s="73" t="s">
        <v>77</v>
      </c>
      <c r="D712" s="94">
        <f t="shared" ref="D712:I712" si="172">SUM(D707:D711)</f>
        <v>3524689204.3099999</v>
      </c>
      <c r="E712" s="94">
        <f t="shared" si="172"/>
        <v>124650452.98999999</v>
      </c>
      <c r="F712" s="94">
        <f t="shared" si="172"/>
        <v>26281299.560000002</v>
      </c>
      <c r="G712" s="94">
        <f t="shared" si="172"/>
        <v>137672.69999996861</v>
      </c>
      <c r="H712" s="94">
        <f t="shared" si="172"/>
        <v>3623196030.4400001</v>
      </c>
      <c r="I712" s="94">
        <f t="shared" si="172"/>
        <v>0</v>
      </c>
      <c r="J712" s="70" t="str">
        <f>IF($I712=0,"","("&amp;IF(#REF!&lt;&gt;0,1,0)+IF(#REF!&lt;&gt;0,2,0)+IF(#REF!&lt;&gt;0,4,0)&amp;")")</f>
        <v/>
      </c>
      <c r="K712" s="151">
        <f>SUM(K707:K711)</f>
        <v>3623196030.4400001</v>
      </c>
      <c r="L712" s="49"/>
      <c r="M712" s="50"/>
      <c r="N712" s="12"/>
    </row>
    <row r="713" spans="1:14" ht="10.5" customHeight="1" x14ac:dyDescent="0.2">
      <c r="A713" s="68"/>
      <c r="B713" s="33"/>
      <c r="C713" s="75"/>
      <c r="D713" s="76"/>
      <c r="E713" s="76"/>
      <c r="F713" s="76"/>
      <c r="G713" s="76"/>
      <c r="H713" s="76"/>
      <c r="I713" s="77"/>
      <c r="J713" s="70" t="str">
        <f>IF($I713=0,"","("&amp;IF(#REF!&lt;&gt;0,1,0)+IF(#REF!&lt;&gt;0,2,0)+IF(#REF!&lt;&gt;0,4,0)&amp;")")</f>
        <v/>
      </c>
      <c r="K713" s="153"/>
      <c r="L713" s="46"/>
      <c r="M713" s="56"/>
    </row>
    <row r="714" spans="1:14" ht="10.5" customHeight="1" x14ac:dyDescent="0.2">
      <c r="A714" s="68"/>
      <c r="B714" s="33">
        <v>325.3</v>
      </c>
      <c r="C714" s="69" t="s">
        <v>78</v>
      </c>
      <c r="D714" s="152">
        <f t="shared" ref="D714:I716" si="173">D644+D658+D672+D686+D700</f>
        <v>379218.75999999995</v>
      </c>
      <c r="E714" s="152">
        <f t="shared" si="173"/>
        <v>225040.48</v>
      </c>
      <c r="F714" s="152">
        <f t="shared" si="173"/>
        <v>239109.12</v>
      </c>
      <c r="G714" s="152">
        <f t="shared" si="173"/>
        <v>0</v>
      </c>
      <c r="H714" s="152">
        <f t="shared" si="173"/>
        <v>365150.12</v>
      </c>
      <c r="I714" s="152">
        <f t="shared" si="173"/>
        <v>0</v>
      </c>
      <c r="J714" s="70" t="str">
        <f>IF($I714=0,"","("&amp;IF(#REF!&lt;&gt;0,1,0)+IF(#REF!&lt;&gt;0,2,0)+IF(#REF!&lt;&gt;0,4,0)&amp;")")</f>
        <v/>
      </c>
      <c r="K714" s="157">
        <f>K644+K658+K672+K686+K700</f>
        <v>365150.12</v>
      </c>
      <c r="L714" s="46"/>
      <c r="M714" s="56"/>
    </row>
    <row r="715" spans="1:14" ht="10.5" customHeight="1" x14ac:dyDescent="0.2">
      <c r="A715" s="68"/>
      <c r="B715" s="33">
        <v>325.5</v>
      </c>
      <c r="C715" s="32" t="s">
        <v>80</v>
      </c>
      <c r="D715" s="77">
        <f t="shared" si="173"/>
        <v>254800.46000000002</v>
      </c>
      <c r="E715" s="77">
        <f t="shared" si="173"/>
        <v>31737.760000000002</v>
      </c>
      <c r="F715" s="77">
        <f t="shared" si="173"/>
        <v>0</v>
      </c>
      <c r="G715" s="77">
        <f t="shared" si="173"/>
        <v>0</v>
      </c>
      <c r="H715" s="77">
        <f t="shared" si="173"/>
        <v>286538.22000000003</v>
      </c>
      <c r="I715" s="152">
        <f>I645+I659+I673+I687+I701</f>
        <v>0</v>
      </c>
      <c r="J715" s="70" t="str">
        <f>IF($I715=0,"","("&amp;IF(#REF!&lt;&gt;0,1,0)+IF(#REF!&lt;&gt;0,2,0)+IF(#REF!&lt;&gt;0,4,0)&amp;")")</f>
        <v/>
      </c>
      <c r="K715" s="150">
        <f>K645+K659+K673+K687+K701</f>
        <v>286538.22000000003</v>
      </c>
      <c r="L715" s="46"/>
      <c r="M715" s="43"/>
    </row>
    <row r="716" spans="1:14" ht="10.5" customHeight="1" x14ac:dyDescent="0.2">
      <c r="A716" s="68"/>
      <c r="B716" s="33">
        <v>325.7</v>
      </c>
      <c r="C716" s="69" t="s">
        <v>82</v>
      </c>
      <c r="D716" s="77">
        <f t="shared" si="173"/>
        <v>20792809.030000001</v>
      </c>
      <c r="E716" s="77">
        <f t="shared" si="173"/>
        <v>5623014.1500000004</v>
      </c>
      <c r="F716" s="77">
        <f t="shared" si="173"/>
        <v>3993895.26</v>
      </c>
      <c r="G716" s="77">
        <f t="shared" si="173"/>
        <v>0</v>
      </c>
      <c r="H716" s="77">
        <f t="shared" si="173"/>
        <v>22421927.920000002</v>
      </c>
      <c r="I716" s="152">
        <f>I646+I660+I674+I688+I702</f>
        <v>0</v>
      </c>
      <c r="J716" s="70" t="str">
        <f>IF($I716=0,"","("&amp;IF(#REF!&lt;&gt;0,1,0)+IF(#REF!&lt;&gt;0,2,0)+IF(#REF!&lt;&gt;0,4,0)&amp;")")</f>
        <v/>
      </c>
      <c r="K716" s="150">
        <f>K646+K660+K674+K688+K702</f>
        <v>22421927.920000002</v>
      </c>
      <c r="L716" s="46"/>
      <c r="M716" s="43"/>
    </row>
    <row r="717" spans="1:14" s="40" customFormat="1" ht="10.5" customHeight="1" x14ac:dyDescent="0.2">
      <c r="A717" s="68"/>
      <c r="B717" s="72"/>
      <c r="C717" s="78" t="s">
        <v>84</v>
      </c>
      <c r="D717" s="94">
        <f t="shared" ref="D717:I717" si="174">SUM(D714:D716)</f>
        <v>21426828.25</v>
      </c>
      <c r="E717" s="94">
        <f t="shared" si="174"/>
        <v>5879792.3900000006</v>
      </c>
      <c r="F717" s="94">
        <f t="shared" si="174"/>
        <v>4233004.38</v>
      </c>
      <c r="G717" s="94">
        <f t="shared" si="174"/>
        <v>0</v>
      </c>
      <c r="H717" s="94">
        <f t="shared" si="174"/>
        <v>23073616.260000002</v>
      </c>
      <c r="I717" s="94">
        <f t="shared" si="174"/>
        <v>0</v>
      </c>
      <c r="J717" s="70" t="str">
        <f>IF($I717=0,"","("&amp;IF(#REF!&lt;&gt;0,1,0)+IF(#REF!&lt;&gt;0,2,0)+IF(#REF!&lt;&gt;0,4,0)&amp;")")</f>
        <v/>
      </c>
      <c r="K717" s="151">
        <f>SUM(K714:K716)</f>
        <v>23073616.260000002</v>
      </c>
      <c r="L717" s="49"/>
      <c r="M717" s="50"/>
      <c r="N717" s="12"/>
    </row>
    <row r="718" spans="1:14" ht="10.5" customHeight="1" thickBot="1" x14ac:dyDescent="0.25">
      <c r="A718" s="68"/>
      <c r="B718" s="102"/>
      <c r="C718" s="32"/>
      <c r="D718" s="76"/>
      <c r="E718" s="76"/>
      <c r="F718" s="76"/>
      <c r="G718" s="76"/>
      <c r="H718" s="76"/>
      <c r="I718" s="77"/>
      <c r="J718" s="70" t="str">
        <f>IF($I718=0,"","("&amp;IF(#REF!&lt;&gt;0,1,0)+IF(#REF!&lt;&gt;0,2,0)+IF(#REF!&lt;&gt;0,4,0)&amp;")")</f>
        <v/>
      </c>
      <c r="K718" s="153"/>
      <c r="L718" s="46"/>
      <c r="M718" s="43"/>
    </row>
    <row r="719" spans="1:14" s="40" customFormat="1" ht="10.5" customHeight="1" thickTop="1" x14ac:dyDescent="0.2">
      <c r="A719" s="79"/>
      <c r="B719" s="80"/>
      <c r="C719" s="81" t="str">
        <f>" "&amp;"Total "&amp;A$706</f>
        <v xml:space="preserve"> Total Turkey Point Site</v>
      </c>
      <c r="D719" s="154">
        <f t="shared" ref="D719:I719" si="175">D712+D717</f>
        <v>3546116032.5599999</v>
      </c>
      <c r="E719" s="154">
        <f t="shared" si="175"/>
        <v>130530245.38</v>
      </c>
      <c r="F719" s="154">
        <f t="shared" si="175"/>
        <v>30514303.940000001</v>
      </c>
      <c r="G719" s="154">
        <f t="shared" si="175"/>
        <v>137672.69999996861</v>
      </c>
      <c r="H719" s="154">
        <f t="shared" si="175"/>
        <v>3646269646.7000003</v>
      </c>
      <c r="I719" s="155">
        <f t="shared" si="175"/>
        <v>0</v>
      </c>
      <c r="J719" s="82" t="str">
        <f>IF($I719=0,"","("&amp;IF(#REF!&lt;&gt;0,1,0)+IF(#REF!&lt;&gt;0,2,0)+IF(#REF!&lt;&gt;0,4,0)&amp;")")</f>
        <v/>
      </c>
      <c r="K719" s="156">
        <f>K712+K717</f>
        <v>3646269646.7000003</v>
      </c>
      <c r="L719" s="49"/>
      <c r="M719" s="50"/>
      <c r="N719" s="12"/>
    </row>
    <row r="720" spans="1:14" ht="10.5" customHeight="1" x14ac:dyDescent="0.2">
      <c r="A720" s="40"/>
      <c r="B720" s="39"/>
      <c r="C720" s="63"/>
      <c r="D720" s="86"/>
      <c r="E720" s="86"/>
      <c r="F720" s="86"/>
      <c r="G720" s="86"/>
      <c r="H720" s="86"/>
      <c r="I720" s="86"/>
      <c r="J720" s="12" t="str">
        <f>IF($I720=0,"","("&amp;IF(#REF!&lt;&gt;0,1,0)+IF(#REF!&lt;&gt;0,2,0)+IF(#REF!&lt;&gt;0,4,0)&amp;")")</f>
        <v/>
      </c>
      <c r="K720" s="86"/>
      <c r="L720" s="46"/>
      <c r="M720" s="56"/>
    </row>
    <row r="721" spans="1:14" ht="10.5" customHeight="1" x14ac:dyDescent="0.2">
      <c r="A721" s="104" t="s">
        <v>132</v>
      </c>
      <c r="B721" s="95"/>
      <c r="C721" s="65"/>
      <c r="D721" s="65"/>
      <c r="E721" s="65"/>
      <c r="F721" s="65"/>
      <c r="G721" s="65"/>
      <c r="H721" s="65"/>
      <c r="I721" s="65"/>
      <c r="J721" s="67" t="str">
        <f>IF($I721=0,"","("&amp;IF(#REF!&lt;&gt;0,1,0)+IF(#REF!&lt;&gt;0,2,0)+IF(#REF!&lt;&gt;0,4,0)&amp;")")</f>
        <v/>
      </c>
      <c r="K721" s="123"/>
      <c r="L721" s="46"/>
      <c r="M721" s="43"/>
    </row>
    <row r="722" spans="1:14" ht="10.5" customHeight="1" x14ac:dyDescent="0.2">
      <c r="A722" s="68"/>
      <c r="B722" s="33">
        <v>321</v>
      </c>
      <c r="C722" s="69" t="s">
        <v>3</v>
      </c>
      <c r="D722" s="59">
        <f>SUMIF($B$551:$B$721,"=321.0",D$551:D$721)/2</f>
        <v>1419135747.8800001</v>
      </c>
      <c r="E722" s="59">
        <f>SUMIF($B$551:$B$721,"=321.0",E$551:E$721)/2</f>
        <v>70971213.659999996</v>
      </c>
      <c r="F722" s="59">
        <f>SUMIF($B$551:$B$721,"=321.0",F$551:F$721)/2</f>
        <v>4264464.9799999995</v>
      </c>
      <c r="G722" s="59">
        <f>SUMIF($B$551:$B$721,"=321.0",G$551:G$721)/2</f>
        <v>-3261.6800000101284</v>
      </c>
      <c r="H722" s="59">
        <f>D722+E722-F722+G722</f>
        <v>1485839234.8800001</v>
      </c>
      <c r="I722" s="59">
        <f>SUMIF($B$551:$B$721,"=321.0",I$551:I$721)/2</f>
        <v>0</v>
      </c>
      <c r="J722" s="70" t="str">
        <f>IF($I722=0,"","("&amp;IF(#REF!&lt;&gt;0,1,0)+IF(#REF!&lt;&gt;0,2,0)+IF(#REF!&lt;&gt;0,4,0)&amp;")")</f>
        <v/>
      </c>
      <c r="K722" s="149">
        <f>H722-I722</f>
        <v>1485839234.8800001</v>
      </c>
      <c r="L722" s="46"/>
      <c r="M722" s="43"/>
    </row>
    <row r="723" spans="1:14" ht="10.5" customHeight="1" x14ac:dyDescent="0.2">
      <c r="A723" s="68"/>
      <c r="B723" s="33">
        <v>322</v>
      </c>
      <c r="C723" s="69" t="s">
        <v>8</v>
      </c>
      <c r="D723" s="77">
        <f>SUMIF($B$551:$B$721,"=322.0",D$551:D$721)/2</f>
        <v>3029661521.5900002</v>
      </c>
      <c r="E723" s="77">
        <f>SUMIF($B$551:$B$721,"=322.0",E$551:E$721)/2</f>
        <v>152070934.48000002</v>
      </c>
      <c r="F723" s="77">
        <f>SUMIF($B$551:$B$721,"=322.0",F$551:F$721)/2</f>
        <v>24760922.529999997</v>
      </c>
      <c r="G723" s="77">
        <f>SUMIF($B$551:$B$721,"=322.0",G$551:G$721)/2</f>
        <v>1.5832483768463135E-8</v>
      </c>
      <c r="H723" s="77">
        <f>D723+E723-F723+G723</f>
        <v>3156971533.54</v>
      </c>
      <c r="I723" s="59">
        <f>SUMIF($B$551:$B$721,"=321.0",I$551:I$721)/2</f>
        <v>0</v>
      </c>
      <c r="J723" s="70" t="str">
        <f>IF($I723=0,"","("&amp;IF(#REF!&lt;&gt;0,1,0)+IF(#REF!&lt;&gt;0,2,0)+IF(#REF!&lt;&gt;0,4,0)&amp;")")</f>
        <v/>
      </c>
      <c r="K723" s="150">
        <f>H723-I723</f>
        <v>3156971533.54</v>
      </c>
      <c r="L723" s="46"/>
      <c r="M723" s="43"/>
    </row>
    <row r="724" spans="1:14" ht="10.5" customHeight="1" x14ac:dyDescent="0.2">
      <c r="A724" s="68"/>
      <c r="B724" s="33">
        <v>323</v>
      </c>
      <c r="C724" s="32" t="s">
        <v>5</v>
      </c>
      <c r="D724" s="77">
        <f>SUMIF($B$551:$B$721,"=323.0",D$551:D$721)/2</f>
        <v>2135070902.8499999</v>
      </c>
      <c r="E724" s="77">
        <f>SUMIF($B$551:$B$721,"=323.0",E$551:E$721)/2</f>
        <v>37621235.050000004</v>
      </c>
      <c r="F724" s="77">
        <f>SUMIF($B$551:$B$721,"=323.0",F$551:F$721)/2</f>
        <v>28419996.560000002</v>
      </c>
      <c r="G724" s="77">
        <f>SUMIF($B$551:$B$721,"=323.0",G$551:G$721)/2</f>
        <v>-2.3283064365386963E-8</v>
      </c>
      <c r="H724" s="77">
        <f>D724+E724-F724+G724</f>
        <v>2144272141.3400002</v>
      </c>
      <c r="I724" s="59">
        <f>SUMIF($B$551:$B$721,"=321.0",I$551:I$721)/2</f>
        <v>0</v>
      </c>
      <c r="J724" s="70" t="str">
        <f>IF($I724=0,"","("&amp;IF(#REF!&lt;&gt;0,1,0)+IF(#REF!&lt;&gt;0,2,0)+IF(#REF!&lt;&gt;0,4,0)&amp;")")</f>
        <v/>
      </c>
      <c r="K724" s="150">
        <f>H724-I724</f>
        <v>2144272141.3400002</v>
      </c>
      <c r="L724" s="46"/>
      <c r="M724" s="43"/>
    </row>
    <row r="725" spans="1:14" ht="10.5" customHeight="1" x14ac:dyDescent="0.2">
      <c r="A725" s="68"/>
      <c r="B725" s="33">
        <v>324</v>
      </c>
      <c r="C725" s="32" t="s">
        <v>6</v>
      </c>
      <c r="D725" s="77">
        <f>SUMIF($B$551:$B$721,"=324.0",D$551:D$721)/2</f>
        <v>682590698.36000013</v>
      </c>
      <c r="E725" s="77">
        <f>SUMIF($B$551:$B$721,"=324.0",E$551:E$721)/2</f>
        <v>22528603.079999998</v>
      </c>
      <c r="F725" s="77">
        <f>SUMIF($B$551:$B$721,"=324.0",F$551:F$721)/2</f>
        <v>669645.99000000011</v>
      </c>
      <c r="G725" s="77">
        <f>SUMIF($B$551:$B$721,"=324.0",G$551:G$721)/2</f>
        <v>-6.1118043959140778E-10</v>
      </c>
      <c r="H725" s="77">
        <f>D725+E725-F725+G725</f>
        <v>704449655.45000017</v>
      </c>
      <c r="I725" s="59">
        <f>SUMIF($B$551:$B$721,"=321.0",I$551:I$721)/2</f>
        <v>0</v>
      </c>
      <c r="J725" s="70" t="str">
        <f>IF($I725=0,"","("&amp;IF(#REF!&lt;&gt;0,1,0)+IF(#REF!&lt;&gt;0,2,0)+IF(#REF!&lt;&gt;0,4,0)&amp;")")</f>
        <v/>
      </c>
      <c r="K725" s="150">
        <f>H725-I725</f>
        <v>704449655.45000017</v>
      </c>
      <c r="L725" s="46"/>
      <c r="M725" s="43"/>
    </row>
    <row r="726" spans="1:14" ht="10.5" customHeight="1" x14ac:dyDescent="0.2">
      <c r="A726" s="68"/>
      <c r="B726" s="33">
        <v>325</v>
      </c>
      <c r="C726" s="32" t="s">
        <v>7</v>
      </c>
      <c r="D726" s="77">
        <f>SUMIF($B$551:$B$721,"=325.0",D$551:D$721)/2</f>
        <v>110975830.38</v>
      </c>
      <c r="E726" s="77">
        <f>SUMIF($B$551:$B$721,"=325.0",E$551:E$721)/2</f>
        <v>6361552.9900000002</v>
      </c>
      <c r="F726" s="77">
        <f>SUMIF($B$551:$B$721,"=325.0",F$551:F$721)/2</f>
        <v>2776878.23</v>
      </c>
      <c r="G726" s="77">
        <f>SUMIF($B$551:$B$721,"=325.0",G$551:G$721)/2</f>
        <v>0</v>
      </c>
      <c r="H726" s="77">
        <f>D726+E726-F726+G726</f>
        <v>114560505.13999999</v>
      </c>
      <c r="I726" s="59">
        <f>SUMIF($B$551:$B$721,"=321.0",I$551:I$721)/2</f>
        <v>0</v>
      </c>
      <c r="J726" s="70" t="str">
        <f>IF($I726=0,"","("&amp;IF(#REF!&lt;&gt;0,1,0)+IF(#REF!&lt;&gt;0,2,0)+IF(#REF!&lt;&gt;0,4,0)&amp;")")</f>
        <v/>
      </c>
      <c r="K726" s="150">
        <f>H726-I726</f>
        <v>114560505.13999999</v>
      </c>
      <c r="L726" s="46"/>
      <c r="M726" s="43"/>
    </row>
    <row r="727" spans="1:14" s="40" customFormat="1" ht="10.5" customHeight="1" x14ac:dyDescent="0.2">
      <c r="A727" s="68"/>
      <c r="B727" s="72"/>
      <c r="C727" s="73" t="s">
        <v>77</v>
      </c>
      <c r="D727" s="94">
        <f t="shared" ref="D727:I727" si="176">SUM(D722:D726)</f>
        <v>7377434701.0600004</v>
      </c>
      <c r="E727" s="94">
        <f t="shared" si="176"/>
        <v>289553539.26000005</v>
      </c>
      <c r="F727" s="94">
        <f t="shared" si="176"/>
        <v>60891908.289999999</v>
      </c>
      <c r="G727" s="94">
        <f t="shared" si="176"/>
        <v>-3261.6800000181902</v>
      </c>
      <c r="H727" s="94">
        <f t="shared" si="176"/>
        <v>7606093070.3500004</v>
      </c>
      <c r="I727" s="94">
        <f t="shared" si="176"/>
        <v>0</v>
      </c>
      <c r="J727" s="70" t="str">
        <f>IF($I727=0,"","("&amp;IF(#REF!&lt;&gt;0,1,0)+IF(#REF!&lt;&gt;0,2,0)+IF(#REF!&lt;&gt;0,4,0)&amp;")")</f>
        <v/>
      </c>
      <c r="K727" s="151">
        <f>SUM(K722:K726)</f>
        <v>7606093070.3500004</v>
      </c>
      <c r="L727" s="49"/>
      <c r="M727" s="50"/>
      <c r="N727" s="12"/>
    </row>
    <row r="728" spans="1:14" ht="10.5" customHeight="1" x14ac:dyDescent="0.2">
      <c r="A728" s="68"/>
      <c r="B728" s="33"/>
      <c r="C728" s="75"/>
      <c r="D728" s="76"/>
      <c r="E728" s="76"/>
      <c r="F728" s="76"/>
      <c r="G728" s="76"/>
      <c r="H728" s="76"/>
      <c r="I728" s="77"/>
      <c r="J728" s="70" t="str">
        <f>IF($I728=0,"","("&amp;IF(#REF!&lt;&gt;0,1,0)+IF(#REF!&lt;&gt;0,2,0)+IF(#REF!&lt;&gt;0,4,0)&amp;")")</f>
        <v/>
      </c>
      <c r="K728" s="150"/>
      <c r="L728" s="46"/>
      <c r="M728" s="56"/>
    </row>
    <row r="729" spans="1:14" ht="10.5" customHeight="1" x14ac:dyDescent="0.2">
      <c r="A729" s="68"/>
      <c r="B729" s="33">
        <v>325.3</v>
      </c>
      <c r="C729" s="69" t="s">
        <v>78</v>
      </c>
      <c r="D729" s="152">
        <f>SUMIF($B$551:$B$721,"=325.3",D$551:D$721)/2</f>
        <v>713687.25000000012</v>
      </c>
      <c r="E729" s="152">
        <f>SUMIF($B$551:$B$721,"=325.3",E$551:E$721)/2</f>
        <v>277137.56</v>
      </c>
      <c r="F729" s="152">
        <f>SUMIF($B$551:$B$721,"=325.3",F$551:F$721)/2</f>
        <v>404203.64999999997</v>
      </c>
      <c r="G729" s="152">
        <f>SUMIF($B$551:$B$721,"=325.3",G$551:G$721)/2</f>
        <v>0</v>
      </c>
      <c r="H729" s="59">
        <f>D729+E729-F729+G729</f>
        <v>586621.16000000015</v>
      </c>
      <c r="I729" s="152">
        <f>SUMIF($B$551:$B$721,"=325.3",I$551:I$721)/2</f>
        <v>0</v>
      </c>
      <c r="J729" s="70" t="str">
        <f>IF($I729=0,"","("&amp;IF(#REF!&lt;&gt;0,1,0)+IF(#REF!&lt;&gt;0,2,0)+IF(#REF!&lt;&gt;0,4,0)&amp;")")</f>
        <v/>
      </c>
      <c r="K729" s="149">
        <f>H729-I729</f>
        <v>586621.16000000015</v>
      </c>
      <c r="L729" s="46"/>
      <c r="M729" s="43"/>
    </row>
    <row r="730" spans="1:14" ht="10.5" customHeight="1" x14ac:dyDescent="0.2">
      <c r="A730" s="68"/>
      <c r="B730" s="33">
        <v>325.5</v>
      </c>
      <c r="C730" s="32" t="s">
        <v>80</v>
      </c>
      <c r="D730" s="77">
        <f>SUMIF($B$551:$B$721,"=325.5",D$551:D$721)/2</f>
        <v>458809.44999999995</v>
      </c>
      <c r="E730" s="77">
        <f>SUMIF($B$551:$B$721,"=325.5",E$551:E$721)/2</f>
        <v>57143.460000000006</v>
      </c>
      <c r="F730" s="77">
        <f>SUMIF($B$551:$B$721,"=325.5",F$551:F$721)/2</f>
        <v>0</v>
      </c>
      <c r="G730" s="77">
        <f>SUMIF($B$551:$B$721,"=325.5",G$551:G$721)/2</f>
        <v>0</v>
      </c>
      <c r="H730" s="77">
        <f>D730+E730-F730+G730</f>
        <v>515952.91</v>
      </c>
      <c r="I730" s="152">
        <f>SUMIF($B$551:$B$721,"=325.3",I$551:I$721)/2</f>
        <v>0</v>
      </c>
      <c r="J730" s="70" t="str">
        <f>IF($I730=0,"","("&amp;IF(#REF!&lt;&gt;0,1,0)+IF(#REF!&lt;&gt;0,2,0)+IF(#REF!&lt;&gt;0,4,0)&amp;")")</f>
        <v/>
      </c>
      <c r="K730" s="150">
        <f>H730-I730</f>
        <v>515952.91</v>
      </c>
      <c r="L730" s="46"/>
      <c r="M730" s="43"/>
    </row>
    <row r="731" spans="1:14" ht="10.5" customHeight="1" x14ac:dyDescent="0.2">
      <c r="A731" s="68"/>
      <c r="B731" s="33">
        <v>325.7</v>
      </c>
      <c r="C731" s="69" t="s">
        <v>82</v>
      </c>
      <c r="D731" s="77">
        <f>SUMIF($B$551:$B$721,"=325.7",D$551:D$721)/2</f>
        <v>57222201.170000002</v>
      </c>
      <c r="E731" s="77">
        <f>SUMIF($B$551:$B$721,"=325.7",E$551:E$721)/2</f>
        <v>11290653.07</v>
      </c>
      <c r="F731" s="77">
        <f>SUMIF($B$551:$B$721,"=325.7",F$551:F$721)/2</f>
        <v>6109973.5999999996</v>
      </c>
      <c r="G731" s="77">
        <f>SUMIF($B$551:$B$721,"=325.7",G$551:G$721)/2</f>
        <v>3261.6800000000003</v>
      </c>
      <c r="H731" s="77">
        <f>D731+E731-F731+G731</f>
        <v>62406142.320000008</v>
      </c>
      <c r="I731" s="152">
        <f>SUMIF($B$551:$B$721,"=325.3",I$551:I$721)/2</f>
        <v>0</v>
      </c>
      <c r="J731" s="70" t="str">
        <f>IF($I731=0,"","("&amp;IF(#REF!&lt;&gt;0,1,0)+IF(#REF!&lt;&gt;0,2,0)+IF(#REF!&lt;&gt;0,4,0)&amp;")")</f>
        <v/>
      </c>
      <c r="K731" s="150">
        <f>H731-I731</f>
        <v>62406142.320000008</v>
      </c>
      <c r="L731" s="46"/>
      <c r="M731" s="43"/>
    </row>
    <row r="732" spans="1:14" s="40" customFormat="1" ht="10.5" customHeight="1" x14ac:dyDescent="0.2">
      <c r="A732" s="68"/>
      <c r="B732" s="72"/>
      <c r="C732" s="78" t="s">
        <v>84</v>
      </c>
      <c r="D732" s="94">
        <f t="shared" ref="D732:I732" si="177">SUM(D729:D731)</f>
        <v>58394697.870000005</v>
      </c>
      <c r="E732" s="94">
        <f t="shared" si="177"/>
        <v>11624934.09</v>
      </c>
      <c r="F732" s="94">
        <f t="shared" si="177"/>
        <v>6514177.25</v>
      </c>
      <c r="G732" s="94">
        <f t="shared" si="177"/>
        <v>3261.6800000000003</v>
      </c>
      <c r="H732" s="94">
        <f t="shared" si="177"/>
        <v>63508716.390000008</v>
      </c>
      <c r="I732" s="94">
        <f t="shared" si="177"/>
        <v>0</v>
      </c>
      <c r="J732" s="70" t="str">
        <f>IF($I732=0,"","("&amp;IF(#REF!&lt;&gt;0,1,0)+IF(#REF!&lt;&gt;0,2,0)+IF(#REF!&lt;&gt;0,4,0)&amp;")")</f>
        <v/>
      </c>
      <c r="K732" s="151">
        <f>SUM(K729:K731)</f>
        <v>63508716.390000008</v>
      </c>
      <c r="L732" s="49"/>
      <c r="M732" s="50"/>
      <c r="N732" s="12"/>
    </row>
    <row r="733" spans="1:14" ht="10.5" customHeight="1" thickBot="1" x14ac:dyDescent="0.25">
      <c r="A733" s="68"/>
      <c r="B733" s="102"/>
      <c r="C733" s="32"/>
      <c r="D733" s="76"/>
      <c r="E733" s="76"/>
      <c r="F733" s="76"/>
      <c r="G733" s="76"/>
      <c r="H733" s="76"/>
      <c r="I733" s="77"/>
      <c r="J733" s="70" t="str">
        <f>IF($I733=0,"","("&amp;IF(#REF!&lt;&gt;0,1,0)+IF(#REF!&lt;&gt;0,2,0)+IF(#REF!&lt;&gt;0,4,0)&amp;")")</f>
        <v/>
      </c>
      <c r="K733" s="153"/>
      <c r="L733" s="46"/>
      <c r="M733" s="43"/>
    </row>
    <row r="734" spans="1:14" s="40" customFormat="1" ht="10.5" customHeight="1" thickTop="1" x14ac:dyDescent="0.2">
      <c r="A734" s="79"/>
      <c r="B734" s="80"/>
      <c r="C734" s="81" t="str">
        <f>"TOTAL "&amp;A721</f>
        <v>TOTAL NUCLEAR PRODUCTION</v>
      </c>
      <c r="D734" s="154">
        <f t="shared" ref="D734:I734" si="178">D727+D732</f>
        <v>7435829398.9300003</v>
      </c>
      <c r="E734" s="154">
        <f t="shared" si="178"/>
        <v>301178473.35000002</v>
      </c>
      <c r="F734" s="154">
        <f t="shared" si="178"/>
        <v>67406085.539999992</v>
      </c>
      <c r="G734" s="154">
        <f t="shared" si="178"/>
        <v>-1.8189894035458565E-8</v>
      </c>
      <c r="H734" s="154">
        <f t="shared" si="178"/>
        <v>7669601786.7400007</v>
      </c>
      <c r="I734" s="155">
        <f t="shared" si="178"/>
        <v>0</v>
      </c>
      <c r="J734" s="82" t="str">
        <f>IF($I734=0,"","("&amp;IF(#REF!&lt;&gt;0,1,0)+IF(#REF!&lt;&gt;0,2,0)+IF(#REF!&lt;&gt;0,4,0)&amp;")")</f>
        <v/>
      </c>
      <c r="K734" s="156">
        <f>K727+K732</f>
        <v>7669601786.7400007</v>
      </c>
      <c r="L734" s="49"/>
      <c r="M734" s="50"/>
      <c r="N734" s="12"/>
    </row>
    <row r="735" spans="1:14" ht="10.5" customHeight="1" x14ac:dyDescent="0.2">
      <c r="A735" s="40"/>
      <c r="B735" s="39"/>
      <c r="C735" s="63"/>
      <c r="D735" s="101"/>
      <c r="E735" s="101"/>
      <c r="F735" s="101"/>
      <c r="G735" s="101"/>
      <c r="H735" s="101"/>
      <c r="I735" s="9"/>
      <c r="J735" s="40"/>
      <c r="K735" s="101"/>
      <c r="L735" s="46"/>
      <c r="M735" s="56"/>
    </row>
    <row r="736" spans="1:14" ht="10.5" customHeight="1" x14ac:dyDescent="0.2">
      <c r="A736" s="38" t="s">
        <v>133</v>
      </c>
      <c r="B736" s="63"/>
      <c r="D736" s="86"/>
      <c r="E736" s="86"/>
      <c r="F736" s="86"/>
      <c r="G736" s="86"/>
      <c r="H736" s="86"/>
      <c r="I736" s="86"/>
      <c r="J736" s="12" t="str">
        <f>IF($I736=0,"","("&amp;IF(#REF!&lt;&gt;0,1,0)+IF(#REF!&lt;&gt;0,2,0)+IF(#REF!&lt;&gt;0,4,0)&amp;")")</f>
        <v/>
      </c>
      <c r="K736" s="86"/>
      <c r="L736" s="46"/>
      <c r="M736" s="56"/>
    </row>
    <row r="737" spans="1:14" ht="10.5" customHeight="1" x14ac:dyDescent="0.2">
      <c r="A737" s="40"/>
      <c r="B737" s="10">
        <v>341</v>
      </c>
      <c r="C737" s="41" t="s">
        <v>3</v>
      </c>
      <c r="D737" s="42">
        <v>3949115.51</v>
      </c>
      <c r="E737" s="42">
        <v>62237.82</v>
      </c>
      <c r="F737" s="42">
        <v>181821</v>
      </c>
      <c r="G737" s="42">
        <v>0</v>
      </c>
      <c r="H737" s="42">
        <f t="shared" ref="H737:H742" si="179">D737+E737-F737+G737</f>
        <v>3829532.3299999996</v>
      </c>
      <c r="I737" s="42">
        <v>0</v>
      </c>
      <c r="J737" s="12" t="str">
        <f>IF($I737=0,"","("&amp;IF(#REF!&lt;&gt;0,1,0)+IF(#REF!&lt;&gt;0,2,0)+IF(#REF!&lt;&gt;0,4,0)&amp;")")</f>
        <v/>
      </c>
      <c r="K737" s="101">
        <f t="shared" ref="K737:K742" si="180">H737-I737</f>
        <v>3829532.3299999996</v>
      </c>
      <c r="L737" s="46"/>
      <c r="M737" s="43">
        <v>2.3E-2</v>
      </c>
    </row>
    <row r="738" spans="1:14" ht="10.5" customHeight="1" x14ac:dyDescent="0.2">
      <c r="A738" s="40"/>
      <c r="B738" s="10">
        <v>342</v>
      </c>
      <c r="C738" s="105" t="s">
        <v>134</v>
      </c>
      <c r="D738" s="42">
        <v>3056063.94</v>
      </c>
      <c r="E738" s="42">
        <v>37751.06</v>
      </c>
      <c r="F738" s="42">
        <v>108640.3</v>
      </c>
      <c r="G738" s="42">
        <v>0</v>
      </c>
      <c r="H738" s="42">
        <f t="shared" si="179"/>
        <v>2985174.7</v>
      </c>
      <c r="I738" s="42">
        <v>0</v>
      </c>
      <c r="J738" s="12" t="str">
        <f>IF($I738=0,"","("&amp;IF(#REF!&lt;&gt;0,1,0)+IF(#REF!&lt;&gt;0,2,0)+IF(#REF!&lt;&gt;0,4,0)&amp;")")</f>
        <v/>
      </c>
      <c r="K738" s="71">
        <f t="shared" si="180"/>
        <v>2985174.7</v>
      </c>
      <c r="L738" s="46"/>
      <c r="M738" s="43">
        <v>2.7E-2</v>
      </c>
    </row>
    <row r="739" spans="1:14" ht="10.5" customHeight="1" x14ac:dyDescent="0.2">
      <c r="A739" s="40"/>
      <c r="B739" s="10">
        <v>343</v>
      </c>
      <c r="C739" s="9" t="s">
        <v>9</v>
      </c>
      <c r="D739" s="42">
        <v>49937791.609999999</v>
      </c>
      <c r="E739" s="42">
        <v>6747.4000000000005</v>
      </c>
      <c r="F739" s="42">
        <v>4126392.23</v>
      </c>
      <c r="G739" s="42">
        <v>0</v>
      </c>
      <c r="H739" s="42">
        <f t="shared" si="179"/>
        <v>45818146.780000001</v>
      </c>
      <c r="I739" s="42">
        <v>0</v>
      </c>
      <c r="J739" s="12" t="str">
        <f>IF($I739=0,"","("&amp;IF(#REF!&lt;&gt;0,1,0)+IF(#REF!&lt;&gt;0,2,0)+IF(#REF!&lt;&gt;0,4,0)&amp;")")</f>
        <v/>
      </c>
      <c r="K739" s="71">
        <f t="shared" si="180"/>
        <v>45818146.780000001</v>
      </c>
      <c r="L739" s="46"/>
      <c r="M739" s="43">
        <v>3.1E-2</v>
      </c>
    </row>
    <row r="740" spans="1:14" ht="10.5" customHeight="1" x14ac:dyDescent="0.2">
      <c r="A740" s="40"/>
      <c r="B740" s="10">
        <v>344</v>
      </c>
      <c r="C740" s="9" t="s">
        <v>10</v>
      </c>
      <c r="D740" s="42">
        <v>20509937.539999999</v>
      </c>
      <c r="E740" s="42">
        <v>0</v>
      </c>
      <c r="F740" s="42">
        <v>1783204.4300000002</v>
      </c>
      <c r="G740" s="42">
        <v>0</v>
      </c>
      <c r="H740" s="42">
        <f t="shared" si="179"/>
        <v>18726733.109999999</v>
      </c>
      <c r="I740" s="42">
        <v>0</v>
      </c>
      <c r="J740" s="12" t="str">
        <f>IF($I740=0,"","("&amp;IF(#REF!&lt;&gt;0,1,0)+IF(#REF!&lt;&gt;0,2,0)+IF(#REF!&lt;&gt;0,4,0)&amp;")")</f>
        <v/>
      </c>
      <c r="K740" s="71">
        <f t="shared" si="180"/>
        <v>18726733.109999999</v>
      </c>
      <c r="L740" s="46"/>
      <c r="M740" s="43">
        <v>2.1999999999999999E-2</v>
      </c>
    </row>
    <row r="741" spans="1:14" ht="10.5" customHeight="1" x14ac:dyDescent="0.2">
      <c r="A741" s="40"/>
      <c r="B741" s="10">
        <v>345</v>
      </c>
      <c r="C741" s="9" t="s">
        <v>6</v>
      </c>
      <c r="D741" s="42">
        <v>14626705.559999999</v>
      </c>
      <c r="E741" s="42">
        <v>0.02</v>
      </c>
      <c r="F741" s="42">
        <v>586045.92000000004</v>
      </c>
      <c r="G741" s="42">
        <v>0</v>
      </c>
      <c r="H741" s="42">
        <f t="shared" si="179"/>
        <v>14040659.659999998</v>
      </c>
      <c r="I741" s="42">
        <v>0</v>
      </c>
      <c r="J741" s="12" t="str">
        <f>IF($I741=0,"","("&amp;IF(#REF!&lt;&gt;0,1,0)+IF(#REF!&lt;&gt;0,2,0)+IF(#REF!&lt;&gt;0,4,0)&amp;")")</f>
        <v/>
      </c>
      <c r="K741" s="71">
        <f t="shared" si="180"/>
        <v>14040659.659999998</v>
      </c>
      <c r="L741" s="46"/>
      <c r="M741" s="43">
        <v>2.1999999999999999E-2</v>
      </c>
    </row>
    <row r="742" spans="1:14" ht="10.5" customHeight="1" x14ac:dyDescent="0.2">
      <c r="A742" s="40"/>
      <c r="B742" s="10">
        <v>346</v>
      </c>
      <c r="C742" s="9" t="s">
        <v>7</v>
      </c>
      <c r="D742" s="42">
        <v>85193.94</v>
      </c>
      <c r="E742" s="42">
        <v>0</v>
      </c>
      <c r="F742" s="42">
        <v>0</v>
      </c>
      <c r="G742" s="42">
        <v>0</v>
      </c>
      <c r="H742" s="42">
        <f t="shared" si="179"/>
        <v>85193.94</v>
      </c>
      <c r="I742" s="42">
        <v>0</v>
      </c>
      <c r="J742" s="12" t="str">
        <f>IF($I742=0,"","("&amp;IF(#REF!&lt;&gt;0,1,0)+IF(#REF!&lt;&gt;0,2,0)+IF(#REF!&lt;&gt;0,4,0)&amp;")")</f>
        <v/>
      </c>
      <c r="K742" s="71">
        <f t="shared" si="180"/>
        <v>85193.94</v>
      </c>
      <c r="L742" s="46"/>
      <c r="M742" s="43">
        <v>2.3E-2</v>
      </c>
    </row>
    <row r="743" spans="1:14" s="40" customFormat="1" ht="10.5" customHeight="1" x14ac:dyDescent="0.2">
      <c r="B743" s="47"/>
      <c r="C743" s="48" t="s">
        <v>77</v>
      </c>
      <c r="D743" s="94">
        <f t="shared" ref="D743:I743" si="181">SUM(D737:D742)</f>
        <v>92164808.099999994</v>
      </c>
      <c r="E743" s="94">
        <f t="shared" si="181"/>
        <v>106736.3</v>
      </c>
      <c r="F743" s="94">
        <f t="shared" si="181"/>
        <v>6786103.8800000008</v>
      </c>
      <c r="G743" s="94">
        <f t="shared" si="181"/>
        <v>0</v>
      </c>
      <c r="H743" s="94">
        <f t="shared" si="181"/>
        <v>85485440.519999996</v>
      </c>
      <c r="I743" s="94">
        <f t="shared" si="181"/>
        <v>0</v>
      </c>
      <c r="J743" s="12" t="str">
        <f>IF($I743=0,"","("&amp;IF(#REF!&lt;&gt;0,1,0)+IF(#REF!&lt;&gt;0,2,0)+IF(#REF!&lt;&gt;0,4,0)&amp;")")</f>
        <v/>
      </c>
      <c r="K743" s="94">
        <f>SUM(K737:K742)</f>
        <v>85485440.519999996</v>
      </c>
      <c r="L743" s="49"/>
      <c r="M743" s="50"/>
      <c r="N743" s="12"/>
    </row>
    <row r="744" spans="1:14" ht="10.5" customHeight="1" x14ac:dyDescent="0.2">
      <c r="A744" s="40"/>
      <c r="C744" s="54"/>
      <c r="I744" s="9"/>
      <c r="J744" s="12" t="str">
        <f>IF($I744=0,"","("&amp;IF(#REF!&lt;&gt;0,1,0)+IF(#REF!&lt;&gt;0,2,0)+IF(#REF!&lt;&gt;0,4,0)&amp;")")</f>
        <v/>
      </c>
      <c r="L744" s="46"/>
      <c r="M744" s="43"/>
    </row>
    <row r="745" spans="1:14" ht="10.5" customHeight="1" x14ac:dyDescent="0.2">
      <c r="A745" s="40"/>
      <c r="B745" s="10">
        <v>346.3</v>
      </c>
      <c r="C745" s="41" t="s">
        <v>78</v>
      </c>
      <c r="D745" s="42">
        <v>0</v>
      </c>
      <c r="E745" s="42">
        <v>0</v>
      </c>
      <c r="F745" s="42">
        <v>0</v>
      </c>
      <c r="G745" s="42">
        <v>0</v>
      </c>
      <c r="H745" s="42">
        <f>D745+E745-F745+G745</f>
        <v>0</v>
      </c>
      <c r="I745" s="42">
        <v>0</v>
      </c>
      <c r="J745" s="12" t="str">
        <f>IF($I745=0,"","("&amp;IF(#REF!&lt;&gt;0,1,0)+IF(#REF!&lt;&gt;0,2,0)+IF(#REF!&lt;&gt;0,4,0)&amp;")")</f>
        <v/>
      </c>
      <c r="K745" s="101">
        <f>H745-I745</f>
        <v>0</v>
      </c>
      <c r="L745" s="46"/>
      <c r="M745" s="57" t="s">
        <v>79</v>
      </c>
    </row>
    <row r="746" spans="1:14" ht="10.5" customHeight="1" x14ac:dyDescent="0.2">
      <c r="A746" s="40"/>
      <c r="B746" s="10">
        <v>346.5</v>
      </c>
      <c r="C746" s="9" t="s">
        <v>80</v>
      </c>
      <c r="D746" s="42">
        <v>0</v>
      </c>
      <c r="E746" s="42">
        <v>0</v>
      </c>
      <c r="F746" s="42">
        <v>0</v>
      </c>
      <c r="G746" s="42">
        <v>0</v>
      </c>
      <c r="H746" s="42">
        <f>D746+E746-F746+G746</f>
        <v>0</v>
      </c>
      <c r="I746" s="42">
        <v>0</v>
      </c>
      <c r="J746" s="12" t="str">
        <f>IF($I746=0,"","("&amp;IF(#REF!&lt;&gt;0,1,0)+IF(#REF!&lt;&gt;0,2,0)+IF(#REF!&lt;&gt;0,4,0)&amp;")")</f>
        <v/>
      </c>
      <c r="K746" s="71">
        <f>H746-I746</f>
        <v>0</v>
      </c>
      <c r="L746" s="46"/>
      <c r="M746" s="43" t="s">
        <v>81</v>
      </c>
    </row>
    <row r="747" spans="1:14" ht="10.5" customHeight="1" x14ac:dyDescent="0.2">
      <c r="A747" s="40"/>
      <c r="B747" s="10">
        <v>346.7</v>
      </c>
      <c r="C747" s="41" t="s">
        <v>82</v>
      </c>
      <c r="D747" s="42">
        <v>0</v>
      </c>
      <c r="E747" s="42">
        <v>0</v>
      </c>
      <c r="F747" s="42">
        <v>0</v>
      </c>
      <c r="G747" s="42">
        <v>0</v>
      </c>
      <c r="H747" s="42">
        <f>D747+E747-F747+G747</f>
        <v>0</v>
      </c>
      <c r="I747" s="42">
        <v>0</v>
      </c>
      <c r="J747" s="12" t="str">
        <f>IF($I747=0,"","("&amp;IF(#REF!&lt;&gt;0,1,0)+IF(#REF!&lt;&gt;0,2,0)+IF(#REF!&lt;&gt;0,4,0)&amp;")")</f>
        <v/>
      </c>
      <c r="K747" s="71">
        <f>H747-I747</f>
        <v>0</v>
      </c>
      <c r="L747" s="46"/>
      <c r="M747" s="43" t="s">
        <v>83</v>
      </c>
    </row>
    <row r="748" spans="1:14" s="40" customFormat="1" ht="10.5" customHeight="1" x14ac:dyDescent="0.2">
      <c r="B748" s="47"/>
      <c r="C748" s="53" t="s">
        <v>84</v>
      </c>
      <c r="D748" s="113">
        <f t="shared" ref="D748:I748" si="182">SUM(D745:D747)</f>
        <v>0</v>
      </c>
      <c r="E748" s="113">
        <f t="shared" si="182"/>
        <v>0</v>
      </c>
      <c r="F748" s="113">
        <f t="shared" si="182"/>
        <v>0</v>
      </c>
      <c r="G748" s="113">
        <f t="shared" si="182"/>
        <v>0</v>
      </c>
      <c r="H748" s="113">
        <f t="shared" si="182"/>
        <v>0</v>
      </c>
      <c r="I748" s="113">
        <f t="shared" si="182"/>
        <v>0</v>
      </c>
      <c r="J748" s="12" t="str">
        <f>IF($I748=0,"","("&amp;IF(#REF!&lt;&gt;0,1,0)+IF(#REF!&lt;&gt;0,2,0)+IF(#REF!&lt;&gt;0,4,0)&amp;")")</f>
        <v/>
      </c>
      <c r="K748" s="113">
        <f>SUM(K745:K747)</f>
        <v>0</v>
      </c>
      <c r="L748" s="49"/>
      <c r="M748" s="83"/>
      <c r="N748" s="12"/>
    </row>
    <row r="749" spans="1:14" ht="10.5" customHeight="1" thickBot="1" x14ac:dyDescent="0.25">
      <c r="A749" s="40"/>
      <c r="B749" s="39"/>
      <c r="D749" s="9"/>
      <c r="E749" s="9"/>
      <c r="F749" s="9"/>
      <c r="G749" s="9"/>
      <c r="H749" s="9"/>
      <c r="I749" s="9"/>
      <c r="J749" s="12" t="str">
        <f>IF($I749=0,"","("&amp;IF(#REF!&lt;&gt;0,1,0)+IF(#REF!&lt;&gt;0,2,0)+IF(#REF!&lt;&gt;0,4,0)&amp;")")</f>
        <v/>
      </c>
      <c r="K749" s="9"/>
      <c r="L749" s="46"/>
      <c r="M749" s="43"/>
    </row>
    <row r="750" spans="1:14" s="40" customFormat="1" ht="10.5" customHeight="1" thickTop="1" x14ac:dyDescent="0.2">
      <c r="B750" s="47"/>
      <c r="C750" s="60" t="str">
        <f>" "&amp;"Total "&amp;A$736</f>
        <v xml:space="preserve"> Total Ft. Myers GTs</v>
      </c>
      <c r="D750" s="90">
        <f t="shared" ref="D750:I750" si="183">D743+D748</f>
        <v>92164808.099999994</v>
      </c>
      <c r="E750" s="90">
        <f t="shared" si="183"/>
        <v>106736.3</v>
      </c>
      <c r="F750" s="90">
        <f t="shared" si="183"/>
        <v>6786103.8800000008</v>
      </c>
      <c r="G750" s="90">
        <f t="shared" si="183"/>
        <v>0</v>
      </c>
      <c r="H750" s="90">
        <f t="shared" si="183"/>
        <v>85485440.519999996</v>
      </c>
      <c r="I750" s="90">
        <f t="shared" si="183"/>
        <v>0</v>
      </c>
      <c r="J750" s="12" t="str">
        <f>IF($I750=0,"","("&amp;IF(#REF!&lt;&gt;0,1,0)+IF(#REF!&lt;&gt;0,2,0)+IF(#REF!&lt;&gt;0,4,0)&amp;")")</f>
        <v/>
      </c>
      <c r="K750" s="90">
        <f>K743+K748</f>
        <v>85485440.519999996</v>
      </c>
      <c r="L750" s="49"/>
      <c r="M750" s="50"/>
      <c r="N750" s="12"/>
    </row>
    <row r="751" spans="1:14" ht="10.5" customHeight="1" x14ac:dyDescent="0.2">
      <c r="A751" s="40"/>
      <c r="B751" s="39"/>
      <c r="C751" s="63"/>
      <c r="D751" s="86"/>
      <c r="E751" s="86"/>
      <c r="F751" s="86"/>
      <c r="G751" s="86"/>
      <c r="H751" s="86"/>
      <c r="I751" s="86"/>
      <c r="K751" s="86"/>
      <c r="L751" s="46"/>
      <c r="M751" s="56"/>
    </row>
    <row r="752" spans="1:14" ht="10.5" customHeight="1" x14ac:dyDescent="0.2">
      <c r="A752" s="97" t="s">
        <v>135</v>
      </c>
      <c r="B752" s="39"/>
      <c r="D752" s="9"/>
      <c r="E752" s="9"/>
      <c r="F752" s="9"/>
      <c r="G752" s="9"/>
      <c r="H752" s="9"/>
      <c r="I752" s="9"/>
      <c r="J752" s="12" t="str">
        <f>IF($I752=0,"","("&amp;IF(#REF!&lt;&gt;0,1,0)+IF(#REF!&lt;&gt;0,2,0)+IF(#REF!&lt;&gt;0,4,0)&amp;")")</f>
        <v/>
      </c>
      <c r="K752" s="9"/>
      <c r="L752" s="46"/>
      <c r="M752" s="43"/>
    </row>
    <row r="753" spans="1:14" ht="10.5" customHeight="1" x14ac:dyDescent="0.2">
      <c r="A753" s="40"/>
      <c r="B753" s="10">
        <v>341</v>
      </c>
      <c r="C753" s="41" t="s">
        <v>3</v>
      </c>
      <c r="D753" s="42">
        <v>7213821.8200000003</v>
      </c>
      <c r="E753" s="42">
        <v>11448.02</v>
      </c>
      <c r="F753" s="42">
        <v>3223</v>
      </c>
      <c r="G753" s="42">
        <v>0</v>
      </c>
      <c r="H753" s="42">
        <f t="shared" ref="H753:H758" si="184">D753+E753-F753+G753</f>
        <v>7222046.8399999999</v>
      </c>
      <c r="I753" s="42">
        <v>0</v>
      </c>
      <c r="J753" s="12" t="str">
        <f>IF($I753=0,"","("&amp;IF(#REF!&lt;&gt;0,1,0)+IF(#REF!&lt;&gt;0,2,0)+IF(#REF!&lt;&gt;0,4,0)&amp;")")</f>
        <v/>
      </c>
      <c r="K753" s="101">
        <f t="shared" ref="K753:K758" si="185">H753-I753</f>
        <v>7222046.8399999999</v>
      </c>
      <c r="L753" s="46"/>
      <c r="M753" s="43">
        <v>2.1999999999999999E-2</v>
      </c>
      <c r="N753" s="8"/>
    </row>
    <row r="754" spans="1:14" ht="10.5" customHeight="1" x14ac:dyDescent="0.2">
      <c r="A754" s="40"/>
      <c r="B754" s="10">
        <v>342</v>
      </c>
      <c r="C754" s="105" t="s">
        <v>134</v>
      </c>
      <c r="D754" s="42">
        <v>2333002.94</v>
      </c>
      <c r="E754" s="42">
        <v>0</v>
      </c>
      <c r="F754" s="42">
        <v>254952.64</v>
      </c>
      <c r="G754" s="42">
        <v>0</v>
      </c>
      <c r="H754" s="42">
        <f t="shared" si="184"/>
        <v>2078050.2999999998</v>
      </c>
      <c r="I754" s="42">
        <v>0</v>
      </c>
      <c r="J754" s="12" t="str">
        <f>IF($I754=0,"","("&amp;IF(#REF!&lt;&gt;0,1,0)+IF(#REF!&lt;&gt;0,2,0)+IF(#REF!&lt;&gt;0,4,0)&amp;")")</f>
        <v/>
      </c>
      <c r="K754" s="71">
        <f t="shared" si="185"/>
        <v>2078050.2999999998</v>
      </c>
      <c r="L754" s="46"/>
      <c r="M754" s="43">
        <v>2.5999999999999999E-2</v>
      </c>
      <c r="N754" s="8"/>
    </row>
    <row r="755" spans="1:14" ht="10.5" customHeight="1" x14ac:dyDescent="0.2">
      <c r="A755" s="40"/>
      <c r="B755" s="10">
        <v>343</v>
      </c>
      <c r="C755" s="9" t="s">
        <v>9</v>
      </c>
      <c r="D755" s="42">
        <v>47986492.950000003</v>
      </c>
      <c r="E755" s="42">
        <v>443430.38</v>
      </c>
      <c r="F755" s="42">
        <v>3990315.2</v>
      </c>
      <c r="G755" s="42">
        <v>1063426.26</v>
      </c>
      <c r="H755" s="42">
        <f t="shared" si="184"/>
        <v>45503034.390000001</v>
      </c>
      <c r="I755" s="42">
        <v>0</v>
      </c>
      <c r="J755" s="12" t="str">
        <f>IF($I755=0,"","("&amp;IF(#REF!&lt;&gt;0,1,0)+IF(#REF!&lt;&gt;0,2,0)+IF(#REF!&lt;&gt;0,4,0)&amp;")")</f>
        <v/>
      </c>
      <c r="K755" s="71">
        <f t="shared" si="185"/>
        <v>45503034.390000001</v>
      </c>
      <c r="L755" s="46"/>
      <c r="M755" s="43">
        <v>2.9000000000000001E-2</v>
      </c>
      <c r="N755" s="8"/>
    </row>
    <row r="756" spans="1:14" ht="10.5" customHeight="1" x14ac:dyDescent="0.2">
      <c r="A756" s="40"/>
      <c r="B756" s="10">
        <v>344</v>
      </c>
      <c r="C756" s="9" t="s">
        <v>10</v>
      </c>
      <c r="D756" s="42">
        <v>20977625.52</v>
      </c>
      <c r="E756" s="42">
        <v>0</v>
      </c>
      <c r="F756" s="42">
        <v>0</v>
      </c>
      <c r="G756" s="42">
        <v>0</v>
      </c>
      <c r="H756" s="42">
        <f t="shared" si="184"/>
        <v>20977625.52</v>
      </c>
      <c r="I756" s="42">
        <v>0</v>
      </c>
      <c r="J756" s="12" t="str">
        <f>IF($I756=0,"","("&amp;IF(#REF!&lt;&gt;0,1,0)+IF(#REF!&lt;&gt;0,2,0)+IF(#REF!&lt;&gt;0,4,0)&amp;")")</f>
        <v/>
      </c>
      <c r="K756" s="71">
        <f t="shared" si="185"/>
        <v>20977625.52</v>
      </c>
      <c r="L756" s="46"/>
      <c r="M756" s="43">
        <v>2.1000000000000001E-2</v>
      </c>
      <c r="N756" s="8"/>
    </row>
    <row r="757" spans="1:14" ht="10.5" customHeight="1" x14ac:dyDescent="0.2">
      <c r="A757" s="40"/>
      <c r="B757" s="10">
        <v>345</v>
      </c>
      <c r="C757" s="9" t="s">
        <v>6</v>
      </c>
      <c r="D757" s="42">
        <v>5022301.3299999991</v>
      </c>
      <c r="E757" s="42">
        <v>79297.37</v>
      </c>
      <c r="F757" s="42">
        <v>60312.959999999999</v>
      </c>
      <c r="G757" s="42">
        <v>0</v>
      </c>
      <c r="H757" s="42">
        <f t="shared" si="184"/>
        <v>5041285.7399999993</v>
      </c>
      <c r="I757" s="42">
        <v>0</v>
      </c>
      <c r="J757" s="12" t="str">
        <f>IF($I757=0,"","("&amp;IF(#REF!&lt;&gt;0,1,0)+IF(#REF!&lt;&gt;0,2,0)+IF(#REF!&lt;&gt;0,4,0)&amp;")")</f>
        <v/>
      </c>
      <c r="K757" s="71">
        <f t="shared" si="185"/>
        <v>5041285.7399999993</v>
      </c>
      <c r="L757" s="46"/>
      <c r="M757" s="43">
        <v>2.1000000000000001E-2</v>
      </c>
      <c r="N757" s="8"/>
    </row>
    <row r="758" spans="1:14" ht="10.5" customHeight="1" x14ac:dyDescent="0.2">
      <c r="A758" s="40"/>
      <c r="B758" s="10">
        <v>346</v>
      </c>
      <c r="C758" s="9" t="s">
        <v>7</v>
      </c>
      <c r="D758" s="42">
        <v>251215.51</v>
      </c>
      <c r="E758" s="42">
        <v>10386.1</v>
      </c>
      <c r="F758" s="42">
        <v>1000</v>
      </c>
      <c r="G758" s="42">
        <v>0</v>
      </c>
      <c r="H758" s="42">
        <f t="shared" si="184"/>
        <v>260601.61000000002</v>
      </c>
      <c r="I758" s="42">
        <v>0</v>
      </c>
      <c r="J758" s="12" t="str">
        <f>IF($I758=0,"","("&amp;IF(#REF!&lt;&gt;0,1,0)+IF(#REF!&lt;&gt;0,2,0)+IF(#REF!&lt;&gt;0,4,0)&amp;")")</f>
        <v/>
      </c>
      <c r="K758" s="71">
        <f t="shared" si="185"/>
        <v>260601.61000000002</v>
      </c>
      <c r="L758" s="46"/>
      <c r="M758" s="43">
        <v>2.1999999999999999E-2</v>
      </c>
      <c r="N758" s="8"/>
    </row>
    <row r="759" spans="1:14" s="40" customFormat="1" ht="10.5" customHeight="1" x14ac:dyDescent="0.2">
      <c r="B759" s="47"/>
      <c r="C759" s="48" t="s">
        <v>77</v>
      </c>
      <c r="D759" s="94">
        <f t="shared" ref="D759:I759" si="186">SUM(D753:D758)</f>
        <v>83784460.070000008</v>
      </c>
      <c r="E759" s="94">
        <f t="shared" si="186"/>
        <v>544561.87</v>
      </c>
      <c r="F759" s="94">
        <f t="shared" si="186"/>
        <v>4309803.8</v>
      </c>
      <c r="G759" s="94">
        <f t="shared" si="186"/>
        <v>1063426.26</v>
      </c>
      <c r="H759" s="94">
        <f t="shared" si="186"/>
        <v>81082644.399999991</v>
      </c>
      <c r="I759" s="94">
        <f t="shared" si="186"/>
        <v>0</v>
      </c>
      <c r="J759" s="12" t="str">
        <f>IF($I759=0,"","("&amp;IF(#REF!&lt;&gt;0,1,0)+IF(#REF!&lt;&gt;0,2,0)+IF(#REF!&lt;&gt;0,4,0)&amp;")")</f>
        <v/>
      </c>
      <c r="K759" s="94">
        <f>SUM(K753:K758)</f>
        <v>81082644.399999991</v>
      </c>
      <c r="L759" s="49"/>
      <c r="M759" s="50"/>
      <c r="N759" s="12"/>
    </row>
    <row r="760" spans="1:14" ht="10.5" customHeight="1" x14ac:dyDescent="0.2">
      <c r="A760" s="40"/>
      <c r="C760" s="54"/>
      <c r="I760" s="9"/>
      <c r="J760" s="12" t="str">
        <f>IF($I760=0,"","("&amp;IF(#REF!&lt;&gt;0,1,0)+IF(#REF!&lt;&gt;0,2,0)+IF(#REF!&lt;&gt;0,4,0)&amp;")")</f>
        <v/>
      </c>
      <c r="L760" s="46"/>
      <c r="M760" s="43"/>
    </row>
    <row r="761" spans="1:14" ht="10.5" customHeight="1" x14ac:dyDescent="0.2">
      <c r="A761" s="40"/>
      <c r="B761" s="10">
        <v>346.3</v>
      </c>
      <c r="C761" s="41" t="s">
        <v>78</v>
      </c>
      <c r="D761" s="42">
        <v>0</v>
      </c>
      <c r="E761" s="42">
        <v>0</v>
      </c>
      <c r="F761" s="42">
        <v>0</v>
      </c>
      <c r="G761" s="42">
        <v>0</v>
      </c>
      <c r="H761" s="42">
        <f>D761+E761-F761+G761</f>
        <v>0</v>
      </c>
      <c r="I761" s="42">
        <v>0</v>
      </c>
      <c r="J761" s="12" t="str">
        <f>IF($I761=0,"","("&amp;IF(#REF!&lt;&gt;0,1,0)+IF(#REF!&lt;&gt;0,2,0)+IF(#REF!&lt;&gt;0,4,0)&amp;")")</f>
        <v/>
      </c>
      <c r="K761" s="101">
        <f>H761-I761</f>
        <v>0</v>
      </c>
      <c r="L761" s="46"/>
      <c r="M761" s="57" t="s">
        <v>79</v>
      </c>
    </row>
    <row r="762" spans="1:14" ht="10.5" customHeight="1" x14ac:dyDescent="0.2">
      <c r="A762" s="40"/>
      <c r="B762" s="10">
        <v>346.5</v>
      </c>
      <c r="C762" s="9" t="s">
        <v>80</v>
      </c>
      <c r="D762" s="42">
        <v>0</v>
      </c>
      <c r="E762" s="42">
        <v>0</v>
      </c>
      <c r="F762" s="42">
        <v>0</v>
      </c>
      <c r="G762" s="42">
        <v>0</v>
      </c>
      <c r="H762" s="42">
        <f>D762+E762-F762+G762</f>
        <v>0</v>
      </c>
      <c r="I762" s="42">
        <v>0</v>
      </c>
      <c r="J762" s="12" t="str">
        <f>IF($I762=0,"","("&amp;IF(#REF!&lt;&gt;0,1,0)+IF(#REF!&lt;&gt;0,2,0)+IF(#REF!&lt;&gt;0,4,0)&amp;")")</f>
        <v/>
      </c>
      <c r="K762" s="71">
        <f>H762-I762</f>
        <v>0</v>
      </c>
      <c r="L762" s="46"/>
      <c r="M762" s="43" t="s">
        <v>81</v>
      </c>
      <c r="N762" s="8"/>
    </row>
    <row r="763" spans="1:14" ht="10.5" customHeight="1" x14ac:dyDescent="0.2">
      <c r="A763" s="40"/>
      <c r="B763" s="10">
        <v>346.7</v>
      </c>
      <c r="C763" s="41" t="s">
        <v>82</v>
      </c>
      <c r="D763" s="42">
        <v>38770</v>
      </c>
      <c r="E763" s="42">
        <v>0</v>
      </c>
      <c r="F763" s="42">
        <v>0</v>
      </c>
      <c r="G763" s="42">
        <v>0</v>
      </c>
      <c r="H763" s="42">
        <f>D763+E763-F763+G763</f>
        <v>38770</v>
      </c>
      <c r="I763" s="42">
        <v>0</v>
      </c>
      <c r="J763" s="12" t="str">
        <f>IF($I763=0,"","("&amp;IF(#REF!&lt;&gt;0,1,0)+IF(#REF!&lt;&gt;0,2,0)+IF(#REF!&lt;&gt;0,4,0)&amp;")")</f>
        <v/>
      </c>
      <c r="K763" s="71">
        <f>H763-I763</f>
        <v>38770</v>
      </c>
      <c r="L763" s="46"/>
      <c r="M763" s="43" t="s">
        <v>83</v>
      </c>
      <c r="N763" s="8"/>
    </row>
    <row r="764" spans="1:14" s="40" customFormat="1" ht="10.5" customHeight="1" x14ac:dyDescent="0.2">
      <c r="B764" s="47"/>
      <c r="C764" s="53" t="s">
        <v>84</v>
      </c>
      <c r="D764" s="113">
        <f t="shared" ref="D764:I764" si="187">SUM(D761:D763)</f>
        <v>38770</v>
      </c>
      <c r="E764" s="113">
        <f t="shared" si="187"/>
        <v>0</v>
      </c>
      <c r="F764" s="113">
        <f t="shared" si="187"/>
        <v>0</v>
      </c>
      <c r="G764" s="113">
        <f t="shared" si="187"/>
        <v>0</v>
      </c>
      <c r="H764" s="113">
        <f t="shared" si="187"/>
        <v>38770</v>
      </c>
      <c r="I764" s="113">
        <f t="shared" si="187"/>
        <v>0</v>
      </c>
      <c r="J764" s="12" t="str">
        <f>IF($I764=0,"","("&amp;IF(#REF!&lt;&gt;0,1,0)+IF(#REF!&lt;&gt;0,2,0)+IF(#REF!&lt;&gt;0,4,0)&amp;")")</f>
        <v/>
      </c>
      <c r="K764" s="113">
        <f>SUM(K761:K763)</f>
        <v>38770</v>
      </c>
      <c r="L764" s="49"/>
      <c r="M764" s="83"/>
      <c r="N764" s="12"/>
    </row>
    <row r="765" spans="1:14" ht="10.5" customHeight="1" thickBot="1" x14ac:dyDescent="0.25">
      <c r="A765" s="40"/>
      <c r="B765" s="39"/>
      <c r="D765" s="9"/>
      <c r="E765" s="9"/>
      <c r="F765" s="9"/>
      <c r="G765" s="9"/>
      <c r="H765" s="9"/>
      <c r="I765" s="9"/>
      <c r="J765" s="12" t="str">
        <f>IF($I765=0,"","("&amp;IF(#REF!&lt;&gt;0,1,0)+IF(#REF!&lt;&gt;0,2,0)+IF(#REF!&lt;&gt;0,4,0)&amp;")")</f>
        <v/>
      </c>
      <c r="K765" s="9"/>
      <c r="L765" s="46"/>
      <c r="M765" s="43"/>
    </row>
    <row r="766" spans="1:14" s="40" customFormat="1" ht="10.5" customHeight="1" thickTop="1" x14ac:dyDescent="0.2">
      <c r="B766" s="47"/>
      <c r="C766" s="60" t="str">
        <f>" "&amp;"Total "&amp;A$752</f>
        <v xml:space="preserve"> Total Lauderdale GTs</v>
      </c>
      <c r="D766" s="90">
        <f t="shared" ref="D766:I766" si="188">D759+D764</f>
        <v>83823230.070000008</v>
      </c>
      <c r="E766" s="90">
        <f t="shared" si="188"/>
        <v>544561.87</v>
      </c>
      <c r="F766" s="90">
        <f t="shared" si="188"/>
        <v>4309803.8</v>
      </c>
      <c r="G766" s="90">
        <f t="shared" si="188"/>
        <v>1063426.26</v>
      </c>
      <c r="H766" s="90">
        <f t="shared" si="188"/>
        <v>81121414.399999991</v>
      </c>
      <c r="I766" s="90">
        <f t="shared" si="188"/>
        <v>0</v>
      </c>
      <c r="J766" s="12" t="str">
        <f>IF($I766=0,"","("&amp;IF(#REF!&lt;&gt;0,1,0)+IF(#REF!&lt;&gt;0,2,0)+IF(#REF!&lt;&gt;0,4,0)&amp;")")</f>
        <v/>
      </c>
      <c r="K766" s="90">
        <f>K759+K764</f>
        <v>81121414.399999991</v>
      </c>
      <c r="L766" s="49"/>
      <c r="M766" s="50"/>
      <c r="N766" s="12"/>
    </row>
    <row r="767" spans="1:14" ht="10.5" customHeight="1" x14ac:dyDescent="0.2">
      <c r="A767" s="40"/>
      <c r="B767" s="39"/>
      <c r="C767" s="63"/>
      <c r="D767" s="86"/>
      <c r="E767" s="86"/>
      <c r="F767" s="86"/>
      <c r="G767" s="86"/>
      <c r="H767" s="86"/>
      <c r="I767" s="86"/>
      <c r="K767" s="86"/>
      <c r="L767" s="46"/>
      <c r="M767" s="56"/>
    </row>
    <row r="768" spans="1:14" ht="10.5" customHeight="1" x14ac:dyDescent="0.2">
      <c r="A768" s="38" t="s">
        <v>136</v>
      </c>
      <c r="B768" s="63"/>
      <c r="D768" s="86"/>
      <c r="E768" s="86"/>
      <c r="F768" s="86"/>
      <c r="G768" s="86"/>
      <c r="H768" s="86"/>
      <c r="I768" s="86"/>
      <c r="J768" s="12" t="str">
        <f>IF($I768=0,"","("&amp;IF(#REF!&lt;&gt;0,1,0)+IF(#REF!&lt;&gt;0,2,0)+IF(#REF!&lt;&gt;0,4,0)&amp;")")</f>
        <v/>
      </c>
      <c r="K768" s="86"/>
      <c r="L768" s="46"/>
      <c r="M768" s="56"/>
    </row>
    <row r="769" spans="1:14" ht="10.5" customHeight="1" x14ac:dyDescent="0.2">
      <c r="A769" s="40"/>
      <c r="B769" s="10">
        <v>341</v>
      </c>
      <c r="C769" s="41" t="s">
        <v>3</v>
      </c>
      <c r="D769" s="42">
        <v>4520270.1499999994</v>
      </c>
      <c r="E769" s="42">
        <v>0</v>
      </c>
      <c r="F769" s="42">
        <v>0</v>
      </c>
      <c r="G769" s="42">
        <v>0</v>
      </c>
      <c r="H769" s="42">
        <f t="shared" ref="H769:H774" si="189">D769+E769-F769+G769</f>
        <v>4520270.1499999994</v>
      </c>
      <c r="I769" s="42">
        <v>0</v>
      </c>
      <c r="J769" s="12" t="str">
        <f>IF($I769=0,"","("&amp;IF(#REF!&lt;&gt;0,1,0)+IF(#REF!&lt;&gt;0,2,0)+IF(#REF!&lt;&gt;0,4,0)&amp;")")</f>
        <v/>
      </c>
      <c r="K769" s="101">
        <f t="shared" ref="K769:K774" si="190">H769-I769</f>
        <v>4520270.1499999994</v>
      </c>
      <c r="L769" s="46"/>
      <c r="M769" s="43">
        <v>2.1999999999999999E-2</v>
      </c>
    </row>
    <row r="770" spans="1:14" ht="10.5" customHeight="1" x14ac:dyDescent="0.2">
      <c r="A770" s="40"/>
      <c r="B770" s="10">
        <v>342</v>
      </c>
      <c r="C770" s="105" t="s">
        <v>134</v>
      </c>
      <c r="D770" s="42">
        <v>10912737.82</v>
      </c>
      <c r="E770" s="42">
        <v>0</v>
      </c>
      <c r="F770" s="42">
        <v>0</v>
      </c>
      <c r="G770" s="42">
        <v>0</v>
      </c>
      <c r="H770" s="42">
        <f t="shared" si="189"/>
        <v>10912737.82</v>
      </c>
      <c r="I770" s="42">
        <v>0</v>
      </c>
      <c r="J770" s="12" t="str">
        <f>IF($I770=0,"","("&amp;IF(#REF!&lt;&gt;0,1,0)+IF(#REF!&lt;&gt;0,2,0)+IF(#REF!&lt;&gt;0,4,0)&amp;")")</f>
        <v/>
      </c>
      <c r="K770" s="71">
        <f t="shared" si="190"/>
        <v>10912737.82</v>
      </c>
      <c r="L770" s="46"/>
      <c r="M770" s="43">
        <v>2.5999999999999999E-2</v>
      </c>
    </row>
    <row r="771" spans="1:14" ht="10.5" customHeight="1" x14ac:dyDescent="0.2">
      <c r="A771" s="40"/>
      <c r="B771" s="10">
        <v>343</v>
      </c>
      <c r="C771" s="9" t="s">
        <v>9</v>
      </c>
      <c r="D771" s="42">
        <v>25900684.260000002</v>
      </c>
      <c r="E771" s="42">
        <v>0</v>
      </c>
      <c r="F771" s="42">
        <v>0</v>
      </c>
      <c r="G771" s="42">
        <v>0</v>
      </c>
      <c r="H771" s="42">
        <f t="shared" si="189"/>
        <v>25900684.260000002</v>
      </c>
      <c r="I771" s="42">
        <v>0</v>
      </c>
      <c r="J771" s="12" t="str">
        <f>IF($I771=0,"","("&amp;IF(#REF!&lt;&gt;0,1,0)+IF(#REF!&lt;&gt;0,2,0)+IF(#REF!&lt;&gt;0,4,0)&amp;")")</f>
        <v/>
      </c>
      <c r="K771" s="71">
        <f t="shared" si="190"/>
        <v>25900684.260000002</v>
      </c>
      <c r="L771" s="46"/>
      <c r="M771" s="43">
        <v>3.4000000000000002E-2</v>
      </c>
    </row>
    <row r="772" spans="1:14" ht="10.5" customHeight="1" x14ac:dyDescent="0.2">
      <c r="A772" s="40"/>
      <c r="B772" s="10">
        <v>344</v>
      </c>
      <c r="C772" s="9" t="s">
        <v>10</v>
      </c>
      <c r="D772" s="42">
        <v>11964548.949999999</v>
      </c>
      <c r="E772" s="42">
        <v>0</v>
      </c>
      <c r="F772" s="42">
        <v>0</v>
      </c>
      <c r="G772" s="42">
        <v>0</v>
      </c>
      <c r="H772" s="42">
        <f t="shared" si="189"/>
        <v>11964548.949999999</v>
      </c>
      <c r="I772" s="42">
        <v>0</v>
      </c>
      <c r="J772" s="12" t="str">
        <f>IF($I772=0,"","("&amp;IF(#REF!&lt;&gt;0,1,0)+IF(#REF!&lt;&gt;0,2,0)+IF(#REF!&lt;&gt;0,4,0)&amp;")")</f>
        <v/>
      </c>
      <c r="K772" s="71">
        <f t="shared" si="190"/>
        <v>11964548.949999999</v>
      </c>
      <c r="L772" s="46"/>
      <c r="M772" s="43">
        <v>2.1000000000000001E-2</v>
      </c>
    </row>
    <row r="773" spans="1:14" ht="10.5" customHeight="1" x14ac:dyDescent="0.2">
      <c r="A773" s="40"/>
      <c r="B773" s="10">
        <v>345</v>
      </c>
      <c r="C773" s="9" t="s">
        <v>6</v>
      </c>
      <c r="D773" s="42">
        <v>3729362.93</v>
      </c>
      <c r="E773" s="42">
        <v>0</v>
      </c>
      <c r="F773" s="42">
        <v>0</v>
      </c>
      <c r="G773" s="42">
        <v>0</v>
      </c>
      <c r="H773" s="42">
        <f t="shared" si="189"/>
        <v>3729362.93</v>
      </c>
      <c r="I773" s="42">
        <v>0</v>
      </c>
      <c r="J773" s="12" t="str">
        <f>IF($I773=0,"","("&amp;IF(#REF!&lt;&gt;0,1,0)+IF(#REF!&lt;&gt;0,2,0)+IF(#REF!&lt;&gt;0,4,0)&amp;")")</f>
        <v/>
      </c>
      <c r="K773" s="71">
        <f t="shared" si="190"/>
        <v>3729362.93</v>
      </c>
      <c r="L773" s="46"/>
      <c r="M773" s="43">
        <v>2.1000000000000001E-2</v>
      </c>
    </row>
    <row r="774" spans="1:14" ht="10.5" customHeight="1" x14ac:dyDescent="0.2">
      <c r="A774" s="40"/>
      <c r="B774" s="10">
        <v>346</v>
      </c>
      <c r="C774" s="9" t="s">
        <v>7</v>
      </c>
      <c r="D774" s="42">
        <v>247828.5</v>
      </c>
      <c r="E774" s="42">
        <v>0</v>
      </c>
      <c r="F774" s="42">
        <v>0</v>
      </c>
      <c r="G774" s="42">
        <v>0</v>
      </c>
      <c r="H774" s="42">
        <f t="shared" si="189"/>
        <v>247828.5</v>
      </c>
      <c r="I774" s="42">
        <v>0</v>
      </c>
      <c r="J774" s="12" t="str">
        <f>IF($I774=0,"","("&amp;IF(#REF!&lt;&gt;0,1,0)+IF(#REF!&lt;&gt;0,2,0)+IF(#REF!&lt;&gt;0,4,0)&amp;")")</f>
        <v/>
      </c>
      <c r="K774" s="71">
        <f t="shared" si="190"/>
        <v>247828.5</v>
      </c>
      <c r="L774" s="46"/>
      <c r="M774" s="43">
        <v>2.1999999999999999E-2</v>
      </c>
    </row>
    <row r="775" spans="1:14" s="40" customFormat="1" ht="10.5" customHeight="1" x14ac:dyDescent="0.2">
      <c r="B775" s="47"/>
      <c r="C775" s="48" t="s">
        <v>77</v>
      </c>
      <c r="D775" s="94">
        <f t="shared" ref="D775:I775" si="191">SUM(D769:D774)</f>
        <v>57275432.610000007</v>
      </c>
      <c r="E775" s="94">
        <f t="shared" si="191"/>
        <v>0</v>
      </c>
      <c r="F775" s="94">
        <f t="shared" si="191"/>
        <v>0</v>
      </c>
      <c r="G775" s="94">
        <f t="shared" si="191"/>
        <v>0</v>
      </c>
      <c r="H775" s="94">
        <f t="shared" si="191"/>
        <v>57275432.610000007</v>
      </c>
      <c r="I775" s="94">
        <f t="shared" si="191"/>
        <v>0</v>
      </c>
      <c r="J775" s="12" t="str">
        <f>IF($I775=0,"","("&amp;IF(#REF!&lt;&gt;0,1,0)+IF(#REF!&lt;&gt;0,2,0)+IF(#REF!&lt;&gt;0,4,0)&amp;")")</f>
        <v/>
      </c>
      <c r="K775" s="94">
        <f>SUM(K769:K774)</f>
        <v>57275432.610000007</v>
      </c>
      <c r="L775" s="49"/>
      <c r="M775" s="50"/>
      <c r="N775" s="12"/>
    </row>
    <row r="776" spans="1:14" ht="10.5" customHeight="1" x14ac:dyDescent="0.2">
      <c r="A776" s="40"/>
      <c r="C776" s="54"/>
      <c r="I776" s="9"/>
      <c r="J776" s="12" t="str">
        <f>IF($I776=0,"","("&amp;IF(#REF!&lt;&gt;0,1,0)+IF(#REF!&lt;&gt;0,2,0)+IF(#REF!&lt;&gt;0,4,0)&amp;")")</f>
        <v/>
      </c>
      <c r="L776" s="46"/>
      <c r="M776" s="43"/>
    </row>
    <row r="777" spans="1:14" ht="10.5" customHeight="1" x14ac:dyDescent="0.2">
      <c r="A777" s="40"/>
      <c r="B777" s="10">
        <v>346.3</v>
      </c>
      <c r="C777" s="41" t="s">
        <v>78</v>
      </c>
      <c r="D777" s="42">
        <v>143029.87</v>
      </c>
      <c r="E777" s="42">
        <v>0</v>
      </c>
      <c r="F777" s="42">
        <v>0</v>
      </c>
      <c r="G777" s="42">
        <v>0</v>
      </c>
      <c r="H777" s="42">
        <f>D777+E777-F777+G777</f>
        <v>143029.87</v>
      </c>
      <c r="I777" s="42">
        <v>0</v>
      </c>
      <c r="J777" s="12" t="str">
        <f>IF($I777=0,"","("&amp;IF(#REF!&lt;&gt;0,1,0)+IF(#REF!&lt;&gt;0,2,0)+IF(#REF!&lt;&gt;0,4,0)&amp;")")</f>
        <v/>
      </c>
      <c r="K777" s="101">
        <f>H777-I777</f>
        <v>143029.87</v>
      </c>
      <c r="L777" s="46"/>
      <c r="M777" s="57" t="s">
        <v>79</v>
      </c>
    </row>
    <row r="778" spans="1:14" ht="10.5" customHeight="1" x14ac:dyDescent="0.2">
      <c r="A778" s="40"/>
      <c r="B778" s="10">
        <v>346.5</v>
      </c>
      <c r="C778" s="9" t="s">
        <v>80</v>
      </c>
      <c r="D778" s="42">
        <v>0</v>
      </c>
      <c r="E778" s="42">
        <v>0</v>
      </c>
      <c r="F778" s="42">
        <v>0</v>
      </c>
      <c r="G778" s="42">
        <v>0</v>
      </c>
      <c r="H778" s="42">
        <f>D778+E778-F778+G778</f>
        <v>0</v>
      </c>
      <c r="I778" s="42">
        <v>0</v>
      </c>
      <c r="J778" s="12" t="str">
        <f>IF($I778=0,"","("&amp;IF(#REF!&lt;&gt;0,1,0)+IF(#REF!&lt;&gt;0,2,0)+IF(#REF!&lt;&gt;0,4,0)&amp;")")</f>
        <v/>
      </c>
      <c r="K778" s="71">
        <f>H778-I778</f>
        <v>0</v>
      </c>
      <c r="L778" s="46"/>
      <c r="M778" s="43" t="s">
        <v>81</v>
      </c>
    </row>
    <row r="779" spans="1:14" ht="10.5" customHeight="1" x14ac:dyDescent="0.2">
      <c r="A779" s="40"/>
      <c r="B779" s="10">
        <v>346.7</v>
      </c>
      <c r="C779" s="41" t="s">
        <v>82</v>
      </c>
      <c r="D779" s="42">
        <v>498989.08000000007</v>
      </c>
      <c r="E779" s="42">
        <v>10374.86</v>
      </c>
      <c r="F779" s="42">
        <v>44829.450000000004</v>
      </c>
      <c r="G779" s="42">
        <v>71533.22</v>
      </c>
      <c r="H779" s="42">
        <f>D779+E779-F779+G779</f>
        <v>536067.71000000008</v>
      </c>
      <c r="I779" s="42">
        <v>0</v>
      </c>
      <c r="J779" s="12" t="str">
        <f>IF($I779=0,"","("&amp;IF(#REF!&lt;&gt;0,1,0)+IF(#REF!&lt;&gt;0,2,0)+IF(#REF!&lt;&gt;0,4,0)&amp;")")</f>
        <v/>
      </c>
      <c r="K779" s="71">
        <f>H779-I779</f>
        <v>536067.71000000008</v>
      </c>
      <c r="L779" s="46"/>
      <c r="M779" s="43" t="s">
        <v>83</v>
      </c>
    </row>
    <row r="780" spans="1:14" s="40" customFormat="1" ht="10.5" customHeight="1" x14ac:dyDescent="0.2">
      <c r="B780" s="47"/>
      <c r="C780" s="53" t="s">
        <v>84</v>
      </c>
      <c r="D780" s="113">
        <f t="shared" ref="D780:I780" si="192">SUM(D777:D779)</f>
        <v>642018.95000000007</v>
      </c>
      <c r="E780" s="113">
        <f t="shared" si="192"/>
        <v>10374.86</v>
      </c>
      <c r="F780" s="113">
        <f t="shared" si="192"/>
        <v>44829.450000000004</v>
      </c>
      <c r="G780" s="113">
        <f t="shared" si="192"/>
        <v>71533.22</v>
      </c>
      <c r="H780" s="113">
        <f t="shared" si="192"/>
        <v>679097.58000000007</v>
      </c>
      <c r="I780" s="113">
        <f t="shared" si="192"/>
        <v>0</v>
      </c>
      <c r="J780" s="12" t="str">
        <f>IF($I780=0,"","("&amp;IF(#REF!&lt;&gt;0,1,0)+IF(#REF!&lt;&gt;0,2,0)+IF(#REF!&lt;&gt;0,4,0)&amp;")")</f>
        <v/>
      </c>
      <c r="K780" s="113">
        <f>SUM(K777:K779)</f>
        <v>679097.58000000007</v>
      </c>
      <c r="L780" s="49"/>
      <c r="M780" s="83"/>
      <c r="N780" s="12"/>
    </row>
    <row r="781" spans="1:14" ht="10.5" customHeight="1" thickBot="1" x14ac:dyDescent="0.25">
      <c r="A781" s="40"/>
      <c r="B781" s="39"/>
      <c r="D781" s="9"/>
      <c r="E781" s="9"/>
      <c r="F781" s="9"/>
      <c r="G781" s="9"/>
      <c r="H781" s="9"/>
      <c r="I781" s="9"/>
      <c r="J781" s="12" t="str">
        <f>IF($I781=0,"","("&amp;IF(#REF!&lt;&gt;0,1,0)+IF(#REF!&lt;&gt;0,2,0)+IF(#REF!&lt;&gt;0,4,0)&amp;")")</f>
        <v/>
      </c>
      <c r="K781" s="9"/>
      <c r="L781" s="46"/>
      <c r="M781" s="43"/>
    </row>
    <row r="782" spans="1:14" s="40" customFormat="1" ht="10.5" customHeight="1" thickTop="1" x14ac:dyDescent="0.2">
      <c r="B782" s="47"/>
      <c r="C782" s="60" t="str">
        <f>" "&amp;"Total "&amp;A$768</f>
        <v xml:space="preserve"> Total Pt. Everglades GTs</v>
      </c>
      <c r="D782" s="90">
        <f t="shared" ref="D782:I782" si="193">D775+D780</f>
        <v>57917451.56000001</v>
      </c>
      <c r="E782" s="90">
        <f t="shared" si="193"/>
        <v>10374.86</v>
      </c>
      <c r="F782" s="90">
        <f t="shared" si="193"/>
        <v>44829.450000000004</v>
      </c>
      <c r="G782" s="90">
        <f t="shared" si="193"/>
        <v>71533.22</v>
      </c>
      <c r="H782" s="90">
        <f t="shared" si="193"/>
        <v>57954530.190000005</v>
      </c>
      <c r="I782" s="90">
        <f t="shared" si="193"/>
        <v>0</v>
      </c>
      <c r="J782" s="12" t="str">
        <f>IF($I782=0,"","("&amp;IF(#REF!&lt;&gt;0,1,0)+IF(#REF!&lt;&gt;0,2,0)+IF(#REF!&lt;&gt;0,4,0)&amp;")")</f>
        <v/>
      </c>
      <c r="K782" s="90">
        <f>K775+K780</f>
        <v>57954530.190000005</v>
      </c>
      <c r="L782" s="49"/>
      <c r="M782" s="50"/>
      <c r="N782" s="12"/>
    </row>
    <row r="783" spans="1:14" ht="10.5" customHeight="1" x14ac:dyDescent="0.2">
      <c r="A783" s="40"/>
      <c r="B783" s="39"/>
      <c r="C783" s="63"/>
      <c r="D783" s="86"/>
      <c r="E783" s="86"/>
      <c r="F783" s="86"/>
      <c r="G783" s="86"/>
      <c r="H783" s="86"/>
      <c r="I783" s="86"/>
      <c r="K783" s="86"/>
      <c r="L783" s="46"/>
      <c r="M783" s="56"/>
    </row>
    <row r="784" spans="1:14" ht="10.5" customHeight="1" x14ac:dyDescent="0.2">
      <c r="A784" s="104" t="s">
        <v>137</v>
      </c>
      <c r="B784" s="64"/>
      <c r="C784" s="65"/>
      <c r="D784" s="66"/>
      <c r="E784" s="66"/>
      <c r="F784" s="66"/>
      <c r="G784" s="66"/>
      <c r="H784" s="66"/>
      <c r="I784" s="66"/>
      <c r="J784" s="67" t="str">
        <f>IF($I784=0,"","("&amp;IF(#REF!&lt;&gt;0,1,0)+IF(#REF!&lt;&gt;0,2,0)+IF(#REF!&lt;&gt;0,4,0)&amp;")")</f>
        <v/>
      </c>
      <c r="K784" s="148"/>
      <c r="L784" s="46"/>
      <c r="M784" s="43"/>
    </row>
    <row r="785" spans="1:14" ht="10.5" customHeight="1" x14ac:dyDescent="0.2">
      <c r="A785" s="68"/>
      <c r="B785" s="33">
        <v>341</v>
      </c>
      <c r="C785" s="69" t="s">
        <v>3</v>
      </c>
      <c r="D785" s="59">
        <f>SUMIF($B$736:$B$784,"=341.0",D$736:D$784)</f>
        <v>15683207.48</v>
      </c>
      <c r="E785" s="59">
        <f>SUMIF($B$736:$B$784,"=341.0",E$736:E$784)</f>
        <v>73685.84</v>
      </c>
      <c r="F785" s="59">
        <f>SUMIF($B$736:$B$784,"=341.0",F$736:F$784)</f>
        <v>185044</v>
      </c>
      <c r="G785" s="59">
        <f>SUMIF($B$736:$B$784,"=341.0",G$736:G$784)</f>
        <v>0</v>
      </c>
      <c r="H785" s="59">
        <f t="shared" ref="H785:H790" si="194">D785+E785-F785+G785</f>
        <v>15571849.32</v>
      </c>
      <c r="I785" s="59">
        <f t="shared" ref="I785:I790" si="195">SUMIF($B$736:$B$784,"=341.0",I$736:I$784)</f>
        <v>0</v>
      </c>
      <c r="J785" s="70" t="str">
        <f>IF($I785=0,"","("&amp;IF(#REF!&lt;&gt;0,1,0)+IF(#REF!&lt;&gt;0,2,0)+IF(#REF!&lt;&gt;0,4,0)&amp;")")</f>
        <v/>
      </c>
      <c r="K785" s="149">
        <f t="shared" ref="K785:K790" si="196">H785-I785</f>
        <v>15571849.32</v>
      </c>
      <c r="L785" s="46"/>
      <c r="M785" s="43"/>
    </row>
    <row r="786" spans="1:14" ht="10.5" customHeight="1" x14ac:dyDescent="0.2">
      <c r="A786" s="68"/>
      <c r="B786" s="33">
        <v>342</v>
      </c>
      <c r="C786" s="106" t="s">
        <v>134</v>
      </c>
      <c r="D786" s="77">
        <f>SUMIF($B$736:$B$784,"=342.0",D$736:D$784)</f>
        <v>16301804.699999999</v>
      </c>
      <c r="E786" s="77">
        <f>SUMIF($B$736:$B$784,"=342.0",E$736:E$784)</f>
        <v>37751.06</v>
      </c>
      <c r="F786" s="77">
        <f>SUMIF($B$736:$B$784,"=342.0",F$736:F$784)</f>
        <v>363592.94</v>
      </c>
      <c r="G786" s="77">
        <f>SUMIF($B$736:$B$784,"=342.0",G$736:G$784)</f>
        <v>0</v>
      </c>
      <c r="H786" s="77">
        <f t="shared" si="194"/>
        <v>15975962.82</v>
      </c>
      <c r="I786" s="59">
        <f t="shared" si="195"/>
        <v>0</v>
      </c>
      <c r="J786" s="70" t="str">
        <f>IF($I786=0,"","("&amp;IF(#REF!&lt;&gt;0,1,0)+IF(#REF!&lt;&gt;0,2,0)+IF(#REF!&lt;&gt;0,4,0)&amp;")")</f>
        <v/>
      </c>
      <c r="K786" s="150">
        <f t="shared" si="196"/>
        <v>15975962.82</v>
      </c>
      <c r="L786" s="46"/>
      <c r="M786" s="43"/>
    </row>
    <row r="787" spans="1:14" ht="10.5" customHeight="1" x14ac:dyDescent="0.2">
      <c r="A787" s="68"/>
      <c r="B787" s="33">
        <v>343</v>
      </c>
      <c r="C787" s="32" t="s">
        <v>9</v>
      </c>
      <c r="D787" s="77">
        <f>SUMIF($B$736:$B$784,"=343.0",D$736:D$784)</f>
        <v>123824968.82000001</v>
      </c>
      <c r="E787" s="77">
        <f>SUMIF($B$736:$B$784,"=343.0",E$736:E$784)</f>
        <v>450177.78</v>
      </c>
      <c r="F787" s="77">
        <f>SUMIF($B$736:$B$784,"=343.0",F$736:F$784)</f>
        <v>8116707.4299999997</v>
      </c>
      <c r="G787" s="77">
        <f>SUMIF($B$736:$B$784,"=343.0",G$736:G$784)</f>
        <v>1063426.26</v>
      </c>
      <c r="H787" s="77">
        <f t="shared" si="194"/>
        <v>117221865.43000002</v>
      </c>
      <c r="I787" s="59">
        <f t="shared" si="195"/>
        <v>0</v>
      </c>
      <c r="J787" s="70" t="str">
        <f>IF($I787=0,"","("&amp;IF(#REF!&lt;&gt;0,1,0)+IF(#REF!&lt;&gt;0,2,0)+IF(#REF!&lt;&gt;0,4,0)&amp;")")</f>
        <v/>
      </c>
      <c r="K787" s="150">
        <f t="shared" si="196"/>
        <v>117221865.43000002</v>
      </c>
      <c r="L787" s="46"/>
      <c r="M787" s="43"/>
    </row>
    <row r="788" spans="1:14" ht="10.5" customHeight="1" x14ac:dyDescent="0.2">
      <c r="A788" s="68"/>
      <c r="B788" s="33">
        <v>344</v>
      </c>
      <c r="C788" s="32" t="s">
        <v>10</v>
      </c>
      <c r="D788" s="77">
        <f>SUMIF($B$736:$B$784,"=344.0",D$736:D$784)</f>
        <v>53452112.010000005</v>
      </c>
      <c r="E788" s="77">
        <f>SUMIF($B$736:$B$784,"=344.0",E$736:E$784)</f>
        <v>0</v>
      </c>
      <c r="F788" s="77">
        <f>SUMIF($B$736:$B$784,"=344.0",F$736:F$784)</f>
        <v>1783204.4300000002</v>
      </c>
      <c r="G788" s="77">
        <f>SUMIF($B$736:$B$784,"=344.0",G$736:G$784)</f>
        <v>0</v>
      </c>
      <c r="H788" s="77">
        <f t="shared" si="194"/>
        <v>51668907.580000006</v>
      </c>
      <c r="I788" s="59">
        <f t="shared" si="195"/>
        <v>0</v>
      </c>
      <c r="J788" s="70" t="str">
        <f>IF($I788=0,"","("&amp;IF(#REF!&lt;&gt;0,1,0)+IF(#REF!&lt;&gt;0,2,0)+IF(#REF!&lt;&gt;0,4,0)&amp;")")</f>
        <v/>
      </c>
      <c r="K788" s="150">
        <f t="shared" si="196"/>
        <v>51668907.580000006</v>
      </c>
      <c r="L788" s="46"/>
      <c r="M788" s="43"/>
    </row>
    <row r="789" spans="1:14" ht="10.5" customHeight="1" x14ac:dyDescent="0.2">
      <c r="A789" s="68"/>
      <c r="B789" s="33">
        <v>345</v>
      </c>
      <c r="C789" s="32" t="s">
        <v>6</v>
      </c>
      <c r="D789" s="77">
        <f>SUMIF($B$736:$B$784,"=345.0",D$736:D$784)</f>
        <v>23378369.819999997</v>
      </c>
      <c r="E789" s="77">
        <f>SUMIF($B$736:$B$784,"=345.0",E$736:E$784)</f>
        <v>79297.39</v>
      </c>
      <c r="F789" s="77">
        <f>SUMIF($B$736:$B$784,"=345.0",F$736:F$784)</f>
        <v>646358.88</v>
      </c>
      <c r="G789" s="77">
        <f>SUMIF($B$736:$B$784,"=345.0",G$736:G$784)</f>
        <v>0</v>
      </c>
      <c r="H789" s="77">
        <f t="shared" si="194"/>
        <v>22811308.329999998</v>
      </c>
      <c r="I789" s="59">
        <f t="shared" si="195"/>
        <v>0</v>
      </c>
      <c r="J789" s="70" t="str">
        <f>IF($I789=0,"","("&amp;IF(#REF!&lt;&gt;0,1,0)+IF(#REF!&lt;&gt;0,2,0)+IF(#REF!&lt;&gt;0,4,0)&amp;")")</f>
        <v/>
      </c>
      <c r="K789" s="150">
        <f t="shared" si="196"/>
        <v>22811308.329999998</v>
      </c>
      <c r="L789" s="46"/>
      <c r="M789" s="43"/>
    </row>
    <row r="790" spans="1:14" ht="10.5" customHeight="1" x14ac:dyDescent="0.2">
      <c r="A790" s="68"/>
      <c r="B790" s="33">
        <v>346</v>
      </c>
      <c r="C790" s="32" t="s">
        <v>7</v>
      </c>
      <c r="D790" s="77">
        <f>SUMIF($B$736:$B$784,"=346.0",D$736:D$784)</f>
        <v>584237.94999999995</v>
      </c>
      <c r="E790" s="77">
        <f>SUMIF($B$736:$B$784,"=346.0",E$736:E$784)</f>
        <v>10386.1</v>
      </c>
      <c r="F790" s="77">
        <f>SUMIF($B$736:$B$784,"=346.0",F$736:F$784)</f>
        <v>1000</v>
      </c>
      <c r="G790" s="77">
        <f>SUMIF($B$736:$B$784,"=346.0",G$736:G$784)</f>
        <v>0</v>
      </c>
      <c r="H790" s="77">
        <f t="shared" si="194"/>
        <v>593624.04999999993</v>
      </c>
      <c r="I790" s="59">
        <f t="shared" si="195"/>
        <v>0</v>
      </c>
      <c r="J790" s="70" t="str">
        <f>IF($I790=0,"","("&amp;IF(#REF!&lt;&gt;0,1,0)+IF(#REF!&lt;&gt;0,2,0)+IF(#REF!&lt;&gt;0,4,0)&amp;")")</f>
        <v/>
      </c>
      <c r="K790" s="150">
        <f t="shared" si="196"/>
        <v>593624.04999999993</v>
      </c>
      <c r="L790" s="46"/>
      <c r="M790" s="43"/>
    </row>
    <row r="791" spans="1:14" s="40" customFormat="1" ht="10.5" customHeight="1" x14ac:dyDescent="0.2">
      <c r="A791" s="68"/>
      <c r="B791" s="72"/>
      <c r="C791" s="73" t="s">
        <v>77</v>
      </c>
      <c r="D791" s="94">
        <f t="shared" ref="D791:I791" si="197">SUM(D785:D790)</f>
        <v>233224700.77999997</v>
      </c>
      <c r="E791" s="94">
        <f t="shared" si="197"/>
        <v>651298.17000000004</v>
      </c>
      <c r="F791" s="94">
        <f t="shared" si="197"/>
        <v>11095907.68</v>
      </c>
      <c r="G791" s="94">
        <f t="shared" si="197"/>
        <v>1063426.26</v>
      </c>
      <c r="H791" s="94">
        <f t="shared" si="197"/>
        <v>223843517.53000003</v>
      </c>
      <c r="I791" s="94">
        <f t="shared" si="197"/>
        <v>0</v>
      </c>
      <c r="J791" s="70" t="str">
        <f>IF($I791=0,"","("&amp;IF(#REF!&lt;&gt;0,1,0)+IF(#REF!&lt;&gt;0,2,0)+IF(#REF!&lt;&gt;0,4,0)&amp;")")</f>
        <v/>
      </c>
      <c r="K791" s="151">
        <f>SUM(K785:K790)</f>
        <v>223843517.53000003</v>
      </c>
      <c r="L791" s="49"/>
      <c r="M791" s="50"/>
      <c r="N791" s="12"/>
    </row>
    <row r="792" spans="1:14" ht="10.5" customHeight="1" x14ac:dyDescent="0.2">
      <c r="A792" s="68"/>
      <c r="B792" s="33"/>
      <c r="C792" s="75"/>
      <c r="D792" s="55"/>
      <c r="E792" s="55"/>
      <c r="F792" s="55"/>
      <c r="G792" s="55"/>
      <c r="H792" s="55"/>
      <c r="I792" s="32"/>
      <c r="J792" s="107" t="str">
        <f>IF($I792=0,"","("&amp;IF(#REF!&lt;&gt;0,1,0)+IF(#REF!&lt;&gt;0,2,0)+IF(#REF!&lt;&gt;0,4,0)&amp;")")</f>
        <v/>
      </c>
      <c r="K792" s="158"/>
      <c r="L792" s="46"/>
      <c r="M792" s="43"/>
    </row>
    <row r="793" spans="1:14" ht="10.5" customHeight="1" x14ac:dyDescent="0.2">
      <c r="A793" s="68"/>
      <c r="B793" s="33">
        <v>346.3</v>
      </c>
      <c r="C793" s="69" t="s">
        <v>78</v>
      </c>
      <c r="D793" s="59">
        <f>SUMIF($B$736:$B$784,"=346.3",D$736:D$784)</f>
        <v>143029.87</v>
      </c>
      <c r="E793" s="59">
        <f>SUMIF($B$736:$B$784,"=346.3",E$736:E$784)</f>
        <v>0</v>
      </c>
      <c r="F793" s="59">
        <f>SUMIF($B$736:$B$784,"=346.3",F$736:F$784)</f>
        <v>0</v>
      </c>
      <c r="G793" s="59">
        <f>SUMIF($B$736:$B$784,"=346.3",G$736:G$784)</f>
        <v>0</v>
      </c>
      <c r="H793" s="59">
        <f>D793+E793-F793+G793</f>
        <v>143029.87</v>
      </c>
      <c r="I793" s="59">
        <f>SUMIF($B$736:$B$784,"=346.3",I$736:I$784)</f>
        <v>0</v>
      </c>
      <c r="J793" s="70" t="str">
        <f>IF($I793=0,"","("&amp;IF(#REF!&lt;&gt;0,1,0)+IF(#REF!&lt;&gt;0,2,0)+IF(#REF!&lt;&gt;0,4,0)&amp;")")</f>
        <v/>
      </c>
      <c r="K793" s="149">
        <f>H793-I793</f>
        <v>143029.87</v>
      </c>
      <c r="L793" s="46"/>
      <c r="M793" s="43"/>
    </row>
    <row r="794" spans="1:14" ht="10.5" customHeight="1" x14ac:dyDescent="0.2">
      <c r="A794" s="68"/>
      <c r="B794" s="33">
        <v>346.5</v>
      </c>
      <c r="C794" s="32" t="s">
        <v>80</v>
      </c>
      <c r="D794" s="77">
        <f>SUMIF($B$736:$B$784,"=346.5",D$736:D$784)</f>
        <v>0</v>
      </c>
      <c r="E794" s="77">
        <f>SUMIF($B$736:$B$784,"=346.5",E$736:E$784)</f>
        <v>0</v>
      </c>
      <c r="F794" s="77">
        <f>SUMIF($B$736:$B$784,"=346.5",F$736:F$784)</f>
        <v>0</v>
      </c>
      <c r="G794" s="77">
        <f>SUMIF($B$736:$B$784,"=346.5",G$736:G$784)</f>
        <v>0</v>
      </c>
      <c r="H794" s="77">
        <f>D794+E794-F794+G794</f>
        <v>0</v>
      </c>
      <c r="I794" s="59">
        <f>SUMIF($B$736:$B$784,"=346.3",I$736:I$784)</f>
        <v>0</v>
      </c>
      <c r="J794" s="70" t="str">
        <f>IF($I794=0,"","("&amp;IF(#REF!&lt;&gt;0,1,0)+IF(#REF!&lt;&gt;0,2,0)+IF(#REF!&lt;&gt;0,4,0)&amp;")")</f>
        <v/>
      </c>
      <c r="K794" s="150">
        <f>H794-I794</f>
        <v>0</v>
      </c>
      <c r="L794" s="46"/>
      <c r="M794" s="43"/>
    </row>
    <row r="795" spans="1:14" ht="10.5" customHeight="1" x14ac:dyDescent="0.2">
      <c r="A795" s="68"/>
      <c r="B795" s="33">
        <v>346.7</v>
      </c>
      <c r="C795" s="69" t="s">
        <v>82</v>
      </c>
      <c r="D795" s="77">
        <f>SUMIF($B$736:$B$784,"=346.7",D$736:D$784)</f>
        <v>537759.08000000007</v>
      </c>
      <c r="E795" s="77">
        <f>SUMIF($B$736:$B$784,"=346.7",E$736:E$784)</f>
        <v>10374.86</v>
      </c>
      <c r="F795" s="77">
        <f>SUMIF($B$736:$B$784,"=346.7",F$736:F$784)</f>
        <v>44829.450000000004</v>
      </c>
      <c r="G795" s="77">
        <f>SUMIF($B$736:$B$784,"=346.7",G$736:G$784)</f>
        <v>71533.22</v>
      </c>
      <c r="H795" s="77">
        <f>D795+E795-F795+G795</f>
        <v>574837.71000000008</v>
      </c>
      <c r="I795" s="59">
        <f>SUMIF($B$736:$B$784,"=346.3",I$736:I$784)</f>
        <v>0</v>
      </c>
      <c r="J795" s="70" t="str">
        <f>IF($I795=0,"","("&amp;IF(#REF!&lt;&gt;0,1,0)+IF(#REF!&lt;&gt;0,2,0)+IF(#REF!&lt;&gt;0,4,0)&amp;")")</f>
        <v/>
      </c>
      <c r="K795" s="150">
        <f>H795-I795</f>
        <v>574837.71000000008</v>
      </c>
      <c r="L795" s="46"/>
      <c r="M795" s="43"/>
    </row>
    <row r="796" spans="1:14" s="40" customFormat="1" ht="10.5" customHeight="1" x14ac:dyDescent="0.2">
      <c r="A796" s="68"/>
      <c r="B796" s="72"/>
      <c r="C796" s="78" t="s">
        <v>84</v>
      </c>
      <c r="D796" s="113">
        <f t="shared" ref="D796:I796" si="198">SUM(D793:D795)</f>
        <v>680788.95000000007</v>
      </c>
      <c r="E796" s="113">
        <f t="shared" si="198"/>
        <v>10374.86</v>
      </c>
      <c r="F796" s="113">
        <f t="shared" si="198"/>
        <v>44829.450000000004</v>
      </c>
      <c r="G796" s="113">
        <f t="shared" si="198"/>
        <v>71533.22</v>
      </c>
      <c r="H796" s="113">
        <f t="shared" si="198"/>
        <v>717867.58000000007</v>
      </c>
      <c r="I796" s="113">
        <f t="shared" si="198"/>
        <v>0</v>
      </c>
      <c r="J796" s="70" t="str">
        <f>IF($I796=0,"","("&amp;IF(#REF!&lt;&gt;0,1,0)+IF(#REF!&lt;&gt;0,2,0)+IF(#REF!&lt;&gt;0,4,0)&amp;")")</f>
        <v/>
      </c>
      <c r="K796" s="159">
        <f>SUM(K793:K795)</f>
        <v>717867.58000000007</v>
      </c>
      <c r="L796" s="49"/>
      <c r="M796" s="83"/>
      <c r="N796" s="12"/>
    </row>
    <row r="797" spans="1:14" ht="10.5" customHeight="1" thickBot="1" x14ac:dyDescent="0.25">
      <c r="A797" s="68"/>
      <c r="B797" s="102"/>
      <c r="C797" s="32"/>
      <c r="D797" s="32"/>
      <c r="E797" s="32"/>
      <c r="F797" s="32"/>
      <c r="G797" s="32"/>
      <c r="H797" s="32"/>
      <c r="I797" s="32"/>
      <c r="J797" s="107" t="str">
        <f>IF($I797=0,"","("&amp;IF(#REF!&lt;&gt;0,1,0)+IF(#REF!&lt;&gt;0,2,0)+IF(#REF!&lt;&gt;0,4,0)&amp;")")</f>
        <v/>
      </c>
      <c r="K797" s="160"/>
      <c r="L797" s="46"/>
      <c r="M797" s="43"/>
    </row>
    <row r="798" spans="1:14" s="40" customFormat="1" ht="10.5" customHeight="1" thickTop="1" x14ac:dyDescent="0.2">
      <c r="A798" s="79"/>
      <c r="B798" s="80"/>
      <c r="C798" s="108" t="str">
        <f>"SUBTOTAL "&amp;A$784</f>
        <v>SUBTOTAL OTHER PRODUCTION (GAS TURBINES)</v>
      </c>
      <c r="D798" s="155">
        <f t="shared" ref="D798:I798" si="199">D791+D796</f>
        <v>233905489.72999996</v>
      </c>
      <c r="E798" s="155">
        <f t="shared" si="199"/>
        <v>661673.03</v>
      </c>
      <c r="F798" s="155">
        <f t="shared" si="199"/>
        <v>11140737.129999999</v>
      </c>
      <c r="G798" s="155">
        <f t="shared" si="199"/>
        <v>1134959.48</v>
      </c>
      <c r="H798" s="155">
        <f t="shared" si="199"/>
        <v>224561385.11000004</v>
      </c>
      <c r="I798" s="155">
        <f t="shared" si="199"/>
        <v>0</v>
      </c>
      <c r="J798" s="82" t="str">
        <f>IF($I798=0,"","("&amp;IF(#REF!&lt;&gt;0,1,0)+IF(#REF!&lt;&gt;0,2,0)+IF(#REF!&lt;&gt;0,4,0)&amp;")")</f>
        <v/>
      </c>
      <c r="K798" s="161">
        <f>K791+K796</f>
        <v>224561385.11000004</v>
      </c>
      <c r="L798" s="49"/>
      <c r="M798" s="50"/>
      <c r="N798" s="12"/>
    </row>
    <row r="799" spans="1:14" ht="10.5" customHeight="1" x14ac:dyDescent="0.2">
      <c r="A799" s="40"/>
      <c r="B799" s="39"/>
      <c r="C799" s="63"/>
      <c r="D799" s="86"/>
      <c r="E799" s="86"/>
      <c r="F799" s="86"/>
      <c r="G799" s="86"/>
      <c r="H799" s="86"/>
      <c r="I799" s="86"/>
      <c r="K799" s="86"/>
      <c r="L799" s="46"/>
      <c r="M799" s="56"/>
    </row>
    <row r="800" spans="1:14" s="168" customFormat="1" ht="10.5" customHeight="1" x14ac:dyDescent="0.2">
      <c r="A800" s="142" t="s">
        <v>223</v>
      </c>
      <c r="B800" s="169"/>
      <c r="C800" s="118"/>
      <c r="D800" s="141"/>
      <c r="E800" s="141"/>
      <c r="F800" s="141"/>
      <c r="G800" s="141"/>
      <c r="H800" s="141"/>
      <c r="I800" s="141"/>
      <c r="J800" s="141"/>
      <c r="K800" s="141"/>
      <c r="L800" s="141"/>
      <c r="M800" s="170" t="str">
        <f>IF($L800=0,"","("&amp;IF(#REF!&lt;&gt;0,1,0)+IF(#REF!&lt;&gt;0,2,0)+IF(#REF!&lt;&gt;0,4,0)&amp;")")</f>
        <v/>
      </c>
    </row>
    <row r="801" spans="1:13" s="171" customFormat="1" ht="10.5" customHeight="1" x14ac:dyDescent="0.2">
      <c r="A801" s="117"/>
      <c r="B801" s="172">
        <v>341</v>
      </c>
      <c r="C801" s="173" t="s">
        <v>3</v>
      </c>
      <c r="D801" s="42">
        <v>0</v>
      </c>
      <c r="E801" s="42">
        <v>2084420.91</v>
      </c>
      <c r="F801" s="42">
        <v>0</v>
      </c>
      <c r="G801" s="42">
        <v>755196.24</v>
      </c>
      <c r="H801" s="42">
        <f t="shared" ref="H801:H806" si="200">D801+E801-F801+G801</f>
        <v>2839617.15</v>
      </c>
      <c r="I801" s="42">
        <v>0</v>
      </c>
      <c r="J801" s="145"/>
      <c r="K801" s="101">
        <f t="shared" ref="K801:K806" si="201">H801-I801</f>
        <v>2839617.15</v>
      </c>
      <c r="L801" s="145"/>
      <c r="M801" s="43">
        <v>3.3000000000000002E-2</v>
      </c>
    </row>
    <row r="802" spans="1:13" s="168" customFormat="1" ht="10.5" customHeight="1" x14ac:dyDescent="0.2">
      <c r="A802" s="118"/>
      <c r="B802" s="172">
        <v>342</v>
      </c>
      <c r="C802" s="120" t="s">
        <v>134</v>
      </c>
      <c r="D802" s="42">
        <v>0</v>
      </c>
      <c r="E802" s="42">
        <v>0</v>
      </c>
      <c r="F802" s="42">
        <v>0</v>
      </c>
      <c r="G802" s="42">
        <v>0</v>
      </c>
      <c r="H802" s="42">
        <f t="shared" si="200"/>
        <v>0</v>
      </c>
      <c r="I802" s="42">
        <v>0</v>
      </c>
      <c r="J802" s="145"/>
      <c r="K802" s="101">
        <f t="shared" si="201"/>
        <v>0</v>
      </c>
      <c r="L802" s="140"/>
      <c r="M802" s="43">
        <v>3.3000000000000002E-2</v>
      </c>
    </row>
    <row r="803" spans="1:13" s="168" customFormat="1" ht="10.5" customHeight="1" x14ac:dyDescent="0.2">
      <c r="A803" s="118"/>
      <c r="B803" s="172">
        <v>343</v>
      </c>
      <c r="C803" s="118" t="s">
        <v>9</v>
      </c>
      <c r="D803" s="42">
        <v>27828159.400000002</v>
      </c>
      <c r="E803" s="42">
        <v>31770851.760000002</v>
      </c>
      <c r="F803" s="42">
        <v>0</v>
      </c>
      <c r="G803" s="42">
        <v>-37578417.43</v>
      </c>
      <c r="H803" s="42">
        <f t="shared" si="200"/>
        <v>22020593.730000004</v>
      </c>
      <c r="I803" s="42">
        <v>0</v>
      </c>
      <c r="J803" s="145"/>
      <c r="K803" s="101">
        <f t="shared" si="201"/>
        <v>22020593.730000004</v>
      </c>
      <c r="L803" s="140"/>
      <c r="M803" s="43">
        <v>3.3000000000000002E-2</v>
      </c>
    </row>
    <row r="804" spans="1:13" s="168" customFormat="1" ht="10.5" customHeight="1" x14ac:dyDescent="0.2">
      <c r="A804" s="118"/>
      <c r="B804" s="172">
        <v>344</v>
      </c>
      <c r="C804" s="118" t="s">
        <v>10</v>
      </c>
      <c r="D804" s="42">
        <v>0</v>
      </c>
      <c r="E804" s="42">
        <v>0</v>
      </c>
      <c r="F804" s="42">
        <v>0</v>
      </c>
      <c r="G804" s="42">
        <v>0</v>
      </c>
      <c r="H804" s="42">
        <f t="shared" si="200"/>
        <v>0</v>
      </c>
      <c r="I804" s="42">
        <v>0</v>
      </c>
      <c r="J804" s="145"/>
      <c r="K804" s="101">
        <f t="shared" si="201"/>
        <v>0</v>
      </c>
      <c r="L804" s="140"/>
      <c r="M804" s="43">
        <v>3.3000000000000002E-2</v>
      </c>
    </row>
    <row r="805" spans="1:13" s="168" customFormat="1" ht="10.5" customHeight="1" x14ac:dyDescent="0.2">
      <c r="A805" s="118"/>
      <c r="B805" s="172">
        <v>345</v>
      </c>
      <c r="C805" s="118" t="s">
        <v>6</v>
      </c>
      <c r="D805" s="42">
        <v>0</v>
      </c>
      <c r="E805" s="42">
        <v>5103117.62</v>
      </c>
      <c r="F805" s="42">
        <v>0</v>
      </c>
      <c r="G805" s="42">
        <v>0</v>
      </c>
      <c r="H805" s="42">
        <f t="shared" si="200"/>
        <v>5103117.62</v>
      </c>
      <c r="I805" s="42">
        <v>0</v>
      </c>
      <c r="J805" s="145"/>
      <c r="K805" s="101">
        <f t="shared" si="201"/>
        <v>5103117.62</v>
      </c>
      <c r="L805" s="140"/>
      <c r="M805" s="43">
        <v>3.3000000000000002E-2</v>
      </c>
    </row>
    <row r="806" spans="1:13" s="168" customFormat="1" ht="10.5" customHeight="1" x14ac:dyDescent="0.2">
      <c r="A806" s="118"/>
      <c r="B806" s="172">
        <v>346</v>
      </c>
      <c r="C806" s="118" t="s">
        <v>7</v>
      </c>
      <c r="D806" s="42">
        <v>0</v>
      </c>
      <c r="E806" s="42">
        <v>0</v>
      </c>
      <c r="F806" s="42">
        <v>0</v>
      </c>
      <c r="G806" s="42">
        <v>0</v>
      </c>
      <c r="H806" s="42">
        <f t="shared" si="200"/>
        <v>0</v>
      </c>
      <c r="I806" s="42">
        <v>0</v>
      </c>
      <c r="J806" s="145"/>
      <c r="K806" s="101">
        <f t="shared" si="201"/>
        <v>0</v>
      </c>
      <c r="L806" s="140"/>
      <c r="M806" s="43">
        <v>3.3000000000000002E-2</v>
      </c>
    </row>
    <row r="807" spans="1:13" s="179" customFormat="1" ht="10.5" customHeight="1" x14ac:dyDescent="0.2">
      <c r="A807" s="174"/>
      <c r="B807" s="175"/>
      <c r="C807" s="176" t="s">
        <v>77</v>
      </c>
      <c r="D807" s="177">
        <f t="shared" ref="D807:I807" si="202">SUM(D801:D806)</f>
        <v>27828159.400000002</v>
      </c>
      <c r="E807" s="177">
        <f t="shared" si="202"/>
        <v>38958390.289999999</v>
      </c>
      <c r="F807" s="177">
        <f t="shared" si="202"/>
        <v>0</v>
      </c>
      <c r="G807" s="177">
        <f t="shared" si="202"/>
        <v>-36823221.189999998</v>
      </c>
      <c r="H807" s="177">
        <f t="shared" si="202"/>
        <v>29963328.500000004</v>
      </c>
      <c r="I807" s="177">
        <f t="shared" si="202"/>
        <v>0</v>
      </c>
      <c r="J807" s="177"/>
      <c r="K807" s="177">
        <f>SUM(K801:K806)</f>
        <v>29963328.500000004</v>
      </c>
      <c r="L807" s="177"/>
      <c r="M807" s="170" t="str">
        <f>IF($L807=0,"","("&amp;IF(#REF!&lt;&gt;0,1,0)+IF(#REF!&lt;&gt;0,2,0)+IF(#REF!&lt;&gt;0,4,0)&amp;")")</f>
        <v/>
      </c>
    </row>
    <row r="808" spans="1:13" s="168" customFormat="1" ht="10.5" customHeight="1" x14ac:dyDescent="0.2">
      <c r="A808" s="118"/>
      <c r="B808" s="172"/>
      <c r="C808" s="180"/>
      <c r="D808" s="118"/>
      <c r="E808" s="118"/>
      <c r="F808" s="118"/>
      <c r="G808" s="118"/>
      <c r="H808" s="118"/>
      <c r="I808" s="118"/>
      <c r="J808" s="118"/>
      <c r="K808" s="118"/>
      <c r="L808" s="118"/>
      <c r="M808" s="170" t="str">
        <f>IF($L808=0,"","("&amp;IF(#REF!&lt;&gt;0,1,0)+IF(#REF!&lt;&gt;0,2,0)+IF(#REF!&lt;&gt;0,4,0)&amp;")")</f>
        <v/>
      </c>
    </row>
    <row r="809" spans="1:13" s="171" customFormat="1" ht="10.5" customHeight="1" x14ac:dyDescent="0.2">
      <c r="A809" s="117"/>
      <c r="B809" s="172">
        <v>346.3</v>
      </c>
      <c r="C809" s="173" t="s">
        <v>78</v>
      </c>
      <c r="D809" s="42">
        <v>7169.2</v>
      </c>
      <c r="E809" s="42">
        <v>14993.18</v>
      </c>
      <c r="F809" s="42">
        <v>0</v>
      </c>
      <c r="G809" s="42">
        <v>0</v>
      </c>
      <c r="H809" s="42">
        <f>D809+E809-F809+G809</f>
        <v>22162.38</v>
      </c>
      <c r="I809" s="42">
        <v>0</v>
      </c>
      <c r="J809" s="145"/>
      <c r="K809" s="101">
        <f>H809-I809</f>
        <v>22162.38</v>
      </c>
      <c r="L809" s="145"/>
      <c r="M809" s="57" t="s">
        <v>79</v>
      </c>
    </row>
    <row r="810" spans="1:13" s="171" customFormat="1" ht="10.5" customHeight="1" x14ac:dyDescent="0.2">
      <c r="A810" s="117"/>
      <c r="B810" s="172">
        <v>346.5</v>
      </c>
      <c r="C810" s="117" t="s">
        <v>80</v>
      </c>
      <c r="D810" s="42">
        <v>0</v>
      </c>
      <c r="E810" s="42">
        <v>0</v>
      </c>
      <c r="F810" s="42">
        <v>0</v>
      </c>
      <c r="G810" s="42">
        <v>0</v>
      </c>
      <c r="H810" s="42">
        <f>D810+E810-F810+G810</f>
        <v>0</v>
      </c>
      <c r="I810" s="42">
        <v>0</v>
      </c>
      <c r="J810" s="145"/>
      <c r="K810" s="101">
        <f>H810-I810</f>
        <v>0</v>
      </c>
      <c r="L810" s="140"/>
      <c r="M810" s="43" t="s">
        <v>81</v>
      </c>
    </row>
    <row r="811" spans="1:13" s="168" customFormat="1" ht="10.5" customHeight="1" x14ac:dyDescent="0.2">
      <c r="A811" s="118"/>
      <c r="B811" s="172">
        <v>346.7</v>
      </c>
      <c r="C811" s="181" t="s">
        <v>82</v>
      </c>
      <c r="D811" s="42">
        <v>162696.04</v>
      </c>
      <c r="E811" s="42">
        <v>144059.33000000002</v>
      </c>
      <c r="F811" s="42">
        <v>0</v>
      </c>
      <c r="G811" s="42">
        <v>0</v>
      </c>
      <c r="H811" s="42">
        <f>D811+E811-F811+G811</f>
        <v>306755.37</v>
      </c>
      <c r="I811" s="42">
        <v>0</v>
      </c>
      <c r="J811" s="145"/>
      <c r="K811" s="101">
        <f>H811-I811</f>
        <v>306755.37</v>
      </c>
      <c r="L811" s="140"/>
      <c r="M811" s="43" t="s">
        <v>83</v>
      </c>
    </row>
    <row r="812" spans="1:13" s="185" customFormat="1" ht="10.5" customHeight="1" x14ac:dyDescent="0.2">
      <c r="A812" s="182"/>
      <c r="B812" s="175"/>
      <c r="C812" s="183" t="s">
        <v>84</v>
      </c>
      <c r="D812" s="177">
        <f t="shared" ref="D812:I812" si="203">SUM(D809:D811)</f>
        <v>169865.24000000002</v>
      </c>
      <c r="E812" s="177">
        <f t="shared" si="203"/>
        <v>159052.51</v>
      </c>
      <c r="F812" s="177">
        <f t="shared" si="203"/>
        <v>0</v>
      </c>
      <c r="G812" s="177">
        <f t="shared" si="203"/>
        <v>0</v>
      </c>
      <c r="H812" s="177">
        <f t="shared" si="203"/>
        <v>328917.75</v>
      </c>
      <c r="I812" s="177">
        <f t="shared" si="203"/>
        <v>0</v>
      </c>
      <c r="J812" s="177"/>
      <c r="K812" s="177">
        <f>SUM(K809:K811)</f>
        <v>328917.75</v>
      </c>
      <c r="L812" s="177"/>
      <c r="M812" s="170" t="str">
        <f>IF($L812=0,"","("&amp;IF(#REF!&lt;&gt;0,1,0)+IF(#REF!&lt;&gt;0,2,0)+IF(#REF!&lt;&gt;0,4,0)&amp;")")</f>
        <v/>
      </c>
    </row>
    <row r="813" spans="1:13" s="168" customFormat="1" ht="10.5" customHeight="1" thickBot="1" x14ac:dyDescent="0.25">
      <c r="A813" s="118"/>
      <c r="B813" s="186"/>
      <c r="C813" s="118"/>
      <c r="D813" s="118"/>
      <c r="E813" s="118"/>
      <c r="F813" s="118"/>
      <c r="G813" s="118"/>
      <c r="H813" s="118"/>
      <c r="I813" s="118"/>
      <c r="J813" s="118"/>
      <c r="K813" s="118"/>
      <c r="L813" s="118"/>
      <c r="M813" s="170" t="str">
        <f>IF($L813=0,"","("&amp;IF(#REF!&lt;&gt;0,1,0)+IF(#REF!&lt;&gt;0,2,0)+IF(#REF!&lt;&gt;0,4,0)&amp;")")</f>
        <v/>
      </c>
    </row>
    <row r="814" spans="1:13" s="179" customFormat="1" ht="10.5" customHeight="1" thickTop="1" x14ac:dyDescent="0.2">
      <c r="A814" s="174"/>
      <c r="B814" s="175"/>
      <c r="C814" s="187" t="str">
        <f>" "&amp;"Total "&amp;A$849</f>
        <v xml:space="preserve"> Total </v>
      </c>
      <c r="D814" s="188">
        <f t="shared" ref="D814:I814" si="204">D807+D812</f>
        <v>27998024.640000001</v>
      </c>
      <c r="E814" s="188">
        <f t="shared" si="204"/>
        <v>39117442.799999997</v>
      </c>
      <c r="F814" s="188">
        <f t="shared" si="204"/>
        <v>0</v>
      </c>
      <c r="G814" s="188">
        <f t="shared" si="204"/>
        <v>-36823221.189999998</v>
      </c>
      <c r="H814" s="188">
        <f t="shared" si="204"/>
        <v>30292246.250000004</v>
      </c>
      <c r="I814" s="188">
        <f t="shared" si="204"/>
        <v>0</v>
      </c>
      <c r="J814" s="188"/>
      <c r="K814" s="188">
        <f>K807+K812</f>
        <v>30292246.250000004</v>
      </c>
      <c r="L814" s="188"/>
      <c r="M814" s="170" t="str">
        <f>IF($L814=0,"","("&amp;IF(#REF!&lt;&gt;0,1,0)+IF(#REF!&lt;&gt;0,2,0)+IF(#REF!&lt;&gt;0,4,0)&amp;")")</f>
        <v/>
      </c>
    </row>
    <row r="815" spans="1:13" s="168" customFormat="1" ht="10.5" customHeight="1" x14ac:dyDescent="0.2">
      <c r="A815" s="142" t="s">
        <v>224</v>
      </c>
      <c r="B815" s="169"/>
      <c r="C815" s="118"/>
      <c r="D815" s="141"/>
      <c r="E815" s="141"/>
      <c r="F815" s="141"/>
      <c r="G815" s="141"/>
      <c r="H815" s="141"/>
      <c r="I815" s="141"/>
      <c r="J815" s="141"/>
      <c r="K815" s="141"/>
      <c r="L815" s="141"/>
      <c r="M815" s="170" t="str">
        <f>IF($L815=0,"","("&amp;IF(#REF!&lt;&gt;0,1,0)+IF(#REF!&lt;&gt;0,2,0)+IF(#REF!&lt;&gt;0,4,0)&amp;")")</f>
        <v/>
      </c>
    </row>
    <row r="816" spans="1:13" s="171" customFormat="1" ht="10.5" customHeight="1" x14ac:dyDescent="0.2">
      <c r="A816" s="117"/>
      <c r="B816" s="172">
        <v>341</v>
      </c>
      <c r="C816" s="173" t="s">
        <v>3</v>
      </c>
      <c r="D816" s="42">
        <v>79009428.36999999</v>
      </c>
      <c r="E816" s="42">
        <v>279634.33</v>
      </c>
      <c r="F816" s="42">
        <v>41731.200000000004</v>
      </c>
      <c r="G816" s="42">
        <v>-755196.24</v>
      </c>
      <c r="H816" s="42">
        <f t="shared" ref="H816:H821" si="205">D816+E816-F816+G816</f>
        <v>78492135.25999999</v>
      </c>
      <c r="I816" s="42">
        <v>0</v>
      </c>
      <c r="J816" s="145"/>
      <c r="K816" s="101">
        <f t="shared" ref="K816:K821" si="206">H816-I816</f>
        <v>78492135.25999999</v>
      </c>
      <c r="L816" s="145"/>
      <c r="M816" s="43">
        <v>3.3000000000000002E-2</v>
      </c>
    </row>
    <row r="817" spans="1:13" s="168" customFormat="1" ht="10.5" customHeight="1" x14ac:dyDescent="0.2">
      <c r="A817" s="118"/>
      <c r="B817" s="172">
        <v>342</v>
      </c>
      <c r="C817" s="120" t="s">
        <v>134</v>
      </c>
      <c r="D817" s="42">
        <v>47164969.079999998</v>
      </c>
      <c r="E817" s="42">
        <v>-187922.27</v>
      </c>
      <c r="F817" s="42">
        <v>0</v>
      </c>
      <c r="G817" s="42">
        <v>0</v>
      </c>
      <c r="H817" s="42">
        <f t="shared" si="205"/>
        <v>46977046.809999995</v>
      </c>
      <c r="I817" s="42">
        <v>0</v>
      </c>
      <c r="J817" s="145"/>
      <c r="K817" s="101">
        <f t="shared" si="206"/>
        <v>46977046.809999995</v>
      </c>
      <c r="L817" s="140"/>
      <c r="M817" s="43">
        <v>3.3000000000000002E-2</v>
      </c>
    </row>
    <row r="818" spans="1:13" s="168" customFormat="1" ht="10.5" customHeight="1" x14ac:dyDescent="0.2">
      <c r="A818" s="118"/>
      <c r="B818" s="172">
        <v>343</v>
      </c>
      <c r="C818" s="118" t="s">
        <v>9</v>
      </c>
      <c r="D818" s="42">
        <v>528458524.64999992</v>
      </c>
      <c r="E818" s="42">
        <v>10485253.859999999</v>
      </c>
      <c r="F818" s="42">
        <v>43797449.890000001</v>
      </c>
      <c r="G818" s="42">
        <v>37792529.68</v>
      </c>
      <c r="H818" s="42">
        <f t="shared" si="205"/>
        <v>532938858.29999989</v>
      </c>
      <c r="I818" s="42">
        <v>0</v>
      </c>
      <c r="J818" s="145"/>
      <c r="K818" s="101">
        <f t="shared" si="206"/>
        <v>532938858.29999989</v>
      </c>
      <c r="L818" s="140"/>
      <c r="M818" s="43">
        <v>3.3000000000000002E-2</v>
      </c>
    </row>
    <row r="819" spans="1:13" s="168" customFormat="1" ht="10.5" customHeight="1" x14ac:dyDescent="0.2">
      <c r="A819" s="118"/>
      <c r="B819" s="172">
        <v>344</v>
      </c>
      <c r="C819" s="118" t="s">
        <v>10</v>
      </c>
      <c r="D819" s="42">
        <v>72980045.189999998</v>
      </c>
      <c r="E819" s="42">
        <v>161072.97</v>
      </c>
      <c r="F819" s="42">
        <v>0</v>
      </c>
      <c r="G819" s="42">
        <v>0</v>
      </c>
      <c r="H819" s="42">
        <f t="shared" si="205"/>
        <v>73141118.159999996</v>
      </c>
      <c r="I819" s="42">
        <v>0</v>
      </c>
      <c r="J819" s="145"/>
      <c r="K819" s="101">
        <f t="shared" si="206"/>
        <v>73141118.159999996</v>
      </c>
      <c r="L819" s="140"/>
      <c r="M819" s="43">
        <v>3.3000000000000002E-2</v>
      </c>
    </row>
    <row r="820" spans="1:13" s="168" customFormat="1" ht="10.5" customHeight="1" x14ac:dyDescent="0.2">
      <c r="A820" s="118"/>
      <c r="B820" s="172">
        <v>345</v>
      </c>
      <c r="C820" s="118" t="s">
        <v>6</v>
      </c>
      <c r="D820" s="42">
        <v>109470856.15000001</v>
      </c>
      <c r="E820" s="42">
        <v>-19395.66</v>
      </c>
      <c r="F820" s="42">
        <v>0</v>
      </c>
      <c r="G820" s="42">
        <v>0</v>
      </c>
      <c r="H820" s="42">
        <f t="shared" si="205"/>
        <v>109451460.49000001</v>
      </c>
      <c r="I820" s="42">
        <v>0</v>
      </c>
      <c r="J820" s="145"/>
      <c r="K820" s="101">
        <f t="shared" si="206"/>
        <v>109451460.49000001</v>
      </c>
      <c r="L820" s="140"/>
      <c r="M820" s="43">
        <v>3.3000000000000002E-2</v>
      </c>
    </row>
    <row r="821" spans="1:13" s="168" customFormat="1" ht="10.5" customHeight="1" x14ac:dyDescent="0.2">
      <c r="A821" s="118"/>
      <c r="B821" s="172">
        <v>346</v>
      </c>
      <c r="C821" s="118" t="s">
        <v>7</v>
      </c>
      <c r="D821" s="42">
        <v>10114450.98</v>
      </c>
      <c r="E821" s="42">
        <v>23014.080000000002</v>
      </c>
      <c r="F821" s="42">
        <v>0</v>
      </c>
      <c r="G821" s="42">
        <v>0</v>
      </c>
      <c r="H821" s="42">
        <f t="shared" si="205"/>
        <v>10137465.060000001</v>
      </c>
      <c r="I821" s="42">
        <v>0</v>
      </c>
      <c r="J821" s="145"/>
      <c r="K821" s="101">
        <f t="shared" si="206"/>
        <v>10137465.060000001</v>
      </c>
      <c r="L821" s="140"/>
      <c r="M821" s="43">
        <v>3.3000000000000002E-2</v>
      </c>
    </row>
    <row r="822" spans="1:13" s="179" customFormat="1" ht="10.5" customHeight="1" x14ac:dyDescent="0.2">
      <c r="A822" s="174"/>
      <c r="B822" s="175"/>
      <c r="C822" s="176" t="s">
        <v>77</v>
      </c>
      <c r="D822" s="177">
        <f t="shared" ref="D822:I822" si="207">SUM(D816:D821)</f>
        <v>847198274.41999996</v>
      </c>
      <c r="E822" s="177">
        <f t="shared" si="207"/>
        <v>10741657.310000001</v>
      </c>
      <c r="F822" s="177">
        <f t="shared" si="207"/>
        <v>43839181.090000004</v>
      </c>
      <c r="G822" s="177">
        <f t="shared" si="207"/>
        <v>37037333.439999998</v>
      </c>
      <c r="H822" s="177">
        <f t="shared" si="207"/>
        <v>851138084.0799998</v>
      </c>
      <c r="I822" s="177">
        <f t="shared" si="207"/>
        <v>0</v>
      </c>
      <c r="J822" s="177"/>
      <c r="K822" s="177">
        <f>SUM(K816:K821)</f>
        <v>851138084.0799998</v>
      </c>
      <c r="L822" s="177"/>
      <c r="M822" s="170" t="str">
        <f>IF($L822=0,"","("&amp;IF(#REF!&lt;&gt;0,1,0)+IF(#REF!&lt;&gt;0,2,0)+IF(#REF!&lt;&gt;0,4,0)&amp;")")</f>
        <v/>
      </c>
    </row>
    <row r="823" spans="1:13" s="168" customFormat="1" ht="10.5" customHeight="1" x14ac:dyDescent="0.2">
      <c r="A823" s="118"/>
      <c r="B823" s="172"/>
      <c r="C823" s="180"/>
      <c r="D823" s="118"/>
      <c r="E823" s="118"/>
      <c r="F823" s="118"/>
      <c r="G823" s="118"/>
      <c r="H823" s="118"/>
      <c r="I823" s="118"/>
      <c r="J823" s="118"/>
      <c r="K823" s="118"/>
      <c r="L823" s="118"/>
      <c r="M823" s="170" t="str">
        <f>IF($L823=0,"","("&amp;IF(#REF!&lt;&gt;0,1,0)+IF(#REF!&lt;&gt;0,2,0)+IF(#REF!&lt;&gt;0,4,0)&amp;")")</f>
        <v/>
      </c>
    </row>
    <row r="824" spans="1:13" s="171" customFormat="1" ht="10.5" customHeight="1" x14ac:dyDescent="0.2">
      <c r="A824" s="117"/>
      <c r="B824" s="172">
        <v>346.3</v>
      </c>
      <c r="C824" s="173" t="s">
        <v>78</v>
      </c>
      <c r="D824" s="42">
        <v>0</v>
      </c>
      <c r="E824" s="42">
        <v>0</v>
      </c>
      <c r="F824" s="42">
        <v>0</v>
      </c>
      <c r="G824" s="42">
        <v>0</v>
      </c>
      <c r="H824" s="42">
        <f>D824+E824-F824+G824</f>
        <v>0</v>
      </c>
      <c r="I824" s="42">
        <v>0</v>
      </c>
      <c r="J824" s="145"/>
      <c r="K824" s="101">
        <f>H824-I824</f>
        <v>0</v>
      </c>
      <c r="L824" s="145"/>
      <c r="M824" s="57" t="s">
        <v>79</v>
      </c>
    </row>
    <row r="825" spans="1:13" s="171" customFormat="1" ht="10.5" customHeight="1" x14ac:dyDescent="0.2">
      <c r="A825" s="117"/>
      <c r="B825" s="172">
        <v>346.5</v>
      </c>
      <c r="C825" s="117" t="s">
        <v>80</v>
      </c>
      <c r="D825" s="42">
        <v>7846.5399999999991</v>
      </c>
      <c r="E825" s="42">
        <v>0</v>
      </c>
      <c r="F825" s="42">
        <v>0</v>
      </c>
      <c r="G825" s="42">
        <v>0</v>
      </c>
      <c r="H825" s="42">
        <f>D825+E825-F825+G825</f>
        <v>7846.5399999999991</v>
      </c>
      <c r="I825" s="42">
        <v>0</v>
      </c>
      <c r="J825" s="145"/>
      <c r="K825" s="101">
        <f>H825-I825</f>
        <v>7846.5399999999991</v>
      </c>
      <c r="L825" s="140"/>
      <c r="M825" s="43" t="s">
        <v>81</v>
      </c>
    </row>
    <row r="826" spans="1:13" s="168" customFormat="1" ht="10.5" customHeight="1" x14ac:dyDescent="0.2">
      <c r="A826" s="118"/>
      <c r="B826" s="172">
        <v>346.7</v>
      </c>
      <c r="C826" s="181" t="s">
        <v>82</v>
      </c>
      <c r="D826" s="42">
        <v>84882.880000000005</v>
      </c>
      <c r="E826" s="42">
        <v>0</v>
      </c>
      <c r="F826" s="42">
        <v>71975.400000000009</v>
      </c>
      <c r="G826" s="42">
        <v>0</v>
      </c>
      <c r="H826" s="42">
        <f>D826+E826-F826+G826</f>
        <v>12907.479999999996</v>
      </c>
      <c r="I826" s="42">
        <v>0</v>
      </c>
      <c r="J826" s="145"/>
      <c r="K826" s="101">
        <f>H826-I826</f>
        <v>12907.479999999996</v>
      </c>
      <c r="L826" s="140"/>
      <c r="M826" s="43" t="s">
        <v>83</v>
      </c>
    </row>
    <row r="827" spans="1:13" s="185" customFormat="1" ht="10.5" customHeight="1" x14ac:dyDescent="0.2">
      <c r="A827" s="182"/>
      <c r="B827" s="175"/>
      <c r="C827" s="183" t="s">
        <v>84</v>
      </c>
      <c r="D827" s="177">
        <f t="shared" ref="D827:I827" si="208">SUM(D824:D826)</f>
        <v>92729.42</v>
      </c>
      <c r="E827" s="177">
        <f t="shared" si="208"/>
        <v>0</v>
      </c>
      <c r="F827" s="177">
        <f t="shared" si="208"/>
        <v>71975.400000000009</v>
      </c>
      <c r="G827" s="177">
        <f t="shared" si="208"/>
        <v>0</v>
      </c>
      <c r="H827" s="177">
        <f t="shared" si="208"/>
        <v>20754.019999999997</v>
      </c>
      <c r="I827" s="177">
        <f t="shared" si="208"/>
        <v>0</v>
      </c>
      <c r="J827" s="177"/>
      <c r="K827" s="177">
        <f>SUM(K824:K826)</f>
        <v>20754.019999999997</v>
      </c>
      <c r="L827" s="177"/>
      <c r="M827" s="170" t="str">
        <f>IF($L827=0,"","("&amp;IF(#REF!&lt;&gt;0,1,0)+IF(#REF!&lt;&gt;0,2,0)+IF(#REF!&lt;&gt;0,4,0)&amp;")")</f>
        <v/>
      </c>
    </row>
    <row r="828" spans="1:13" s="168" customFormat="1" ht="10.5" customHeight="1" thickBot="1" x14ac:dyDescent="0.25">
      <c r="A828" s="118"/>
      <c r="B828" s="186"/>
      <c r="C828" s="118"/>
      <c r="D828" s="118"/>
      <c r="E828" s="118"/>
      <c r="F828" s="118"/>
      <c r="G828" s="118"/>
      <c r="H828" s="118"/>
      <c r="I828" s="118"/>
      <c r="J828" s="118"/>
      <c r="K828" s="118"/>
      <c r="L828" s="118"/>
      <c r="M828" s="170" t="str">
        <f>IF($L828=0,"","("&amp;IF(#REF!&lt;&gt;0,1,0)+IF(#REF!&lt;&gt;0,2,0)+IF(#REF!&lt;&gt;0,4,0)&amp;")")</f>
        <v/>
      </c>
    </row>
    <row r="829" spans="1:13" s="179" customFormat="1" ht="10.5" customHeight="1" thickTop="1" x14ac:dyDescent="0.2">
      <c r="A829" s="174"/>
      <c r="B829" s="175"/>
      <c r="C829" s="187" t="str">
        <f>" "&amp;"Total "&amp;A$864</f>
        <v xml:space="preserve"> Total </v>
      </c>
      <c r="D829" s="188">
        <f t="shared" ref="D829:K829" si="209">D822+D827</f>
        <v>847291003.83999991</v>
      </c>
      <c r="E829" s="188">
        <f t="shared" si="209"/>
        <v>10741657.310000001</v>
      </c>
      <c r="F829" s="188">
        <f t="shared" si="209"/>
        <v>43911156.490000002</v>
      </c>
      <c r="G829" s="188">
        <f t="shared" si="209"/>
        <v>37037333.439999998</v>
      </c>
      <c r="H829" s="188">
        <f t="shared" si="209"/>
        <v>851158838.09999979</v>
      </c>
      <c r="I829" s="188">
        <f t="shared" si="209"/>
        <v>0</v>
      </c>
      <c r="J829" s="188"/>
      <c r="K829" s="188">
        <f t="shared" si="209"/>
        <v>851158838.09999979</v>
      </c>
      <c r="L829" s="188"/>
      <c r="M829" s="170" t="str">
        <f>IF($L829=0,"","("&amp;IF(#REF!&lt;&gt;0,1,0)+IF(#REF!&lt;&gt;0,2,0)+IF(#REF!&lt;&gt;0,4,0)&amp;")")</f>
        <v/>
      </c>
    </row>
    <row r="830" spans="1:13" s="168" customFormat="1" ht="10.5" customHeight="1" x14ac:dyDescent="0.2">
      <c r="A830" s="189" t="s">
        <v>225</v>
      </c>
      <c r="B830" s="190"/>
      <c r="C830" s="191"/>
      <c r="D830" s="191"/>
      <c r="E830" s="191"/>
      <c r="F830" s="191"/>
      <c r="G830" s="191"/>
      <c r="H830" s="191"/>
      <c r="I830" s="191"/>
      <c r="J830" s="191"/>
      <c r="K830" s="191"/>
      <c r="L830" s="191"/>
      <c r="M830" s="192" t="str">
        <f>IF($L830=0,"","("&amp;IF(#REF!&lt;&gt;0,1,0)+IF(#REF!&lt;&gt;0,2,0)+IF(#REF!&lt;&gt;0,4,0)&amp;")")</f>
        <v/>
      </c>
    </row>
    <row r="831" spans="1:13" s="171" customFormat="1" ht="10.5" customHeight="1" x14ac:dyDescent="0.2">
      <c r="A831" s="193"/>
      <c r="B831" s="194">
        <v>341</v>
      </c>
      <c r="C831" s="195" t="s">
        <v>3</v>
      </c>
      <c r="D831" s="196">
        <f t="shared" ref="D831:I831" si="210">D801+D816</f>
        <v>79009428.36999999</v>
      </c>
      <c r="E831" s="196">
        <f t="shared" si="210"/>
        <v>2364055.2399999998</v>
      </c>
      <c r="F831" s="196">
        <f t="shared" si="210"/>
        <v>41731.200000000004</v>
      </c>
      <c r="G831" s="196">
        <f t="shared" si="210"/>
        <v>0</v>
      </c>
      <c r="H831" s="196">
        <f t="shared" si="210"/>
        <v>81331752.409999996</v>
      </c>
      <c r="I831" s="196">
        <f t="shared" si="210"/>
        <v>0</v>
      </c>
      <c r="J831" s="196"/>
      <c r="K831" s="101">
        <f t="shared" ref="K831:K836" si="211">H831-I831</f>
        <v>81331752.409999996</v>
      </c>
      <c r="L831" s="196"/>
      <c r="M831" s="43">
        <v>3.3000000000000002E-2</v>
      </c>
    </row>
    <row r="832" spans="1:13" s="168" customFormat="1" ht="10.5" customHeight="1" x14ac:dyDescent="0.2">
      <c r="A832" s="197"/>
      <c r="B832" s="194">
        <v>342</v>
      </c>
      <c r="C832" s="198" t="s">
        <v>134</v>
      </c>
      <c r="D832" s="199">
        <f t="shared" ref="D832:I836" si="212">D802+D817</f>
        <v>47164969.079999998</v>
      </c>
      <c r="E832" s="199">
        <f t="shared" si="212"/>
        <v>-187922.27</v>
      </c>
      <c r="F832" s="199">
        <f t="shared" si="212"/>
        <v>0</v>
      </c>
      <c r="G832" s="199">
        <f t="shared" si="212"/>
        <v>0</v>
      </c>
      <c r="H832" s="199">
        <f t="shared" si="212"/>
        <v>46977046.809999995</v>
      </c>
      <c r="I832" s="196">
        <f t="shared" si="212"/>
        <v>0</v>
      </c>
      <c r="J832" s="199"/>
      <c r="K832" s="101">
        <f t="shared" si="211"/>
        <v>46977046.809999995</v>
      </c>
      <c r="L832" s="199"/>
      <c r="M832" s="43">
        <v>3.3000000000000002E-2</v>
      </c>
    </row>
    <row r="833" spans="1:13" s="168" customFormat="1" ht="10.5" customHeight="1" x14ac:dyDescent="0.2">
      <c r="A833" s="200"/>
      <c r="B833" s="194">
        <v>343</v>
      </c>
      <c r="C833" s="141" t="s">
        <v>9</v>
      </c>
      <c r="D833" s="199">
        <f t="shared" si="212"/>
        <v>556286684.04999995</v>
      </c>
      <c r="E833" s="199">
        <f t="shared" si="212"/>
        <v>42256105.620000005</v>
      </c>
      <c r="F833" s="199">
        <f t="shared" si="212"/>
        <v>43797449.890000001</v>
      </c>
      <c r="G833" s="199">
        <f t="shared" si="212"/>
        <v>214112.25</v>
      </c>
      <c r="H833" s="199">
        <f t="shared" si="212"/>
        <v>554959452.02999985</v>
      </c>
      <c r="I833" s="196">
        <f t="shared" si="212"/>
        <v>0</v>
      </c>
      <c r="J833" s="199"/>
      <c r="K833" s="101">
        <f t="shared" si="211"/>
        <v>554959452.02999985</v>
      </c>
      <c r="L833" s="199"/>
      <c r="M833" s="43">
        <v>3.3000000000000002E-2</v>
      </c>
    </row>
    <row r="834" spans="1:13" s="168" customFormat="1" ht="10.5" customHeight="1" x14ac:dyDescent="0.2">
      <c r="A834" s="200"/>
      <c r="B834" s="194">
        <v>344</v>
      </c>
      <c r="C834" s="141" t="s">
        <v>10</v>
      </c>
      <c r="D834" s="199">
        <f t="shared" si="212"/>
        <v>72980045.189999998</v>
      </c>
      <c r="E834" s="199">
        <f t="shared" si="212"/>
        <v>161072.97</v>
      </c>
      <c r="F834" s="199">
        <f t="shared" si="212"/>
        <v>0</v>
      </c>
      <c r="G834" s="199">
        <f t="shared" si="212"/>
        <v>0</v>
      </c>
      <c r="H834" s="199">
        <f t="shared" si="212"/>
        <v>73141118.159999996</v>
      </c>
      <c r="I834" s="196">
        <f t="shared" si="212"/>
        <v>0</v>
      </c>
      <c r="J834" s="199"/>
      <c r="K834" s="101">
        <f t="shared" si="211"/>
        <v>73141118.159999996</v>
      </c>
      <c r="L834" s="199"/>
      <c r="M834" s="43">
        <v>3.3000000000000002E-2</v>
      </c>
    </row>
    <row r="835" spans="1:13" s="168" customFormat="1" ht="10.5" customHeight="1" x14ac:dyDescent="0.2">
      <c r="A835" s="200"/>
      <c r="B835" s="194">
        <v>345</v>
      </c>
      <c r="C835" s="141" t="s">
        <v>6</v>
      </c>
      <c r="D835" s="199">
        <f t="shared" si="212"/>
        <v>109470856.15000001</v>
      </c>
      <c r="E835" s="199">
        <f t="shared" si="212"/>
        <v>5083721.96</v>
      </c>
      <c r="F835" s="199">
        <f t="shared" si="212"/>
        <v>0</v>
      </c>
      <c r="G835" s="199">
        <f t="shared" si="212"/>
        <v>0</v>
      </c>
      <c r="H835" s="199">
        <f t="shared" si="212"/>
        <v>114554578.11000001</v>
      </c>
      <c r="I835" s="196">
        <f t="shared" si="212"/>
        <v>0</v>
      </c>
      <c r="J835" s="199"/>
      <c r="K835" s="101">
        <f t="shared" si="211"/>
        <v>114554578.11000001</v>
      </c>
      <c r="L835" s="199"/>
      <c r="M835" s="43">
        <v>3.3000000000000002E-2</v>
      </c>
    </row>
    <row r="836" spans="1:13" s="168" customFormat="1" ht="10.5" customHeight="1" x14ac:dyDescent="0.2">
      <c r="A836" s="200"/>
      <c r="B836" s="194">
        <v>346</v>
      </c>
      <c r="C836" s="141" t="s">
        <v>7</v>
      </c>
      <c r="D836" s="199">
        <f t="shared" si="212"/>
        <v>10114450.98</v>
      </c>
      <c r="E836" s="199">
        <f t="shared" si="212"/>
        <v>23014.080000000002</v>
      </c>
      <c r="F836" s="199">
        <f t="shared" si="212"/>
        <v>0</v>
      </c>
      <c r="G836" s="199">
        <f t="shared" si="212"/>
        <v>0</v>
      </c>
      <c r="H836" s="199">
        <f t="shared" si="212"/>
        <v>10137465.060000001</v>
      </c>
      <c r="I836" s="196">
        <f t="shared" si="212"/>
        <v>0</v>
      </c>
      <c r="J836" s="199"/>
      <c r="K836" s="101">
        <f t="shared" si="211"/>
        <v>10137465.060000001</v>
      </c>
      <c r="L836" s="199"/>
      <c r="M836" s="43">
        <v>3.3000000000000002E-2</v>
      </c>
    </row>
    <row r="837" spans="1:13" s="179" customFormat="1" ht="10.5" customHeight="1" x14ac:dyDescent="0.2">
      <c r="A837" s="201"/>
      <c r="B837" s="202"/>
      <c r="C837" s="184" t="s">
        <v>77</v>
      </c>
      <c r="D837" s="177">
        <f t="shared" ref="D837:K837" si="213">SUM(D831:D836)</f>
        <v>875026433.82000005</v>
      </c>
      <c r="E837" s="177">
        <f t="shared" si="213"/>
        <v>49700047.600000001</v>
      </c>
      <c r="F837" s="177">
        <f t="shared" si="213"/>
        <v>43839181.090000004</v>
      </c>
      <c r="G837" s="177">
        <f t="shared" si="213"/>
        <v>214112.25</v>
      </c>
      <c r="H837" s="177">
        <f t="shared" si="213"/>
        <v>881101412.5799998</v>
      </c>
      <c r="I837" s="177">
        <f t="shared" si="213"/>
        <v>0</v>
      </c>
      <c r="J837" s="177"/>
      <c r="K837" s="177">
        <f t="shared" si="213"/>
        <v>881101412.5799998</v>
      </c>
      <c r="L837" s="177"/>
      <c r="M837" s="203" t="str">
        <f>IF($L837=0,"","("&amp;IF(#REF!&lt;&gt;0,1,0)+IF(#REF!&lt;&gt;0,2,0)+IF(#REF!&lt;&gt;0,4,0)&amp;")")</f>
        <v/>
      </c>
    </row>
    <row r="838" spans="1:13" s="168" customFormat="1" ht="10.5" customHeight="1" x14ac:dyDescent="0.2">
      <c r="A838" s="200"/>
      <c r="B838" s="194"/>
      <c r="C838" s="204"/>
      <c r="D838" s="141"/>
      <c r="E838" s="141"/>
      <c r="F838" s="141"/>
      <c r="G838" s="141"/>
      <c r="H838" s="141"/>
      <c r="I838" s="141"/>
      <c r="J838" s="141"/>
      <c r="K838" s="141"/>
      <c r="L838" s="141"/>
      <c r="M838" s="203" t="str">
        <f>IF($L838=0,"","("&amp;IF(#REF!&lt;&gt;0,1,0)+IF(#REF!&lt;&gt;0,2,0)+IF(#REF!&lt;&gt;0,4,0)&amp;")")</f>
        <v/>
      </c>
    </row>
    <row r="839" spans="1:13" s="171" customFormat="1" ht="10.5" customHeight="1" x14ac:dyDescent="0.2">
      <c r="A839" s="205"/>
      <c r="B839" s="194">
        <v>346.3</v>
      </c>
      <c r="C839" s="195" t="s">
        <v>78</v>
      </c>
      <c r="D839" s="196">
        <f t="shared" ref="D839:I841" si="214">D809+D824</f>
        <v>7169.2</v>
      </c>
      <c r="E839" s="196">
        <f t="shared" si="214"/>
        <v>14993.18</v>
      </c>
      <c r="F839" s="196">
        <f t="shared" si="214"/>
        <v>0</v>
      </c>
      <c r="G839" s="196">
        <f t="shared" si="214"/>
        <v>0</v>
      </c>
      <c r="H839" s="196">
        <f t="shared" si="214"/>
        <v>22162.38</v>
      </c>
      <c r="I839" s="196">
        <f t="shared" si="214"/>
        <v>0</v>
      </c>
      <c r="J839" s="196"/>
      <c r="K839" s="101">
        <f>H839-I839</f>
        <v>22162.38</v>
      </c>
      <c r="L839" s="196"/>
      <c r="M839" s="57" t="s">
        <v>79</v>
      </c>
    </row>
    <row r="840" spans="1:13" s="171" customFormat="1" ht="10.5" customHeight="1" x14ac:dyDescent="0.2">
      <c r="A840" s="205"/>
      <c r="B840" s="194">
        <v>346.5</v>
      </c>
      <c r="C840" s="206" t="s">
        <v>80</v>
      </c>
      <c r="D840" s="199">
        <f t="shared" si="214"/>
        <v>7846.5399999999991</v>
      </c>
      <c r="E840" s="199">
        <f t="shared" si="214"/>
        <v>0</v>
      </c>
      <c r="F840" s="199">
        <f t="shared" si="214"/>
        <v>0</v>
      </c>
      <c r="G840" s="199">
        <f t="shared" si="214"/>
        <v>0</v>
      </c>
      <c r="H840" s="199">
        <f t="shared" si="214"/>
        <v>7846.5399999999991</v>
      </c>
      <c r="I840" s="196">
        <f>I810+I825</f>
        <v>0</v>
      </c>
      <c r="J840" s="199"/>
      <c r="K840" s="101">
        <f>H840-I840</f>
        <v>7846.5399999999991</v>
      </c>
      <c r="L840" s="199"/>
      <c r="M840" s="43" t="s">
        <v>81</v>
      </c>
    </row>
    <row r="841" spans="1:13" s="168" customFormat="1" ht="10.5" customHeight="1" x14ac:dyDescent="0.2">
      <c r="A841" s="200"/>
      <c r="B841" s="194">
        <v>346.7</v>
      </c>
      <c r="C841" s="207" t="s">
        <v>82</v>
      </c>
      <c r="D841" s="199">
        <f t="shared" si="214"/>
        <v>247578.92</v>
      </c>
      <c r="E841" s="199">
        <f t="shared" si="214"/>
        <v>144059.33000000002</v>
      </c>
      <c r="F841" s="199">
        <f t="shared" si="214"/>
        <v>71975.400000000009</v>
      </c>
      <c r="G841" s="199">
        <f t="shared" si="214"/>
        <v>0</v>
      </c>
      <c r="H841" s="199">
        <f t="shared" si="214"/>
        <v>319662.84999999998</v>
      </c>
      <c r="I841" s="196">
        <f>I811+I826</f>
        <v>0</v>
      </c>
      <c r="J841" s="199"/>
      <c r="K841" s="101">
        <f>H841-I841</f>
        <v>319662.84999999998</v>
      </c>
      <c r="L841" s="199"/>
      <c r="M841" s="43" t="s">
        <v>83</v>
      </c>
    </row>
    <row r="842" spans="1:13" s="185" customFormat="1" ht="10.5" customHeight="1" x14ac:dyDescent="0.2">
      <c r="A842" s="208"/>
      <c r="B842" s="202"/>
      <c r="C842" s="209" t="s">
        <v>84</v>
      </c>
      <c r="D842" s="177">
        <f t="shared" ref="D842:I842" si="215">SUM(D839:D841)</f>
        <v>262594.66000000003</v>
      </c>
      <c r="E842" s="177">
        <f t="shared" si="215"/>
        <v>159052.51</v>
      </c>
      <c r="F842" s="177">
        <f t="shared" si="215"/>
        <v>71975.400000000009</v>
      </c>
      <c r="G842" s="177">
        <f t="shared" si="215"/>
        <v>0</v>
      </c>
      <c r="H842" s="177">
        <f t="shared" si="215"/>
        <v>349671.76999999996</v>
      </c>
      <c r="I842" s="177">
        <f t="shared" si="215"/>
        <v>0</v>
      </c>
      <c r="J842" s="177"/>
      <c r="K842" s="177">
        <f>SUM(K839:K841)</f>
        <v>349671.76999999996</v>
      </c>
      <c r="L842" s="177"/>
      <c r="M842" s="203" t="str">
        <f>IF($L842=0,"","("&amp;IF(#REF!&lt;&gt;0,1,0)+IF(#REF!&lt;&gt;0,2,0)+IF(#REF!&lt;&gt;0,4,0)&amp;")")</f>
        <v/>
      </c>
    </row>
    <row r="843" spans="1:13" s="168" customFormat="1" ht="10.5" customHeight="1" thickBot="1" x14ac:dyDescent="0.25">
      <c r="A843" s="200"/>
      <c r="B843" s="210"/>
      <c r="C843" s="141"/>
      <c r="D843" s="141"/>
      <c r="E843" s="141"/>
      <c r="F843" s="141"/>
      <c r="G843" s="141"/>
      <c r="H843" s="141"/>
      <c r="I843" s="141"/>
      <c r="J843" s="141"/>
      <c r="K843" s="141"/>
      <c r="L843" s="141"/>
      <c r="M843" s="203" t="str">
        <f>IF($L843=0,"","("&amp;IF(#REF!&lt;&gt;0,1,0)+IF(#REF!&lt;&gt;0,2,0)+IF(#REF!&lt;&gt;0,4,0)&amp;")")</f>
        <v/>
      </c>
    </row>
    <row r="844" spans="1:13" s="179" customFormat="1" ht="10.5" customHeight="1" thickTop="1" x14ac:dyDescent="0.2">
      <c r="A844" s="211"/>
      <c r="B844" s="212"/>
      <c r="C844" s="213" t="str">
        <f>" "&amp;"Total "&amp;A$830</f>
        <v xml:space="preserve"> Total Cape Canaveral (CC) Site</v>
      </c>
      <c r="D844" s="214">
        <f t="shared" ref="D844:I844" si="216">D837+D842</f>
        <v>875289028.48000002</v>
      </c>
      <c r="E844" s="214">
        <f t="shared" si="216"/>
        <v>49859100.109999999</v>
      </c>
      <c r="F844" s="214">
        <f t="shared" si="216"/>
        <v>43911156.490000002</v>
      </c>
      <c r="G844" s="214">
        <f t="shared" si="216"/>
        <v>214112.25</v>
      </c>
      <c r="H844" s="214">
        <f t="shared" si="216"/>
        <v>881451084.34999979</v>
      </c>
      <c r="I844" s="214">
        <f t="shared" si="216"/>
        <v>0</v>
      </c>
      <c r="J844" s="214"/>
      <c r="K844" s="214">
        <f>K837+K842</f>
        <v>881451084.34999979</v>
      </c>
      <c r="L844" s="214"/>
      <c r="M844" s="215" t="str">
        <f>IF($L844=0,"","("&amp;IF(#REF!&lt;&gt;0,1,0)+IF(#REF!&lt;&gt;0,2,0)+IF(#REF!&lt;&gt;0,4,0)&amp;")")</f>
        <v/>
      </c>
    </row>
    <row r="845" spans="1:13" s="179" customFormat="1" ht="10.5" customHeight="1" x14ac:dyDescent="0.2">
      <c r="A845" s="178"/>
      <c r="B845" s="202"/>
      <c r="C845" s="216"/>
      <c r="D845" s="217"/>
      <c r="E845" s="217"/>
      <c r="F845" s="217"/>
      <c r="G845" s="217"/>
      <c r="H845" s="217"/>
      <c r="I845" s="217"/>
      <c r="J845" s="217"/>
      <c r="K845" s="217"/>
      <c r="L845" s="217"/>
      <c r="M845" s="203"/>
    </row>
    <row r="846" spans="1:13" ht="10.5" customHeight="1" x14ac:dyDescent="0.2">
      <c r="A846" s="142" t="s">
        <v>138</v>
      </c>
      <c r="B846" s="63"/>
      <c r="D846" s="86"/>
      <c r="E846" s="86"/>
      <c r="F846" s="86"/>
      <c r="G846" s="86"/>
      <c r="H846" s="86"/>
      <c r="I846" s="86"/>
      <c r="K846" s="86"/>
      <c r="L846" s="46"/>
      <c r="M846" s="56"/>
    </row>
    <row r="847" spans="1:13" ht="10.5" customHeight="1" x14ac:dyDescent="0.2">
      <c r="A847" s="40"/>
      <c r="B847" s="10">
        <v>341</v>
      </c>
      <c r="C847" s="41" t="s">
        <v>3</v>
      </c>
      <c r="D847" s="42">
        <v>8060128.5999999987</v>
      </c>
      <c r="E847" s="42">
        <v>1067289.9099999999</v>
      </c>
      <c r="F847" s="42">
        <v>124457.09</v>
      </c>
      <c r="G847" s="42">
        <v>0</v>
      </c>
      <c r="H847" s="42">
        <f t="shared" ref="H847:H852" si="217">D847+E847-F847+G847</f>
        <v>9002961.4199999981</v>
      </c>
      <c r="I847" s="42">
        <v>0</v>
      </c>
      <c r="K847" s="101">
        <f t="shared" ref="K847:K852" si="218">H847-I847</f>
        <v>9002961.4199999981</v>
      </c>
      <c r="L847" s="46"/>
      <c r="M847" s="43">
        <v>3.5000000000000003E-2</v>
      </c>
    </row>
    <row r="848" spans="1:13" ht="10.5" customHeight="1" x14ac:dyDescent="0.2">
      <c r="A848" s="40"/>
      <c r="B848" s="10">
        <v>342</v>
      </c>
      <c r="C848" s="105" t="s">
        <v>134</v>
      </c>
      <c r="D848" s="42">
        <v>738072.53</v>
      </c>
      <c r="E848" s="42">
        <v>0</v>
      </c>
      <c r="F848" s="42">
        <v>0</v>
      </c>
      <c r="G848" s="42">
        <v>0</v>
      </c>
      <c r="H848" s="42">
        <f t="shared" si="217"/>
        <v>738072.53</v>
      </c>
      <c r="I848" s="42">
        <v>0</v>
      </c>
      <c r="J848" s="12" t="str">
        <f>IF($I848=0,"","("&amp;IF(#REF!&lt;&gt;0,1,0)+IF(#REF!&lt;&gt;0,2,0)+IF(#REF!&lt;&gt;0,4,0)&amp;")")</f>
        <v/>
      </c>
      <c r="K848" s="71">
        <f t="shared" si="218"/>
        <v>738072.53</v>
      </c>
      <c r="L848" s="46"/>
      <c r="M848" s="43">
        <v>3.7999999999999999E-2</v>
      </c>
    </row>
    <row r="849" spans="1:14" ht="10.5" customHeight="1" x14ac:dyDescent="0.2">
      <c r="A849" s="40"/>
      <c r="B849" s="10">
        <v>343</v>
      </c>
      <c r="C849" s="9" t="s">
        <v>9</v>
      </c>
      <c r="D849" s="42">
        <v>3319671.59</v>
      </c>
      <c r="E849" s="42">
        <v>2745066.2500000005</v>
      </c>
      <c r="F849" s="42">
        <v>0</v>
      </c>
      <c r="G849" s="42">
        <v>0</v>
      </c>
      <c r="H849" s="42">
        <f t="shared" si="217"/>
        <v>6064737.8399999999</v>
      </c>
      <c r="I849" s="42">
        <v>0</v>
      </c>
      <c r="J849" s="12" t="str">
        <f>IF($I849=0,"","("&amp;IF(#REF!&lt;&gt;0,1,0)+IF(#REF!&lt;&gt;0,2,0)+IF(#REF!&lt;&gt;0,4,0)&amp;")")</f>
        <v/>
      </c>
      <c r="K849" s="71">
        <f t="shared" si="218"/>
        <v>6064737.8399999999</v>
      </c>
      <c r="L849" s="46"/>
      <c r="M849" s="43">
        <v>5.1999999999999998E-2</v>
      </c>
    </row>
    <row r="850" spans="1:14" ht="10.5" customHeight="1" x14ac:dyDescent="0.2">
      <c r="A850" s="40"/>
      <c r="B850" s="10">
        <v>344</v>
      </c>
      <c r="C850" s="9" t="s">
        <v>10</v>
      </c>
      <c r="D850" s="42">
        <v>210763.39</v>
      </c>
      <c r="E850" s="42">
        <v>3700.31</v>
      </c>
      <c r="F850" s="42">
        <v>0</v>
      </c>
      <c r="G850" s="42">
        <v>0</v>
      </c>
      <c r="H850" s="42">
        <f t="shared" si="217"/>
        <v>214463.7</v>
      </c>
      <c r="I850" s="42">
        <v>0</v>
      </c>
      <c r="J850" s="12" t="str">
        <f>IF($I850=0,"","("&amp;IF(#REF!&lt;&gt;0,1,0)+IF(#REF!&lt;&gt;0,2,0)+IF(#REF!&lt;&gt;0,4,0)&amp;")")</f>
        <v/>
      </c>
      <c r="K850" s="71">
        <f t="shared" si="218"/>
        <v>214463.7</v>
      </c>
      <c r="L850" s="46"/>
      <c r="M850" s="43">
        <v>3.4000000000000002E-2</v>
      </c>
    </row>
    <row r="851" spans="1:14" ht="10.5" customHeight="1" x14ac:dyDescent="0.2">
      <c r="A851" s="40"/>
      <c r="B851" s="10">
        <v>345</v>
      </c>
      <c r="C851" s="9" t="s">
        <v>6</v>
      </c>
      <c r="D851" s="42">
        <v>1085976.6000000001</v>
      </c>
      <c r="E851" s="42">
        <v>-4672.6099999999997</v>
      </c>
      <c r="F851" s="42">
        <v>0</v>
      </c>
      <c r="G851" s="42">
        <v>0</v>
      </c>
      <c r="H851" s="42">
        <f t="shared" si="217"/>
        <v>1081303.99</v>
      </c>
      <c r="I851" s="42">
        <v>0</v>
      </c>
      <c r="J851" s="12" t="str">
        <f>IF($I851=0,"","("&amp;IF(#REF!&lt;&gt;0,1,0)+IF(#REF!&lt;&gt;0,2,0)+IF(#REF!&lt;&gt;0,4,0)&amp;")")</f>
        <v/>
      </c>
      <c r="K851" s="71">
        <f t="shared" si="218"/>
        <v>1081303.99</v>
      </c>
      <c r="L851" s="46"/>
      <c r="M851" s="43">
        <v>3.4000000000000002E-2</v>
      </c>
    </row>
    <row r="852" spans="1:14" ht="10.5" customHeight="1" x14ac:dyDescent="0.2">
      <c r="A852" s="40"/>
      <c r="B852" s="10">
        <v>346</v>
      </c>
      <c r="C852" s="9" t="s">
        <v>7</v>
      </c>
      <c r="D852" s="42">
        <v>714617.3</v>
      </c>
      <c r="E852" s="42">
        <v>-0.28000000000000003</v>
      </c>
      <c r="F852" s="42">
        <v>0</v>
      </c>
      <c r="G852" s="42">
        <v>0</v>
      </c>
      <c r="H852" s="42">
        <f t="shared" si="217"/>
        <v>714617.02</v>
      </c>
      <c r="I852" s="42">
        <v>0</v>
      </c>
      <c r="J852" s="12" t="str">
        <f>IF($I852=0,"","("&amp;IF(#REF!&lt;&gt;0,1,0)+IF(#REF!&lt;&gt;0,2,0)+IF(#REF!&lt;&gt;0,4,0)&amp;")")</f>
        <v/>
      </c>
      <c r="K852" s="71">
        <f t="shared" si="218"/>
        <v>714617.02</v>
      </c>
      <c r="L852" s="46"/>
      <c r="M852" s="43">
        <v>3.4000000000000002E-2</v>
      </c>
    </row>
    <row r="853" spans="1:14" s="40" customFormat="1" ht="10.5" customHeight="1" x14ac:dyDescent="0.2">
      <c r="B853" s="47"/>
      <c r="C853" s="48" t="s">
        <v>77</v>
      </c>
      <c r="D853" s="94">
        <f t="shared" ref="D853:I853" si="219">SUM(D847:D852)</f>
        <v>14129230.01</v>
      </c>
      <c r="E853" s="94">
        <f t="shared" si="219"/>
        <v>3811383.5800000005</v>
      </c>
      <c r="F853" s="94">
        <f t="shared" si="219"/>
        <v>124457.09</v>
      </c>
      <c r="G853" s="94">
        <f t="shared" si="219"/>
        <v>0</v>
      </c>
      <c r="H853" s="94">
        <f t="shared" si="219"/>
        <v>17816156.499999996</v>
      </c>
      <c r="I853" s="94">
        <f t="shared" si="219"/>
        <v>0</v>
      </c>
      <c r="J853" s="12" t="str">
        <f>IF($I853=0,"","("&amp;IF(#REF!&lt;&gt;0,1,0)+IF(#REF!&lt;&gt;0,2,0)+IF(#REF!&lt;&gt;0,4,0)&amp;")")</f>
        <v/>
      </c>
      <c r="K853" s="94">
        <f>SUM(K847:K852)</f>
        <v>17816156.499999996</v>
      </c>
      <c r="L853" s="49"/>
      <c r="M853" s="50"/>
      <c r="N853" s="12"/>
    </row>
    <row r="854" spans="1:14" ht="10.5" customHeight="1" x14ac:dyDescent="0.2">
      <c r="A854" s="40"/>
      <c r="C854" s="54"/>
      <c r="I854" s="9"/>
      <c r="J854" s="12" t="str">
        <f>IF($I854=0,"","("&amp;IF(#REF!&lt;&gt;0,1,0)+IF(#REF!&lt;&gt;0,2,0)+IF(#REF!&lt;&gt;0,4,0)&amp;")")</f>
        <v/>
      </c>
      <c r="L854" s="46"/>
      <c r="M854" s="43"/>
    </row>
    <row r="855" spans="1:14" ht="10.5" customHeight="1" x14ac:dyDescent="0.2">
      <c r="A855" s="40"/>
      <c r="B855" s="10">
        <v>346.3</v>
      </c>
      <c r="C855" s="41" t="s">
        <v>78</v>
      </c>
      <c r="D855" s="42">
        <v>63729.440000000002</v>
      </c>
      <c r="E855" s="42">
        <v>24781.58</v>
      </c>
      <c r="F855" s="42">
        <v>32455.27</v>
      </c>
      <c r="G855" s="42">
        <v>0</v>
      </c>
      <c r="H855" s="42">
        <f>D855+E855-F855+G855</f>
        <v>56055.75</v>
      </c>
      <c r="I855" s="42">
        <v>0</v>
      </c>
      <c r="J855" s="12" t="str">
        <f>IF($I855=0,"","("&amp;IF(#REF!&lt;&gt;0,1,0)+IF(#REF!&lt;&gt;0,2,0)+IF(#REF!&lt;&gt;0,4,0)&amp;")")</f>
        <v/>
      </c>
      <c r="K855" s="101">
        <f>H855-I855</f>
        <v>56055.75</v>
      </c>
      <c r="L855" s="46"/>
      <c r="M855" s="57" t="s">
        <v>79</v>
      </c>
    </row>
    <row r="856" spans="1:14" ht="10.5" customHeight="1" x14ac:dyDescent="0.2">
      <c r="A856" s="40"/>
      <c r="B856" s="10">
        <v>346.5</v>
      </c>
      <c r="C856" s="9" t="s">
        <v>80</v>
      </c>
      <c r="D856" s="42">
        <v>21980.58</v>
      </c>
      <c r="E856" s="42">
        <v>26962.420000000002</v>
      </c>
      <c r="F856" s="42">
        <v>0</v>
      </c>
      <c r="G856" s="42">
        <v>0</v>
      </c>
      <c r="H856" s="42">
        <f>D856+E856-F856+G856</f>
        <v>48943</v>
      </c>
      <c r="I856" s="42">
        <v>0</v>
      </c>
      <c r="J856" s="12" t="str">
        <f>IF($I856=0,"","("&amp;IF(#REF!&lt;&gt;0,1,0)+IF(#REF!&lt;&gt;0,2,0)+IF(#REF!&lt;&gt;0,4,0)&amp;")")</f>
        <v/>
      </c>
      <c r="K856" s="71">
        <f>H856-I856</f>
        <v>48943</v>
      </c>
      <c r="L856" s="46"/>
      <c r="M856" s="43" t="s">
        <v>81</v>
      </c>
    </row>
    <row r="857" spans="1:14" ht="10.5" customHeight="1" x14ac:dyDescent="0.2">
      <c r="A857" s="40"/>
      <c r="B857" s="10">
        <v>346.7</v>
      </c>
      <c r="C857" s="41" t="s">
        <v>82</v>
      </c>
      <c r="D857" s="42">
        <v>731539.63000000012</v>
      </c>
      <c r="E857" s="42">
        <v>134096.37</v>
      </c>
      <c r="F857" s="42">
        <v>88860.76</v>
      </c>
      <c r="G857" s="42">
        <v>0</v>
      </c>
      <c r="H857" s="42">
        <f>D857+E857-F857+G857</f>
        <v>776775.24000000011</v>
      </c>
      <c r="I857" s="42">
        <v>0</v>
      </c>
      <c r="J857" s="12" t="str">
        <f>IF($I857=0,"","("&amp;IF(#REF!&lt;&gt;0,1,0)+IF(#REF!&lt;&gt;0,2,0)+IF(#REF!&lt;&gt;0,4,0)&amp;")")</f>
        <v/>
      </c>
      <c r="K857" s="71">
        <f>H857-I857</f>
        <v>776775.24000000011</v>
      </c>
      <c r="L857" s="46"/>
      <c r="M857" s="43" t="s">
        <v>83</v>
      </c>
    </row>
    <row r="858" spans="1:14" s="40" customFormat="1" ht="10.5" customHeight="1" x14ac:dyDescent="0.2">
      <c r="B858" s="47"/>
      <c r="C858" s="53" t="s">
        <v>84</v>
      </c>
      <c r="D858" s="113">
        <f t="shared" ref="D858:I858" si="220">SUM(D855:D857)</f>
        <v>817249.65000000014</v>
      </c>
      <c r="E858" s="113">
        <f t="shared" si="220"/>
        <v>185840.37</v>
      </c>
      <c r="F858" s="113">
        <f t="shared" si="220"/>
        <v>121316.03</v>
      </c>
      <c r="G858" s="113">
        <f t="shared" si="220"/>
        <v>0</v>
      </c>
      <c r="H858" s="113">
        <f t="shared" si="220"/>
        <v>881773.99000000011</v>
      </c>
      <c r="I858" s="113">
        <f t="shared" si="220"/>
        <v>0</v>
      </c>
      <c r="J858" s="12" t="str">
        <f>IF($I858=0,"","("&amp;IF(#REF!&lt;&gt;0,1,0)+IF(#REF!&lt;&gt;0,2,0)+IF(#REF!&lt;&gt;0,4,0)&amp;")")</f>
        <v/>
      </c>
      <c r="K858" s="113">
        <f>SUM(K855:K857)</f>
        <v>881773.99000000011</v>
      </c>
      <c r="L858" s="49"/>
      <c r="M858" s="83"/>
      <c r="N858" s="12"/>
    </row>
    <row r="859" spans="1:14" ht="10.5" customHeight="1" thickBot="1" x14ac:dyDescent="0.25">
      <c r="A859" s="40"/>
      <c r="B859" s="39"/>
      <c r="D859" s="9"/>
      <c r="E859" s="9"/>
      <c r="F859" s="9"/>
      <c r="G859" s="9"/>
      <c r="H859" s="9"/>
      <c r="I859" s="9"/>
      <c r="J859" s="12" t="str">
        <f>IF($I859=0,"","("&amp;IF(#REF!&lt;&gt;0,1,0)+IF(#REF!&lt;&gt;0,2,0)+IF(#REF!&lt;&gt;0,4,0)&amp;")")</f>
        <v/>
      </c>
      <c r="K859" s="9"/>
      <c r="L859" s="46"/>
      <c r="M859" s="43"/>
    </row>
    <row r="860" spans="1:14" s="40" customFormat="1" ht="10.5" customHeight="1" thickTop="1" x14ac:dyDescent="0.2">
      <c r="B860" s="47"/>
      <c r="C860" s="60" t="str">
        <f>" "&amp;"Total "&amp;A$846</f>
        <v xml:space="preserve"> Total Ft. Myers Common</v>
      </c>
      <c r="D860" s="90">
        <f t="shared" ref="D860:I860" si="221">D853+D858</f>
        <v>14946479.66</v>
      </c>
      <c r="E860" s="90">
        <f t="shared" si="221"/>
        <v>3997223.9500000007</v>
      </c>
      <c r="F860" s="90">
        <f t="shared" si="221"/>
        <v>245773.12</v>
      </c>
      <c r="G860" s="90">
        <f t="shared" si="221"/>
        <v>0</v>
      </c>
      <c r="H860" s="90">
        <f t="shared" si="221"/>
        <v>18697930.489999995</v>
      </c>
      <c r="I860" s="90">
        <f t="shared" si="221"/>
        <v>0</v>
      </c>
      <c r="J860" s="12" t="str">
        <f>IF($I860=0,"","("&amp;IF(#REF!&lt;&gt;0,1,0)+IF(#REF!&lt;&gt;0,2,0)+IF(#REF!&lt;&gt;0,4,0)&amp;")")</f>
        <v/>
      </c>
      <c r="K860" s="90">
        <f>K853+K858</f>
        <v>18697930.489999995</v>
      </c>
      <c r="L860" s="49"/>
      <c r="M860" s="50"/>
      <c r="N860" s="12"/>
    </row>
    <row r="861" spans="1:14" ht="10.5" customHeight="1" x14ac:dyDescent="0.2">
      <c r="A861" s="38" t="s">
        <v>139</v>
      </c>
      <c r="B861" s="63"/>
      <c r="D861" s="86"/>
      <c r="E861" s="86"/>
      <c r="F861" s="86"/>
      <c r="G861" s="86"/>
      <c r="H861" s="86"/>
      <c r="I861" s="86"/>
      <c r="J861" s="12" t="str">
        <f>IF($I861=0,"","("&amp;IF(#REF!&lt;&gt;0,1,0)+IF(#REF!&lt;&gt;0,2,0)+IF(#REF!&lt;&gt;0,4,0)&amp;")")</f>
        <v/>
      </c>
      <c r="K861" s="86"/>
      <c r="L861" s="46"/>
      <c r="M861" s="56"/>
    </row>
    <row r="862" spans="1:14" ht="10.5" customHeight="1" x14ac:dyDescent="0.2">
      <c r="A862" s="40"/>
      <c r="B862" s="10">
        <v>341</v>
      </c>
      <c r="C862" s="41" t="s">
        <v>3</v>
      </c>
      <c r="D862" s="42">
        <v>26895182.989999998</v>
      </c>
      <c r="E862" s="42">
        <v>11948157.67</v>
      </c>
      <c r="F862" s="42">
        <v>282581.19</v>
      </c>
      <c r="G862" s="42">
        <v>0</v>
      </c>
      <c r="H862" s="42">
        <f t="shared" ref="H862:H867" si="222">D862+E862-F862+G862</f>
        <v>38560759.469999999</v>
      </c>
      <c r="I862" s="42">
        <v>0</v>
      </c>
      <c r="J862" s="12" t="str">
        <f>IF($I862=0,"","("&amp;IF(#REF!&lt;&gt;0,1,0)+IF(#REF!&lt;&gt;0,2,0)+IF(#REF!&lt;&gt;0,4,0)&amp;")")</f>
        <v/>
      </c>
      <c r="K862" s="101">
        <f t="shared" ref="K862:K867" si="223">H862-I862</f>
        <v>38560759.469999999</v>
      </c>
      <c r="L862" s="46"/>
      <c r="M862" s="43">
        <v>3.5000000000000003E-2</v>
      </c>
    </row>
    <row r="863" spans="1:14" ht="10.5" customHeight="1" x14ac:dyDescent="0.2">
      <c r="A863" s="40"/>
      <c r="B863" s="10">
        <v>342</v>
      </c>
      <c r="C863" s="105" t="s">
        <v>134</v>
      </c>
      <c r="D863" s="42">
        <v>5753047.6399999997</v>
      </c>
      <c r="E863" s="42">
        <v>15658.02</v>
      </c>
      <c r="F863" s="42">
        <v>21596.100000000002</v>
      </c>
      <c r="G863" s="42">
        <v>0</v>
      </c>
      <c r="H863" s="42">
        <f t="shared" si="222"/>
        <v>5747109.5599999996</v>
      </c>
      <c r="I863" s="42">
        <v>0</v>
      </c>
      <c r="J863" s="12" t="str">
        <f>IF($I863=0,"","("&amp;IF(#REF!&lt;&gt;0,1,0)+IF(#REF!&lt;&gt;0,2,0)+IF(#REF!&lt;&gt;0,4,0)&amp;")")</f>
        <v/>
      </c>
      <c r="K863" s="71">
        <f t="shared" si="223"/>
        <v>5747109.5599999996</v>
      </c>
      <c r="L863" s="46"/>
      <c r="M863" s="43">
        <v>3.7999999999999999E-2</v>
      </c>
    </row>
    <row r="864" spans="1:14" ht="10.5" customHeight="1" x14ac:dyDescent="0.2">
      <c r="A864" s="40"/>
      <c r="B864" s="10">
        <v>343</v>
      </c>
      <c r="C864" s="9" t="s">
        <v>9</v>
      </c>
      <c r="D864" s="42">
        <v>457800868.83999997</v>
      </c>
      <c r="E864" s="42">
        <v>199957251.78999999</v>
      </c>
      <c r="F864" s="42">
        <v>127964926.59999999</v>
      </c>
      <c r="G864" s="42">
        <v>-5443246.5800000001</v>
      </c>
      <c r="H864" s="42">
        <f t="shared" si="222"/>
        <v>524349947.44999999</v>
      </c>
      <c r="I864" s="42">
        <v>0</v>
      </c>
      <c r="J864" s="12" t="str">
        <f>IF($I864=0,"","("&amp;IF(#REF!&lt;&gt;0,1,0)+IF(#REF!&lt;&gt;0,2,0)+IF(#REF!&lt;&gt;0,4,0)&amp;")")</f>
        <v/>
      </c>
      <c r="K864" s="71">
        <f t="shared" si="223"/>
        <v>524349947.44999999</v>
      </c>
      <c r="L864" s="46"/>
      <c r="M864" s="43">
        <v>4.2000000000000003E-2</v>
      </c>
    </row>
    <row r="865" spans="1:14" ht="10.5" customHeight="1" x14ac:dyDescent="0.2">
      <c r="A865" s="40"/>
      <c r="B865" s="10">
        <v>344</v>
      </c>
      <c r="C865" s="9" t="s">
        <v>10</v>
      </c>
      <c r="D865" s="42">
        <v>52893951.25</v>
      </c>
      <c r="E865" s="42">
        <v>1557951.92</v>
      </c>
      <c r="F865" s="42">
        <v>561408.03</v>
      </c>
      <c r="G865" s="42">
        <v>0</v>
      </c>
      <c r="H865" s="42">
        <f t="shared" si="222"/>
        <v>53890495.140000001</v>
      </c>
      <c r="I865" s="42">
        <v>0</v>
      </c>
      <c r="J865" s="12" t="str">
        <f>IF($I865=0,"","("&amp;IF(#REF!&lt;&gt;0,1,0)+IF(#REF!&lt;&gt;0,2,0)+IF(#REF!&lt;&gt;0,4,0)&amp;")")</f>
        <v/>
      </c>
      <c r="K865" s="71">
        <f t="shared" si="223"/>
        <v>53890495.140000001</v>
      </c>
      <c r="L865" s="46"/>
      <c r="M865" s="43">
        <v>3.4000000000000002E-2</v>
      </c>
    </row>
    <row r="866" spans="1:14" ht="10.5" customHeight="1" x14ac:dyDescent="0.2">
      <c r="A866" s="40"/>
      <c r="B866" s="10">
        <v>345</v>
      </c>
      <c r="C866" s="9" t="s">
        <v>6</v>
      </c>
      <c r="D866" s="42">
        <v>51697042.229999997</v>
      </c>
      <c r="E866" s="42">
        <v>275923.72000000003</v>
      </c>
      <c r="F866" s="42">
        <v>168403.96</v>
      </c>
      <c r="G866" s="42">
        <v>0</v>
      </c>
      <c r="H866" s="42">
        <f t="shared" si="222"/>
        <v>51804561.989999995</v>
      </c>
      <c r="I866" s="42">
        <v>0</v>
      </c>
      <c r="J866" s="12" t="str">
        <f>IF($I866=0,"","("&amp;IF(#REF!&lt;&gt;0,1,0)+IF(#REF!&lt;&gt;0,2,0)+IF(#REF!&lt;&gt;0,4,0)&amp;")")</f>
        <v/>
      </c>
      <c r="K866" s="71">
        <f t="shared" si="223"/>
        <v>51804561.989999995</v>
      </c>
      <c r="L866" s="46"/>
      <c r="M866" s="43">
        <v>3.4000000000000002E-2</v>
      </c>
    </row>
    <row r="867" spans="1:14" ht="10.5" customHeight="1" x14ac:dyDescent="0.2">
      <c r="A867" s="40"/>
      <c r="B867" s="10">
        <v>346</v>
      </c>
      <c r="C867" s="9" t="s">
        <v>7</v>
      </c>
      <c r="D867" s="42">
        <v>3289959.44</v>
      </c>
      <c r="E867" s="42">
        <v>78827.94</v>
      </c>
      <c r="F867" s="42">
        <v>31371.08</v>
      </c>
      <c r="G867" s="42">
        <v>0</v>
      </c>
      <c r="H867" s="42">
        <f t="shared" si="222"/>
        <v>3337416.3</v>
      </c>
      <c r="I867" s="42">
        <v>0</v>
      </c>
      <c r="J867" s="12" t="str">
        <f>IF($I867=0,"","("&amp;IF(#REF!&lt;&gt;0,1,0)+IF(#REF!&lt;&gt;0,2,0)+IF(#REF!&lt;&gt;0,4,0)&amp;")")</f>
        <v/>
      </c>
      <c r="K867" s="71">
        <f t="shared" si="223"/>
        <v>3337416.3</v>
      </c>
      <c r="L867" s="46"/>
      <c r="M867" s="43">
        <v>3.4000000000000002E-2</v>
      </c>
    </row>
    <row r="868" spans="1:14" s="40" customFormat="1" ht="10.5" customHeight="1" x14ac:dyDescent="0.2">
      <c r="B868" s="47"/>
      <c r="C868" s="48" t="s">
        <v>77</v>
      </c>
      <c r="D868" s="94">
        <f t="shared" ref="D868:I868" si="224">SUM(D862:D867)</f>
        <v>598330052.3900001</v>
      </c>
      <c r="E868" s="94">
        <f t="shared" si="224"/>
        <v>213833771.05999997</v>
      </c>
      <c r="F868" s="94">
        <f t="shared" si="224"/>
        <v>129030286.95999999</v>
      </c>
      <c r="G868" s="94">
        <f t="shared" si="224"/>
        <v>-5443246.5800000001</v>
      </c>
      <c r="H868" s="94">
        <f t="shared" si="224"/>
        <v>677690289.90999997</v>
      </c>
      <c r="I868" s="94">
        <f t="shared" si="224"/>
        <v>0</v>
      </c>
      <c r="J868" s="12" t="str">
        <f>IF($I868=0,"","("&amp;IF(#REF!&lt;&gt;0,1,0)+IF(#REF!&lt;&gt;0,2,0)+IF(#REF!&lt;&gt;0,4,0)&amp;")")</f>
        <v/>
      </c>
      <c r="K868" s="94">
        <f>SUM(K862:K867)</f>
        <v>677690289.90999997</v>
      </c>
      <c r="L868" s="49"/>
      <c r="M868" s="50"/>
      <c r="N868" s="12"/>
    </row>
    <row r="869" spans="1:14" ht="10.5" customHeight="1" x14ac:dyDescent="0.2">
      <c r="A869" s="40"/>
      <c r="C869" s="54"/>
      <c r="I869" s="9"/>
      <c r="J869" s="12" t="str">
        <f>IF($I869=0,"","("&amp;IF(#REF!&lt;&gt;0,1,0)+IF(#REF!&lt;&gt;0,2,0)+IF(#REF!&lt;&gt;0,4,0)&amp;")")</f>
        <v/>
      </c>
      <c r="L869" s="46"/>
      <c r="M869" s="43"/>
    </row>
    <row r="870" spans="1:14" ht="10.5" customHeight="1" x14ac:dyDescent="0.2">
      <c r="A870" s="40"/>
      <c r="B870" s="10">
        <v>346.3</v>
      </c>
      <c r="C870" s="41" t="s">
        <v>78</v>
      </c>
      <c r="D870" s="42">
        <v>0</v>
      </c>
      <c r="E870" s="42">
        <v>0</v>
      </c>
      <c r="F870" s="42">
        <v>0</v>
      </c>
      <c r="G870" s="42">
        <v>0</v>
      </c>
      <c r="H870" s="42">
        <f>D870+E870-F870+G870</f>
        <v>0</v>
      </c>
      <c r="I870" s="42">
        <v>0</v>
      </c>
      <c r="J870" s="12" t="str">
        <f>IF($I870=0,"","("&amp;IF(#REF!&lt;&gt;0,1,0)+IF(#REF!&lt;&gt;0,2,0)+IF(#REF!&lt;&gt;0,4,0)&amp;")")</f>
        <v/>
      </c>
      <c r="K870" s="101">
        <f>H870-I870</f>
        <v>0</v>
      </c>
      <c r="L870" s="46"/>
      <c r="M870" s="57" t="s">
        <v>79</v>
      </c>
    </row>
    <row r="871" spans="1:14" ht="10.5" customHeight="1" x14ac:dyDescent="0.2">
      <c r="A871" s="40"/>
      <c r="B871" s="10">
        <v>346.5</v>
      </c>
      <c r="C871" s="9" t="s">
        <v>80</v>
      </c>
      <c r="D871" s="42">
        <v>36201.050000000003</v>
      </c>
      <c r="E871" s="42">
        <v>45999.57</v>
      </c>
      <c r="F871" s="42">
        <v>0</v>
      </c>
      <c r="G871" s="42">
        <v>0</v>
      </c>
      <c r="H871" s="42">
        <f>D871+E871-F871+G871</f>
        <v>82200.62</v>
      </c>
      <c r="I871" s="42">
        <v>0</v>
      </c>
      <c r="J871" s="12" t="str">
        <f>IF($I871=0,"","("&amp;IF(#REF!&lt;&gt;0,1,0)+IF(#REF!&lt;&gt;0,2,0)+IF(#REF!&lt;&gt;0,4,0)&amp;")")</f>
        <v/>
      </c>
      <c r="K871" s="71">
        <f>H871-I871</f>
        <v>82200.62</v>
      </c>
      <c r="L871" s="46"/>
      <c r="M871" s="43" t="s">
        <v>81</v>
      </c>
    </row>
    <row r="872" spans="1:14" ht="10.5" customHeight="1" x14ac:dyDescent="0.2">
      <c r="A872" s="40"/>
      <c r="B872" s="10">
        <v>346.7</v>
      </c>
      <c r="C872" s="41" t="s">
        <v>82</v>
      </c>
      <c r="D872" s="42">
        <v>0</v>
      </c>
      <c r="E872" s="42">
        <v>0</v>
      </c>
      <c r="F872" s="42">
        <v>0</v>
      </c>
      <c r="G872" s="42">
        <v>0</v>
      </c>
      <c r="H872" s="42">
        <f>D872+E872-F872+G872</f>
        <v>0</v>
      </c>
      <c r="I872" s="42">
        <v>0</v>
      </c>
      <c r="J872" s="12" t="str">
        <f>IF($I872=0,"","("&amp;IF(#REF!&lt;&gt;0,1,0)+IF(#REF!&lt;&gt;0,2,0)+IF(#REF!&lt;&gt;0,4,0)&amp;")")</f>
        <v/>
      </c>
      <c r="K872" s="71">
        <f>H872-I872</f>
        <v>0</v>
      </c>
      <c r="L872" s="46"/>
      <c r="M872" s="43" t="s">
        <v>83</v>
      </c>
    </row>
    <row r="873" spans="1:14" s="40" customFormat="1" ht="10.5" customHeight="1" x14ac:dyDescent="0.2">
      <c r="B873" s="47"/>
      <c r="C873" s="53" t="s">
        <v>84</v>
      </c>
      <c r="D873" s="113">
        <f t="shared" ref="D873:I873" si="225">SUM(D870:D872)</f>
        <v>36201.050000000003</v>
      </c>
      <c r="E873" s="113">
        <f t="shared" si="225"/>
        <v>45999.57</v>
      </c>
      <c r="F873" s="113">
        <f t="shared" si="225"/>
        <v>0</v>
      </c>
      <c r="G873" s="113">
        <f t="shared" si="225"/>
        <v>0</v>
      </c>
      <c r="H873" s="113">
        <f t="shared" si="225"/>
        <v>82200.62</v>
      </c>
      <c r="I873" s="113">
        <f t="shared" si="225"/>
        <v>0</v>
      </c>
      <c r="J873" s="12" t="str">
        <f>IF($I873=0,"","("&amp;IF(#REF!&lt;&gt;0,1,0)+IF(#REF!&lt;&gt;0,2,0)+IF(#REF!&lt;&gt;0,4,0)&amp;")")</f>
        <v/>
      </c>
      <c r="K873" s="113">
        <f>SUM(K870:K872)</f>
        <v>82200.62</v>
      </c>
      <c r="L873" s="49"/>
      <c r="M873" s="83"/>
      <c r="N873" s="12"/>
    </row>
    <row r="874" spans="1:14" ht="10.5" customHeight="1" thickBot="1" x14ac:dyDescent="0.25">
      <c r="A874" s="40"/>
      <c r="B874" s="39"/>
      <c r="D874" s="9"/>
      <c r="E874" s="9"/>
      <c r="F874" s="9"/>
      <c r="G874" s="9"/>
      <c r="H874" s="9"/>
      <c r="I874" s="9"/>
      <c r="J874" s="12" t="str">
        <f>IF($I874=0,"","("&amp;IF(#REF!&lt;&gt;0,1,0)+IF(#REF!&lt;&gt;0,2,0)+IF(#REF!&lt;&gt;0,4,0)&amp;")")</f>
        <v/>
      </c>
      <c r="K874" s="9"/>
      <c r="L874" s="46"/>
      <c r="M874" s="43"/>
    </row>
    <row r="875" spans="1:14" s="40" customFormat="1" ht="10.5" customHeight="1" thickTop="1" x14ac:dyDescent="0.2">
      <c r="B875" s="47"/>
      <c r="C875" s="60" t="str">
        <f>" "&amp;"Total "&amp;A$861</f>
        <v xml:space="preserve"> Total Ft. Myers Unit 2</v>
      </c>
      <c r="D875" s="90">
        <f t="shared" ref="D875:I875" si="226">D868+D873</f>
        <v>598366253.44000006</v>
      </c>
      <c r="E875" s="90">
        <f t="shared" si="226"/>
        <v>213879770.62999997</v>
      </c>
      <c r="F875" s="90">
        <f t="shared" si="226"/>
        <v>129030286.95999999</v>
      </c>
      <c r="G875" s="90">
        <f t="shared" si="226"/>
        <v>-5443246.5800000001</v>
      </c>
      <c r="H875" s="90">
        <f t="shared" si="226"/>
        <v>677772490.52999997</v>
      </c>
      <c r="I875" s="90">
        <f t="shared" si="226"/>
        <v>0</v>
      </c>
      <c r="J875" s="12" t="str">
        <f>IF($I875=0,"","("&amp;IF(#REF!&lt;&gt;0,1,0)+IF(#REF!&lt;&gt;0,2,0)+IF(#REF!&lt;&gt;0,4,0)&amp;")")</f>
        <v/>
      </c>
      <c r="K875" s="90">
        <f>K868+K873</f>
        <v>677772490.52999997</v>
      </c>
      <c r="L875" s="49"/>
      <c r="M875" s="50"/>
      <c r="N875" s="12"/>
    </row>
    <row r="876" spans="1:14" ht="10.5" customHeight="1" x14ac:dyDescent="0.2">
      <c r="A876" s="38" t="s">
        <v>140</v>
      </c>
      <c r="B876" s="63"/>
      <c r="D876" s="86"/>
      <c r="E876" s="86"/>
      <c r="F876" s="86"/>
      <c r="G876" s="86"/>
      <c r="H876" s="86"/>
      <c r="I876" s="86"/>
      <c r="J876" s="12" t="str">
        <f>IF($I876=0,"","("&amp;IF(#REF!&lt;&gt;0,1,0)+IF(#REF!&lt;&gt;0,2,0)+IF(#REF!&lt;&gt;0,4,0)&amp;")")</f>
        <v/>
      </c>
      <c r="K876" s="86"/>
      <c r="L876" s="46"/>
      <c r="M876" s="56"/>
    </row>
    <row r="877" spans="1:14" ht="10.5" customHeight="1" x14ac:dyDescent="0.2">
      <c r="A877" s="40"/>
      <c r="B877" s="10">
        <v>341</v>
      </c>
      <c r="C877" s="41" t="s">
        <v>3</v>
      </c>
      <c r="D877" s="42">
        <v>3000453.5</v>
      </c>
      <c r="E877" s="42">
        <v>-119.37</v>
      </c>
      <c r="F877" s="42">
        <v>0</v>
      </c>
      <c r="G877" s="42">
        <v>0</v>
      </c>
      <c r="H877" s="42">
        <f t="shared" ref="H877:H882" si="227">D877+E877-F877+G877</f>
        <v>3000334.13</v>
      </c>
      <c r="I877" s="42">
        <v>0</v>
      </c>
      <c r="J877" s="12" t="str">
        <f>IF($I877=0,"","("&amp;IF(#REF!&lt;&gt;0,1,0)+IF(#REF!&lt;&gt;0,2,0)+IF(#REF!&lt;&gt;0,4,0)&amp;")")</f>
        <v/>
      </c>
      <c r="K877" s="101">
        <f t="shared" ref="K877:K882" si="228">H877-I877</f>
        <v>3000334.13</v>
      </c>
      <c r="L877" s="46"/>
      <c r="M877" s="43">
        <v>3.5000000000000003E-2</v>
      </c>
    </row>
    <row r="878" spans="1:14" ht="10.5" customHeight="1" x14ac:dyDescent="0.2">
      <c r="A878" s="40"/>
      <c r="B878" s="10">
        <v>342</v>
      </c>
      <c r="C878" s="105" t="s">
        <v>134</v>
      </c>
      <c r="D878" s="42">
        <v>3856499.86</v>
      </c>
      <c r="E878" s="42">
        <v>0</v>
      </c>
      <c r="F878" s="42">
        <v>0</v>
      </c>
      <c r="G878" s="42">
        <v>0</v>
      </c>
      <c r="H878" s="42">
        <f t="shared" si="227"/>
        <v>3856499.86</v>
      </c>
      <c r="I878" s="42">
        <v>0</v>
      </c>
      <c r="J878" s="12" t="str">
        <f>IF($I878=0,"","("&amp;IF(#REF!&lt;&gt;0,1,0)+IF(#REF!&lt;&gt;0,2,0)+IF(#REF!&lt;&gt;0,4,0)&amp;")")</f>
        <v/>
      </c>
      <c r="K878" s="71">
        <f t="shared" si="228"/>
        <v>3856499.86</v>
      </c>
      <c r="L878" s="46"/>
      <c r="M878" s="43">
        <v>3.7999999999999999E-2</v>
      </c>
    </row>
    <row r="879" spans="1:14" ht="10.5" customHeight="1" x14ac:dyDescent="0.2">
      <c r="A879" s="40"/>
      <c r="B879" s="10">
        <v>343</v>
      </c>
      <c r="C879" s="9" t="s">
        <v>9</v>
      </c>
      <c r="D879" s="42">
        <v>61003846.069999993</v>
      </c>
      <c r="E879" s="42">
        <v>2107766.06</v>
      </c>
      <c r="F879" s="42">
        <v>1595058.06</v>
      </c>
      <c r="G879" s="42">
        <v>8794739.9100000001</v>
      </c>
      <c r="H879" s="42">
        <f t="shared" si="227"/>
        <v>70311293.979999989</v>
      </c>
      <c r="I879" s="42">
        <v>0</v>
      </c>
      <c r="J879" s="12" t="str">
        <f>IF($I879=0,"","("&amp;IF(#REF!&lt;&gt;0,1,0)+IF(#REF!&lt;&gt;0,2,0)+IF(#REF!&lt;&gt;0,4,0)&amp;")")</f>
        <v/>
      </c>
      <c r="K879" s="71">
        <f t="shared" si="228"/>
        <v>70311293.979999989</v>
      </c>
      <c r="L879" s="46"/>
      <c r="M879" s="43">
        <v>5.1999999999999998E-2</v>
      </c>
    </row>
    <row r="880" spans="1:14" ht="10.5" customHeight="1" x14ac:dyDescent="0.2">
      <c r="A880" s="40"/>
      <c r="B880" s="10">
        <v>344</v>
      </c>
      <c r="C880" s="9" t="s">
        <v>10</v>
      </c>
      <c r="D880" s="42">
        <v>13479192.99</v>
      </c>
      <c r="E880" s="42">
        <v>0</v>
      </c>
      <c r="F880" s="42">
        <v>0</v>
      </c>
      <c r="G880" s="42">
        <v>0</v>
      </c>
      <c r="H880" s="42">
        <f t="shared" si="227"/>
        <v>13479192.99</v>
      </c>
      <c r="I880" s="42">
        <v>0</v>
      </c>
      <c r="J880" s="12" t="str">
        <f>IF($I880=0,"","("&amp;IF(#REF!&lt;&gt;0,1,0)+IF(#REF!&lt;&gt;0,2,0)+IF(#REF!&lt;&gt;0,4,0)&amp;")")</f>
        <v/>
      </c>
      <c r="K880" s="71">
        <f t="shared" si="228"/>
        <v>13479192.99</v>
      </c>
      <c r="L880" s="46"/>
      <c r="M880" s="43">
        <v>3.4000000000000002E-2</v>
      </c>
    </row>
    <row r="881" spans="1:14" ht="10.5" customHeight="1" x14ac:dyDescent="0.2">
      <c r="A881" s="40"/>
      <c r="B881" s="10">
        <v>345</v>
      </c>
      <c r="C881" s="9" t="s">
        <v>6</v>
      </c>
      <c r="D881" s="42">
        <v>9468797.1500000004</v>
      </c>
      <c r="E881" s="42">
        <v>0</v>
      </c>
      <c r="F881" s="42">
        <v>0</v>
      </c>
      <c r="G881" s="42">
        <v>0</v>
      </c>
      <c r="H881" s="42">
        <f t="shared" si="227"/>
        <v>9468797.1500000004</v>
      </c>
      <c r="I881" s="42">
        <v>0</v>
      </c>
      <c r="J881" s="12" t="str">
        <f>IF($I881=0,"","("&amp;IF(#REF!&lt;&gt;0,1,0)+IF(#REF!&lt;&gt;0,2,0)+IF(#REF!&lt;&gt;0,4,0)&amp;")")</f>
        <v/>
      </c>
      <c r="K881" s="71">
        <f t="shared" si="228"/>
        <v>9468797.1500000004</v>
      </c>
      <c r="L881" s="46"/>
      <c r="M881" s="43">
        <v>3.4000000000000002E-2</v>
      </c>
    </row>
    <row r="882" spans="1:14" ht="10.5" customHeight="1" x14ac:dyDescent="0.2">
      <c r="A882" s="40"/>
      <c r="B882" s="10">
        <v>346</v>
      </c>
      <c r="C882" s="9" t="s">
        <v>7</v>
      </c>
      <c r="D882" s="42">
        <v>498341.34</v>
      </c>
      <c r="E882" s="42">
        <v>0</v>
      </c>
      <c r="F882" s="42">
        <v>0</v>
      </c>
      <c r="G882" s="42">
        <v>0</v>
      </c>
      <c r="H882" s="42">
        <f t="shared" si="227"/>
        <v>498341.34</v>
      </c>
      <c r="I882" s="42">
        <v>0</v>
      </c>
      <c r="J882" s="12" t="str">
        <f>IF($I882=0,"","("&amp;IF(#REF!&lt;&gt;0,1,0)+IF(#REF!&lt;&gt;0,2,0)+IF(#REF!&lt;&gt;0,4,0)&amp;")")</f>
        <v/>
      </c>
      <c r="K882" s="71">
        <f t="shared" si="228"/>
        <v>498341.34</v>
      </c>
      <c r="L882" s="46"/>
      <c r="M882" s="43">
        <v>3.4000000000000002E-2</v>
      </c>
    </row>
    <row r="883" spans="1:14" s="40" customFormat="1" ht="10.5" customHeight="1" x14ac:dyDescent="0.2">
      <c r="B883" s="47"/>
      <c r="C883" s="48" t="s">
        <v>77</v>
      </c>
      <c r="D883" s="94">
        <f t="shared" ref="D883:I883" si="229">SUM(D877:D882)</f>
        <v>91307130.909999996</v>
      </c>
      <c r="E883" s="94">
        <f t="shared" si="229"/>
        <v>2107646.69</v>
      </c>
      <c r="F883" s="94">
        <f t="shared" si="229"/>
        <v>1595058.06</v>
      </c>
      <c r="G883" s="94">
        <f t="shared" si="229"/>
        <v>8794739.9100000001</v>
      </c>
      <c r="H883" s="94">
        <f t="shared" si="229"/>
        <v>100614459.44999999</v>
      </c>
      <c r="I883" s="94">
        <f t="shared" si="229"/>
        <v>0</v>
      </c>
      <c r="J883" s="12" t="str">
        <f>IF($I883=0,"","("&amp;IF(#REF!&lt;&gt;0,1,0)+IF(#REF!&lt;&gt;0,2,0)+IF(#REF!&lt;&gt;0,4,0)&amp;")")</f>
        <v/>
      </c>
      <c r="K883" s="94">
        <f>SUM(K877:K882)</f>
        <v>100614459.44999999</v>
      </c>
      <c r="L883" s="49"/>
      <c r="M883" s="50"/>
      <c r="N883" s="12"/>
    </row>
    <row r="884" spans="1:14" ht="10.5" customHeight="1" x14ac:dyDescent="0.2">
      <c r="A884" s="40"/>
      <c r="C884" s="54"/>
      <c r="I884" s="9"/>
      <c r="J884" s="12" t="str">
        <f>IF($I884=0,"","("&amp;IF(#REF!&lt;&gt;0,1,0)+IF(#REF!&lt;&gt;0,2,0)+IF(#REF!&lt;&gt;0,4,0)&amp;")")</f>
        <v/>
      </c>
      <c r="L884" s="46"/>
      <c r="M884" s="43"/>
    </row>
    <row r="885" spans="1:14" ht="10.5" customHeight="1" x14ac:dyDescent="0.2">
      <c r="A885" s="40"/>
      <c r="B885" s="10">
        <v>346.3</v>
      </c>
      <c r="C885" s="41" t="s">
        <v>78</v>
      </c>
      <c r="D885" s="42">
        <v>0</v>
      </c>
      <c r="E885" s="42">
        <v>0</v>
      </c>
      <c r="F885" s="42">
        <v>0</v>
      </c>
      <c r="G885" s="42">
        <v>0</v>
      </c>
      <c r="H885" s="42">
        <f>D885+E885-F885+G885</f>
        <v>0</v>
      </c>
      <c r="I885" s="42">
        <v>0</v>
      </c>
      <c r="J885" s="12" t="str">
        <f>IF($I885=0,"","("&amp;IF(#REF!&lt;&gt;0,1,0)+IF(#REF!&lt;&gt;0,2,0)+IF(#REF!&lt;&gt;0,4,0)&amp;")")</f>
        <v/>
      </c>
      <c r="K885" s="101">
        <f>H885-I885</f>
        <v>0</v>
      </c>
      <c r="L885" s="46"/>
      <c r="M885" s="57" t="s">
        <v>79</v>
      </c>
    </row>
    <row r="886" spans="1:14" ht="10.5" customHeight="1" x14ac:dyDescent="0.2">
      <c r="A886" s="40"/>
      <c r="B886" s="10">
        <v>346.5</v>
      </c>
      <c r="C886" s="9" t="s">
        <v>80</v>
      </c>
      <c r="D886" s="42">
        <v>0</v>
      </c>
      <c r="E886" s="42">
        <v>0</v>
      </c>
      <c r="F886" s="42">
        <v>0</v>
      </c>
      <c r="G886" s="42">
        <v>0</v>
      </c>
      <c r="H886" s="42">
        <f>D886+E886-F886+G886</f>
        <v>0</v>
      </c>
      <c r="I886" s="42">
        <v>0</v>
      </c>
      <c r="J886" s="12" t="str">
        <f>IF($I886=0,"","("&amp;IF(#REF!&lt;&gt;0,1,0)+IF(#REF!&lt;&gt;0,2,0)+IF(#REF!&lt;&gt;0,4,0)&amp;")")</f>
        <v/>
      </c>
      <c r="K886" s="71">
        <f>H886-I886</f>
        <v>0</v>
      </c>
      <c r="L886" s="46"/>
      <c r="M886" s="43" t="s">
        <v>81</v>
      </c>
    </row>
    <row r="887" spans="1:14" ht="10.5" customHeight="1" x14ac:dyDescent="0.2">
      <c r="A887" s="40"/>
      <c r="B887" s="10">
        <v>346.7</v>
      </c>
      <c r="C887" s="41" t="s">
        <v>82</v>
      </c>
      <c r="D887" s="42">
        <v>0</v>
      </c>
      <c r="E887" s="42">
        <v>0</v>
      </c>
      <c r="F887" s="42">
        <v>0</v>
      </c>
      <c r="G887" s="42">
        <v>0</v>
      </c>
      <c r="H887" s="42">
        <f>D887+E887-F887+G887</f>
        <v>0</v>
      </c>
      <c r="I887" s="42">
        <v>0</v>
      </c>
      <c r="J887" s="12" t="str">
        <f>IF($I887=0,"","("&amp;IF(#REF!&lt;&gt;0,1,0)+IF(#REF!&lt;&gt;0,2,0)+IF(#REF!&lt;&gt;0,4,0)&amp;")")</f>
        <v/>
      </c>
      <c r="K887" s="71">
        <f>H887-I887</f>
        <v>0</v>
      </c>
      <c r="L887" s="46"/>
      <c r="M887" s="43" t="s">
        <v>83</v>
      </c>
    </row>
    <row r="888" spans="1:14" s="40" customFormat="1" ht="10.5" customHeight="1" x14ac:dyDescent="0.2">
      <c r="B888" s="47"/>
      <c r="C888" s="53" t="s">
        <v>84</v>
      </c>
      <c r="D888" s="113">
        <f t="shared" ref="D888:I888" si="230">SUM(D885:D887)</f>
        <v>0</v>
      </c>
      <c r="E888" s="113">
        <f t="shared" si="230"/>
        <v>0</v>
      </c>
      <c r="F888" s="113">
        <f t="shared" si="230"/>
        <v>0</v>
      </c>
      <c r="G888" s="113">
        <f t="shared" si="230"/>
        <v>0</v>
      </c>
      <c r="H888" s="113">
        <f t="shared" si="230"/>
        <v>0</v>
      </c>
      <c r="I888" s="113">
        <f t="shared" si="230"/>
        <v>0</v>
      </c>
      <c r="J888" s="12" t="str">
        <f>IF($I888=0,"","("&amp;IF(#REF!&lt;&gt;0,1,0)+IF(#REF!&lt;&gt;0,2,0)+IF(#REF!&lt;&gt;0,4,0)&amp;")")</f>
        <v/>
      </c>
      <c r="K888" s="113">
        <f>SUM(K885:K887)</f>
        <v>0</v>
      </c>
      <c r="L888" s="49"/>
      <c r="M888" s="83"/>
      <c r="N888" s="12"/>
    </row>
    <row r="889" spans="1:14" ht="10.5" customHeight="1" thickBot="1" x14ac:dyDescent="0.25">
      <c r="A889" s="40"/>
      <c r="B889" s="39"/>
      <c r="D889" s="9"/>
      <c r="E889" s="9"/>
      <c r="F889" s="9"/>
      <c r="G889" s="9"/>
      <c r="H889" s="9"/>
      <c r="I889" s="9"/>
      <c r="J889" s="12" t="str">
        <f>IF($I889=0,"","("&amp;IF(#REF!&lt;&gt;0,1,0)+IF(#REF!&lt;&gt;0,2,0)+IF(#REF!&lt;&gt;0,4,0)&amp;")")</f>
        <v/>
      </c>
      <c r="K889" s="9"/>
      <c r="L889" s="46"/>
      <c r="M889" s="43"/>
    </row>
    <row r="890" spans="1:14" s="40" customFormat="1" ht="10.5" customHeight="1" thickTop="1" x14ac:dyDescent="0.2">
      <c r="B890" s="47"/>
      <c r="C890" s="60" t="str">
        <f>" "&amp;"Total "&amp;A$876</f>
        <v xml:space="preserve"> Total Ft. Myers Unit 3</v>
      </c>
      <c r="D890" s="90">
        <f t="shared" ref="D890:I890" si="231">D883+D888</f>
        <v>91307130.909999996</v>
      </c>
      <c r="E890" s="90">
        <f t="shared" si="231"/>
        <v>2107646.69</v>
      </c>
      <c r="F890" s="90">
        <f t="shared" si="231"/>
        <v>1595058.06</v>
      </c>
      <c r="G890" s="90">
        <f t="shared" si="231"/>
        <v>8794739.9100000001</v>
      </c>
      <c r="H890" s="90">
        <f t="shared" si="231"/>
        <v>100614459.44999999</v>
      </c>
      <c r="I890" s="90">
        <f t="shared" si="231"/>
        <v>0</v>
      </c>
      <c r="J890" s="12" t="str">
        <f>IF($I890=0,"","("&amp;IF(#REF!&lt;&gt;0,1,0)+IF(#REF!&lt;&gt;0,2,0)+IF(#REF!&lt;&gt;0,4,0)&amp;")")</f>
        <v/>
      </c>
      <c r="K890" s="90">
        <f>K883+K888</f>
        <v>100614459.44999999</v>
      </c>
      <c r="L890" s="49"/>
      <c r="M890" s="50"/>
      <c r="N890" s="12"/>
    </row>
    <row r="891" spans="1:14" ht="10.5" customHeight="1" x14ac:dyDescent="0.2">
      <c r="A891" s="89" t="s">
        <v>141</v>
      </c>
      <c r="B891" s="91"/>
      <c r="C891" s="65"/>
      <c r="D891" s="92"/>
      <c r="E891" s="92"/>
      <c r="F891" s="92"/>
      <c r="G891" s="92"/>
      <c r="H891" s="92"/>
      <c r="I891" s="92"/>
      <c r="J891" s="67" t="str">
        <f>IF($I891=0,"","("&amp;IF(#REF!&lt;&gt;0,1,0)+IF(#REF!&lt;&gt;0,2,0)+IF(#REF!&lt;&gt;0,4,0)&amp;")")</f>
        <v/>
      </c>
      <c r="K891" s="125"/>
      <c r="L891" s="46"/>
      <c r="M891" s="56"/>
    </row>
    <row r="892" spans="1:14" ht="10.5" customHeight="1" x14ac:dyDescent="0.2">
      <c r="A892" s="96"/>
      <c r="B892" s="33">
        <v>341</v>
      </c>
      <c r="C892" s="69" t="s">
        <v>3</v>
      </c>
      <c r="D892" s="59">
        <f t="shared" ref="D892:I897" si="232">D847+D862+D877</f>
        <v>37955765.089999996</v>
      </c>
      <c r="E892" s="59">
        <f t="shared" si="232"/>
        <v>13015328.210000001</v>
      </c>
      <c r="F892" s="59">
        <f t="shared" si="232"/>
        <v>407038.28</v>
      </c>
      <c r="G892" s="59">
        <f t="shared" si="232"/>
        <v>0</v>
      </c>
      <c r="H892" s="59">
        <f t="shared" ref="H892:H897" si="233">D892+E892-F892+G892</f>
        <v>50564055.019999996</v>
      </c>
      <c r="I892" s="59">
        <f t="shared" si="232"/>
        <v>0</v>
      </c>
      <c r="J892" s="107" t="str">
        <f>IF($I892=0,"","("&amp;IF(#REF!&lt;&gt;0,1,0)+IF(#REF!&lt;&gt;0,2,0)+IF(#REF!&lt;&gt;0,4,0)&amp;")")</f>
        <v/>
      </c>
      <c r="K892" s="149">
        <f t="shared" ref="K892:K897" si="234">H892-I892</f>
        <v>50564055.019999996</v>
      </c>
      <c r="L892" s="46"/>
      <c r="M892" s="43"/>
    </row>
    <row r="893" spans="1:14" ht="10.5" customHeight="1" x14ac:dyDescent="0.2">
      <c r="A893" s="68"/>
      <c r="B893" s="33">
        <v>342</v>
      </c>
      <c r="C893" s="106" t="s">
        <v>134</v>
      </c>
      <c r="D893" s="77">
        <f t="shared" si="232"/>
        <v>10347620.029999999</v>
      </c>
      <c r="E893" s="77">
        <f t="shared" si="232"/>
        <v>15658.02</v>
      </c>
      <c r="F893" s="77">
        <f t="shared" si="232"/>
        <v>21596.100000000002</v>
      </c>
      <c r="G893" s="77">
        <f t="shared" si="232"/>
        <v>0</v>
      </c>
      <c r="H893" s="77">
        <f t="shared" si="233"/>
        <v>10341681.949999999</v>
      </c>
      <c r="I893" s="59">
        <f>I848+I863+I878</f>
        <v>0</v>
      </c>
      <c r="J893" s="107" t="str">
        <f>IF($I893=0,"","("&amp;IF(#REF!&lt;&gt;0,1,0)+IF(#REF!&lt;&gt;0,2,0)+IF(#REF!&lt;&gt;0,4,0)&amp;")")</f>
        <v/>
      </c>
      <c r="K893" s="150">
        <f t="shared" si="234"/>
        <v>10341681.949999999</v>
      </c>
      <c r="L893" s="46"/>
      <c r="M893" s="43"/>
    </row>
    <row r="894" spans="1:14" ht="10.5" customHeight="1" x14ac:dyDescent="0.2">
      <c r="A894" s="68"/>
      <c r="B894" s="33">
        <v>343</v>
      </c>
      <c r="C894" s="32" t="s">
        <v>9</v>
      </c>
      <c r="D894" s="77">
        <f t="shared" si="232"/>
        <v>522124386.49999994</v>
      </c>
      <c r="E894" s="77">
        <f t="shared" si="232"/>
        <v>204810084.09999999</v>
      </c>
      <c r="F894" s="77">
        <f t="shared" si="232"/>
        <v>129559984.66</v>
      </c>
      <c r="G894" s="77">
        <f t="shared" si="232"/>
        <v>3351493.33</v>
      </c>
      <c r="H894" s="77">
        <f t="shared" si="233"/>
        <v>600725979.26999998</v>
      </c>
      <c r="I894" s="59">
        <f>I849+I864+I879</f>
        <v>0</v>
      </c>
      <c r="J894" s="107" t="str">
        <f>IF($I894=0,"","("&amp;IF(#REF!&lt;&gt;0,1,0)+IF(#REF!&lt;&gt;0,2,0)+IF(#REF!&lt;&gt;0,4,0)&amp;")")</f>
        <v/>
      </c>
      <c r="K894" s="150">
        <f t="shared" si="234"/>
        <v>600725979.26999998</v>
      </c>
      <c r="L894" s="46"/>
      <c r="M894" s="43"/>
    </row>
    <row r="895" spans="1:14" ht="10.5" customHeight="1" x14ac:dyDescent="0.2">
      <c r="A895" s="68"/>
      <c r="B895" s="33">
        <v>344</v>
      </c>
      <c r="C895" s="32" t="s">
        <v>10</v>
      </c>
      <c r="D895" s="77">
        <f t="shared" si="232"/>
        <v>66583907.630000003</v>
      </c>
      <c r="E895" s="77">
        <f t="shared" si="232"/>
        <v>1561652.23</v>
      </c>
      <c r="F895" s="77">
        <f t="shared" si="232"/>
        <v>561408.03</v>
      </c>
      <c r="G895" s="77">
        <f t="shared" si="232"/>
        <v>0</v>
      </c>
      <c r="H895" s="77">
        <f t="shared" si="233"/>
        <v>67584151.829999998</v>
      </c>
      <c r="I895" s="59">
        <f>I850+I865+I880</f>
        <v>0</v>
      </c>
      <c r="J895" s="107" t="str">
        <f>IF($I895=0,"","("&amp;IF(#REF!&lt;&gt;0,1,0)+IF(#REF!&lt;&gt;0,2,0)+IF(#REF!&lt;&gt;0,4,0)&amp;")")</f>
        <v/>
      </c>
      <c r="K895" s="150">
        <f t="shared" si="234"/>
        <v>67584151.829999998</v>
      </c>
      <c r="L895" s="46"/>
      <c r="M895" s="43"/>
    </row>
    <row r="896" spans="1:14" ht="10.5" customHeight="1" x14ac:dyDescent="0.2">
      <c r="A896" s="68"/>
      <c r="B896" s="33">
        <v>345</v>
      </c>
      <c r="C896" s="32" t="s">
        <v>6</v>
      </c>
      <c r="D896" s="77">
        <f t="shared" si="232"/>
        <v>62251815.979999997</v>
      </c>
      <c r="E896" s="77">
        <f t="shared" si="232"/>
        <v>271251.11000000004</v>
      </c>
      <c r="F896" s="77">
        <f t="shared" si="232"/>
        <v>168403.96</v>
      </c>
      <c r="G896" s="77">
        <f t="shared" si="232"/>
        <v>0</v>
      </c>
      <c r="H896" s="77">
        <f t="shared" si="233"/>
        <v>62354663.129999995</v>
      </c>
      <c r="I896" s="59">
        <f>I851+I866+I881</f>
        <v>0</v>
      </c>
      <c r="J896" s="107" t="str">
        <f>IF($I896=0,"","("&amp;IF(#REF!&lt;&gt;0,1,0)+IF(#REF!&lt;&gt;0,2,0)+IF(#REF!&lt;&gt;0,4,0)&amp;")")</f>
        <v/>
      </c>
      <c r="K896" s="150">
        <f t="shared" si="234"/>
        <v>62354663.129999995</v>
      </c>
      <c r="L896" s="46"/>
      <c r="M896" s="43"/>
    </row>
    <row r="897" spans="1:14" ht="10.5" customHeight="1" x14ac:dyDescent="0.2">
      <c r="A897" s="68"/>
      <c r="B897" s="33">
        <v>346</v>
      </c>
      <c r="C897" s="32" t="s">
        <v>7</v>
      </c>
      <c r="D897" s="77">
        <f t="shared" si="232"/>
        <v>4502918.08</v>
      </c>
      <c r="E897" s="77">
        <f t="shared" si="232"/>
        <v>78827.66</v>
      </c>
      <c r="F897" s="77">
        <f t="shared" si="232"/>
        <v>31371.08</v>
      </c>
      <c r="G897" s="77">
        <f t="shared" si="232"/>
        <v>0</v>
      </c>
      <c r="H897" s="77">
        <f t="shared" si="233"/>
        <v>4550374.66</v>
      </c>
      <c r="I897" s="59">
        <f>I852+I867+I882</f>
        <v>0</v>
      </c>
      <c r="J897" s="107" t="str">
        <f>IF($I897=0,"","("&amp;IF(#REF!&lt;&gt;0,1,0)+IF(#REF!&lt;&gt;0,2,0)+IF(#REF!&lt;&gt;0,4,0)&amp;")")</f>
        <v/>
      </c>
      <c r="K897" s="150">
        <f t="shared" si="234"/>
        <v>4550374.66</v>
      </c>
      <c r="L897" s="46"/>
      <c r="M897" s="43"/>
    </row>
    <row r="898" spans="1:14" s="40" customFormat="1" ht="10.5" customHeight="1" x14ac:dyDescent="0.2">
      <c r="A898" s="68"/>
      <c r="B898" s="72"/>
      <c r="C898" s="73" t="s">
        <v>77</v>
      </c>
      <c r="D898" s="94">
        <f t="shared" ref="D898:I898" si="235">SUM(D892:D897)</f>
        <v>703766413.30999994</v>
      </c>
      <c r="E898" s="94">
        <f t="shared" si="235"/>
        <v>219752801.32999998</v>
      </c>
      <c r="F898" s="94">
        <f t="shared" si="235"/>
        <v>130749802.10999998</v>
      </c>
      <c r="G898" s="94">
        <f t="shared" si="235"/>
        <v>3351493.33</v>
      </c>
      <c r="H898" s="94">
        <f t="shared" si="235"/>
        <v>796120905.86000001</v>
      </c>
      <c r="I898" s="94">
        <f t="shared" si="235"/>
        <v>0</v>
      </c>
      <c r="J898" s="107" t="str">
        <f>IF($I898=0,"","("&amp;IF(#REF!&lt;&gt;0,1,0)+IF(#REF!&lt;&gt;0,2,0)+IF(#REF!&lt;&gt;0,4,0)&amp;")")</f>
        <v/>
      </c>
      <c r="K898" s="151">
        <f>SUM(K892:K897)</f>
        <v>796120905.86000001</v>
      </c>
      <c r="L898" s="49"/>
      <c r="M898" s="50"/>
      <c r="N898" s="12"/>
    </row>
    <row r="899" spans="1:14" ht="10.5" customHeight="1" x14ac:dyDescent="0.2">
      <c r="A899" s="68"/>
      <c r="B899" s="74"/>
      <c r="C899" s="75"/>
      <c r="D899" s="55"/>
      <c r="E899" s="55"/>
      <c r="F899" s="55"/>
      <c r="G899" s="55"/>
      <c r="H899" s="55"/>
      <c r="I899" s="32"/>
      <c r="J899" s="107" t="str">
        <f>IF($I899=0,"","("&amp;IF(#REF!&lt;&gt;0,1,0)+IF(#REF!&lt;&gt;0,2,0)+IF(#REF!&lt;&gt;0,4,0)&amp;")")</f>
        <v/>
      </c>
      <c r="K899" s="158"/>
      <c r="L899" s="46"/>
      <c r="M899" s="56"/>
    </row>
    <row r="900" spans="1:14" ht="10.5" customHeight="1" x14ac:dyDescent="0.2">
      <c r="A900" s="68"/>
      <c r="B900" s="33">
        <v>346.3</v>
      </c>
      <c r="C900" s="69" t="s">
        <v>78</v>
      </c>
      <c r="D900" s="59">
        <f t="shared" ref="D900:I902" si="236">D855+D870+D885</f>
        <v>63729.440000000002</v>
      </c>
      <c r="E900" s="59">
        <f t="shared" si="236"/>
        <v>24781.58</v>
      </c>
      <c r="F900" s="59">
        <f t="shared" si="236"/>
        <v>32455.27</v>
      </c>
      <c r="G900" s="59">
        <f t="shared" si="236"/>
        <v>0</v>
      </c>
      <c r="H900" s="59">
        <f>D900+E900-F900+G900</f>
        <v>56055.75</v>
      </c>
      <c r="I900" s="59">
        <f t="shared" si="236"/>
        <v>0</v>
      </c>
      <c r="J900" s="107" t="str">
        <f>IF($I900=0,"","("&amp;IF(#REF!&lt;&gt;0,1,0)+IF(#REF!&lt;&gt;0,2,0)+IF(#REF!&lt;&gt;0,4,0)&amp;")")</f>
        <v/>
      </c>
      <c r="K900" s="149">
        <f>H900-I900</f>
        <v>56055.75</v>
      </c>
      <c r="L900" s="46"/>
      <c r="M900" s="43"/>
    </row>
    <row r="901" spans="1:14" ht="10.5" customHeight="1" x14ac:dyDescent="0.2">
      <c r="A901" s="68"/>
      <c r="B901" s="33">
        <v>346.5</v>
      </c>
      <c r="C901" s="32" t="s">
        <v>80</v>
      </c>
      <c r="D901" s="77">
        <f t="shared" si="236"/>
        <v>58181.630000000005</v>
      </c>
      <c r="E901" s="77">
        <f t="shared" si="236"/>
        <v>72961.990000000005</v>
      </c>
      <c r="F901" s="77">
        <f t="shared" si="236"/>
        <v>0</v>
      </c>
      <c r="G901" s="77">
        <f t="shared" si="236"/>
        <v>0</v>
      </c>
      <c r="H901" s="77">
        <f>D901+E901-F901+G901</f>
        <v>131143.62</v>
      </c>
      <c r="I901" s="59">
        <f>I856+I871+I886</f>
        <v>0</v>
      </c>
      <c r="J901" s="107" t="str">
        <f>IF($I901=0,"","("&amp;IF(#REF!&lt;&gt;0,1,0)+IF(#REF!&lt;&gt;0,2,0)+IF(#REF!&lt;&gt;0,4,0)&amp;")")</f>
        <v/>
      </c>
      <c r="K901" s="150">
        <f>H901-I901</f>
        <v>131143.62</v>
      </c>
      <c r="L901" s="46"/>
      <c r="M901" s="43"/>
    </row>
    <row r="902" spans="1:14" ht="10.5" customHeight="1" x14ac:dyDescent="0.2">
      <c r="A902" s="68"/>
      <c r="B902" s="33">
        <v>346.7</v>
      </c>
      <c r="C902" s="69" t="s">
        <v>82</v>
      </c>
      <c r="D902" s="77">
        <f t="shared" si="236"/>
        <v>731539.63000000012</v>
      </c>
      <c r="E902" s="77">
        <f t="shared" si="236"/>
        <v>134096.37</v>
      </c>
      <c r="F902" s="77">
        <f t="shared" si="236"/>
        <v>88860.76</v>
      </c>
      <c r="G902" s="77">
        <f t="shared" si="236"/>
        <v>0</v>
      </c>
      <c r="H902" s="77">
        <f>D902+E902-F902+G902</f>
        <v>776775.24000000011</v>
      </c>
      <c r="I902" s="59">
        <f>I857+I872+I887</f>
        <v>0</v>
      </c>
      <c r="J902" s="107" t="str">
        <f>IF($I902=0,"","("&amp;IF(#REF!&lt;&gt;0,1,0)+IF(#REF!&lt;&gt;0,2,0)+IF(#REF!&lt;&gt;0,4,0)&amp;")")</f>
        <v/>
      </c>
      <c r="K902" s="150">
        <f>H902-I902</f>
        <v>776775.24000000011</v>
      </c>
      <c r="L902" s="46"/>
      <c r="M902" s="43"/>
    </row>
    <row r="903" spans="1:14" s="40" customFormat="1" ht="10.5" customHeight="1" x14ac:dyDescent="0.2">
      <c r="A903" s="68"/>
      <c r="B903" s="72"/>
      <c r="C903" s="78" t="s">
        <v>84</v>
      </c>
      <c r="D903" s="113">
        <f t="shared" ref="D903:I903" si="237">SUM(D900:D902)</f>
        <v>853450.70000000019</v>
      </c>
      <c r="E903" s="113">
        <f t="shared" si="237"/>
        <v>231839.94</v>
      </c>
      <c r="F903" s="113">
        <f t="shared" si="237"/>
        <v>121316.03</v>
      </c>
      <c r="G903" s="113">
        <f t="shared" si="237"/>
        <v>0</v>
      </c>
      <c r="H903" s="113">
        <f t="shared" si="237"/>
        <v>963974.6100000001</v>
      </c>
      <c r="I903" s="113">
        <f t="shared" si="237"/>
        <v>0</v>
      </c>
      <c r="J903" s="107" t="str">
        <f>IF($I903=0,"","("&amp;IF(#REF!&lt;&gt;0,1,0)+IF(#REF!&lt;&gt;0,2,0)+IF(#REF!&lt;&gt;0,4,0)&amp;")")</f>
        <v/>
      </c>
      <c r="K903" s="159">
        <f>SUM(K900:K902)</f>
        <v>963974.6100000001</v>
      </c>
      <c r="L903" s="49"/>
      <c r="M903" s="50"/>
      <c r="N903" s="12"/>
    </row>
    <row r="904" spans="1:14" ht="10.5" customHeight="1" thickBot="1" x14ac:dyDescent="0.25">
      <c r="A904" s="68"/>
      <c r="B904" s="74"/>
      <c r="C904" s="32"/>
      <c r="D904" s="32"/>
      <c r="E904" s="32"/>
      <c r="F904" s="32"/>
      <c r="G904" s="32"/>
      <c r="H904" s="32"/>
      <c r="I904" s="32"/>
      <c r="J904" s="107" t="str">
        <f>IF($I904=0,"","("&amp;IF(#REF!&lt;&gt;0,1,0)+IF(#REF!&lt;&gt;0,2,0)+IF(#REF!&lt;&gt;0,4,0)&amp;")")</f>
        <v/>
      </c>
      <c r="K904" s="160"/>
      <c r="L904" s="46"/>
      <c r="M904" s="43"/>
    </row>
    <row r="905" spans="1:14" s="40" customFormat="1" ht="10.5" customHeight="1" thickTop="1" x14ac:dyDescent="0.2">
      <c r="A905" s="79"/>
      <c r="B905" s="80"/>
      <c r="C905" s="81" t="str">
        <f>" "&amp;"Total "&amp;A891</f>
        <v xml:space="preserve"> Total Ft. Myers Site</v>
      </c>
      <c r="D905" s="155">
        <f t="shared" ref="D905:I905" si="238">D898+D903</f>
        <v>704619864.00999999</v>
      </c>
      <c r="E905" s="155">
        <f t="shared" si="238"/>
        <v>219984641.26999998</v>
      </c>
      <c r="F905" s="155">
        <f t="shared" si="238"/>
        <v>130871118.13999999</v>
      </c>
      <c r="G905" s="155">
        <f t="shared" si="238"/>
        <v>3351493.33</v>
      </c>
      <c r="H905" s="155">
        <f t="shared" si="238"/>
        <v>797084880.47000003</v>
      </c>
      <c r="I905" s="155">
        <f t="shared" si="238"/>
        <v>0</v>
      </c>
      <c r="J905" s="109" t="str">
        <f>IF($I905=0,"","("&amp;IF(#REF!&lt;&gt;0,1,0)+IF(#REF!&lt;&gt;0,2,0)+IF(#REF!&lt;&gt;0,4,0)&amp;")")</f>
        <v/>
      </c>
      <c r="K905" s="161">
        <f>K898+K903</f>
        <v>797084880.47000003</v>
      </c>
      <c r="L905" s="49"/>
      <c r="M905" s="50"/>
      <c r="N905" s="12"/>
    </row>
    <row r="906" spans="1:14" ht="10.5" customHeight="1" x14ac:dyDescent="0.2">
      <c r="A906" s="40"/>
      <c r="B906" s="39"/>
      <c r="C906" s="63"/>
      <c r="D906" s="101"/>
      <c r="E906" s="101"/>
      <c r="F906" s="101"/>
      <c r="G906" s="101"/>
      <c r="H906" s="101"/>
      <c r="I906" s="9"/>
      <c r="K906" s="101"/>
      <c r="L906" s="46"/>
      <c r="M906" s="9"/>
    </row>
    <row r="907" spans="1:14" ht="10.5" customHeight="1" x14ac:dyDescent="0.2">
      <c r="A907" s="38" t="s">
        <v>142</v>
      </c>
      <c r="J907" s="12" t="str">
        <f>IF($I907=0,"","("&amp;IF(#REF!&lt;&gt;0,1,0)+IF(#REF!&lt;&gt;0,2,0)+IF(#REF!&lt;&gt;0,4,0)&amp;")")</f>
        <v/>
      </c>
      <c r="L907" s="46"/>
      <c r="M907" s="43"/>
    </row>
    <row r="908" spans="1:14" ht="10.5" customHeight="1" x14ac:dyDescent="0.2">
      <c r="A908" s="38"/>
      <c r="B908" s="10">
        <v>341</v>
      </c>
      <c r="C908" s="41" t="s">
        <v>3</v>
      </c>
      <c r="D908" s="42">
        <v>80744073.670000002</v>
      </c>
      <c r="E908" s="42">
        <v>1817040.71</v>
      </c>
      <c r="F908" s="42">
        <v>508235.45</v>
      </c>
      <c r="G908" s="42">
        <v>0</v>
      </c>
      <c r="H908" s="42">
        <f t="shared" ref="H908:H913" si="239">D908+E908-F908+G908</f>
        <v>82052878.929999992</v>
      </c>
      <c r="I908" s="42">
        <v>0</v>
      </c>
      <c r="J908" s="12" t="str">
        <f>IF($I908=0,"","("&amp;IF(#REF!&lt;&gt;0,1,0)+IF(#REF!&lt;&gt;0,2,0)+IF(#REF!&lt;&gt;0,4,0)&amp;")")</f>
        <v/>
      </c>
      <c r="K908" s="101">
        <f t="shared" ref="K908:K913" si="240">H908-I908</f>
        <v>82052878.929999992</v>
      </c>
      <c r="L908" s="46"/>
      <c r="M908" s="43">
        <v>3.5000000000000003E-2</v>
      </c>
      <c r="N908" s="8"/>
    </row>
    <row r="909" spans="1:14" ht="10.5" customHeight="1" x14ac:dyDescent="0.2">
      <c r="A909" s="40"/>
      <c r="B909" s="10">
        <v>342</v>
      </c>
      <c r="C909" s="105" t="s">
        <v>134</v>
      </c>
      <c r="D909" s="42">
        <v>9299755.2799999993</v>
      </c>
      <c r="E909" s="42">
        <v>1766609.6099999999</v>
      </c>
      <c r="F909" s="42">
        <v>149770.94</v>
      </c>
      <c r="G909" s="42">
        <v>0</v>
      </c>
      <c r="H909" s="42">
        <f t="shared" si="239"/>
        <v>10916593.949999999</v>
      </c>
      <c r="I909" s="42">
        <v>0</v>
      </c>
      <c r="J909" s="12" t="str">
        <f>IF($I909=0,"","("&amp;IF(#REF!&lt;&gt;0,1,0)+IF(#REF!&lt;&gt;0,2,0)+IF(#REF!&lt;&gt;0,4,0)&amp;")")</f>
        <v/>
      </c>
      <c r="K909" s="71">
        <f t="shared" si="240"/>
        <v>10916593.949999999</v>
      </c>
      <c r="L909" s="46"/>
      <c r="M909" s="43">
        <v>3.7999999999999999E-2</v>
      </c>
      <c r="N909" s="8"/>
    </row>
    <row r="910" spans="1:14" ht="10.5" customHeight="1" x14ac:dyDescent="0.2">
      <c r="A910" s="40"/>
      <c r="B910" s="10">
        <v>343</v>
      </c>
      <c r="C910" s="9" t="s">
        <v>9</v>
      </c>
      <c r="D910" s="42">
        <v>50206735.079999998</v>
      </c>
      <c r="E910" s="42">
        <v>24006258.400000002</v>
      </c>
      <c r="F910" s="42">
        <v>0</v>
      </c>
      <c r="G910" s="42">
        <v>-23233422.32</v>
      </c>
      <c r="H910" s="42">
        <f t="shared" si="239"/>
        <v>50979571.160000004</v>
      </c>
      <c r="I910" s="42">
        <v>0</v>
      </c>
      <c r="J910" s="12" t="str">
        <f>IF($I910=0,"","("&amp;IF(#REF!&lt;&gt;0,1,0)+IF(#REF!&lt;&gt;0,2,0)+IF(#REF!&lt;&gt;0,4,0)&amp;")")</f>
        <v/>
      </c>
      <c r="K910" s="71">
        <f t="shared" si="240"/>
        <v>50979571.160000004</v>
      </c>
      <c r="L910" s="46"/>
      <c r="M910" s="43">
        <v>0.06</v>
      </c>
      <c r="N910" s="8"/>
    </row>
    <row r="911" spans="1:14" ht="10.5" customHeight="1" x14ac:dyDescent="0.2">
      <c r="A911" s="40"/>
      <c r="B911" s="10">
        <v>344</v>
      </c>
      <c r="C911" s="9" t="s">
        <v>10</v>
      </c>
      <c r="D911" s="42">
        <v>653607.68000000005</v>
      </c>
      <c r="E911" s="42">
        <v>0</v>
      </c>
      <c r="F911" s="42">
        <v>0</v>
      </c>
      <c r="G911" s="42">
        <v>0</v>
      </c>
      <c r="H911" s="42">
        <f t="shared" si="239"/>
        <v>653607.68000000005</v>
      </c>
      <c r="I911" s="42">
        <v>0</v>
      </c>
      <c r="J911" s="12" t="str">
        <f>IF($I911=0,"","("&amp;IF(#REF!&lt;&gt;0,1,0)+IF(#REF!&lt;&gt;0,2,0)+IF(#REF!&lt;&gt;0,4,0)&amp;")")</f>
        <v/>
      </c>
      <c r="K911" s="71">
        <f t="shared" si="240"/>
        <v>653607.68000000005</v>
      </c>
      <c r="L911" s="46"/>
      <c r="M911" s="43">
        <v>3.4000000000000002E-2</v>
      </c>
      <c r="N911" s="8"/>
    </row>
    <row r="912" spans="1:14" ht="10.5" customHeight="1" x14ac:dyDescent="0.2">
      <c r="A912" s="40"/>
      <c r="B912" s="10">
        <v>345</v>
      </c>
      <c r="C912" s="9" t="s">
        <v>6</v>
      </c>
      <c r="D912" s="42">
        <v>11643204.99</v>
      </c>
      <c r="E912" s="42">
        <v>157203.17000000001</v>
      </c>
      <c r="F912" s="42">
        <v>0</v>
      </c>
      <c r="G912" s="42">
        <v>0</v>
      </c>
      <c r="H912" s="42">
        <f t="shared" si="239"/>
        <v>11800408.16</v>
      </c>
      <c r="I912" s="42">
        <v>0</v>
      </c>
      <c r="J912" s="12" t="str">
        <f>IF($I912=0,"","("&amp;IF(#REF!&lt;&gt;0,1,0)+IF(#REF!&lt;&gt;0,2,0)+IF(#REF!&lt;&gt;0,4,0)&amp;")")</f>
        <v/>
      </c>
      <c r="K912" s="71">
        <f t="shared" si="240"/>
        <v>11800408.16</v>
      </c>
      <c r="L912" s="46"/>
      <c r="M912" s="43">
        <v>3.4000000000000002E-2</v>
      </c>
      <c r="N912" s="8"/>
    </row>
    <row r="913" spans="1:14" ht="10.5" customHeight="1" x14ac:dyDescent="0.2">
      <c r="A913" s="40"/>
      <c r="B913" s="10">
        <v>346</v>
      </c>
      <c r="C913" s="9" t="s">
        <v>7</v>
      </c>
      <c r="D913" s="42">
        <v>1185747.95</v>
      </c>
      <c r="E913" s="42">
        <v>34230.68</v>
      </c>
      <c r="F913" s="42">
        <v>0</v>
      </c>
      <c r="G913" s="42">
        <v>0</v>
      </c>
      <c r="H913" s="42">
        <f t="shared" si="239"/>
        <v>1219978.6299999999</v>
      </c>
      <c r="I913" s="42">
        <v>0</v>
      </c>
      <c r="J913" s="12" t="str">
        <f>IF($I913=0,"","("&amp;IF(#REF!&lt;&gt;0,1,0)+IF(#REF!&lt;&gt;0,2,0)+IF(#REF!&lt;&gt;0,4,0)&amp;")")</f>
        <v/>
      </c>
      <c r="K913" s="71">
        <f t="shared" si="240"/>
        <v>1219978.6299999999</v>
      </c>
      <c r="L913" s="46"/>
      <c r="M913" s="43">
        <v>3.4000000000000002E-2</v>
      </c>
      <c r="N913" s="8"/>
    </row>
    <row r="914" spans="1:14" s="40" customFormat="1" ht="10.5" customHeight="1" x14ac:dyDescent="0.2">
      <c r="B914" s="47"/>
      <c r="C914" s="48" t="s">
        <v>77</v>
      </c>
      <c r="D914" s="94">
        <f t="shared" ref="D914:I914" si="241">SUM(D908:D913)</f>
        <v>153733124.65000001</v>
      </c>
      <c r="E914" s="94">
        <f t="shared" si="241"/>
        <v>27781342.570000004</v>
      </c>
      <c r="F914" s="94">
        <f t="shared" si="241"/>
        <v>658006.39</v>
      </c>
      <c r="G914" s="94">
        <f t="shared" si="241"/>
        <v>-23233422.32</v>
      </c>
      <c r="H914" s="94">
        <f t="shared" si="241"/>
        <v>157623038.50999999</v>
      </c>
      <c r="I914" s="94">
        <f t="shared" si="241"/>
        <v>0</v>
      </c>
      <c r="J914" s="12" t="str">
        <f>IF($I914=0,"","("&amp;IF(#REF!&lt;&gt;0,1,0)+IF(#REF!&lt;&gt;0,2,0)+IF(#REF!&lt;&gt;0,4,0)&amp;")")</f>
        <v/>
      </c>
      <c r="K914" s="94">
        <f>SUM(K908:K913)</f>
        <v>157623038.50999999</v>
      </c>
      <c r="L914" s="49"/>
      <c r="M914" s="50"/>
      <c r="N914" s="12"/>
    </row>
    <row r="915" spans="1:14" ht="10.5" customHeight="1" x14ac:dyDescent="0.2">
      <c r="A915" s="40"/>
      <c r="C915" s="54"/>
      <c r="I915" s="9"/>
      <c r="J915" s="12" t="str">
        <f>IF($I915=0,"","("&amp;IF(#REF!&lt;&gt;0,1,0)+IF(#REF!&lt;&gt;0,2,0)+IF(#REF!&lt;&gt;0,4,0)&amp;")")</f>
        <v/>
      </c>
      <c r="L915" s="46"/>
      <c r="M915" s="43"/>
    </row>
    <row r="916" spans="1:14" ht="10.5" customHeight="1" x14ac:dyDescent="0.2">
      <c r="A916" s="40"/>
      <c r="B916" s="10">
        <v>346.3</v>
      </c>
      <c r="C916" s="41" t="s">
        <v>78</v>
      </c>
      <c r="D916" s="42">
        <v>160377.35</v>
      </c>
      <c r="E916" s="42">
        <v>31976.93</v>
      </c>
      <c r="F916" s="42">
        <v>9765.1</v>
      </c>
      <c r="G916" s="42">
        <v>0</v>
      </c>
      <c r="H916" s="42">
        <f>D916+E916-F916+G916</f>
        <v>182589.18</v>
      </c>
      <c r="I916" s="42">
        <v>0</v>
      </c>
      <c r="J916" s="12" t="str">
        <f>IF($I916=0,"","("&amp;IF(#REF!&lt;&gt;0,1,0)+IF(#REF!&lt;&gt;0,2,0)+IF(#REF!&lt;&gt;0,4,0)&amp;")")</f>
        <v/>
      </c>
      <c r="K916" s="101">
        <f>H916-I916</f>
        <v>182589.18</v>
      </c>
      <c r="L916" s="46"/>
      <c r="M916" s="57" t="s">
        <v>79</v>
      </c>
    </row>
    <row r="917" spans="1:14" ht="10.5" customHeight="1" x14ac:dyDescent="0.2">
      <c r="A917" s="40"/>
      <c r="B917" s="10">
        <v>346.5</v>
      </c>
      <c r="C917" s="9" t="s">
        <v>80</v>
      </c>
      <c r="D917" s="42">
        <v>0</v>
      </c>
      <c r="E917" s="42">
        <v>22698.12</v>
      </c>
      <c r="F917" s="42">
        <v>0</v>
      </c>
      <c r="G917" s="42">
        <v>0</v>
      </c>
      <c r="H917" s="42">
        <f>D917+E917-F917+G917</f>
        <v>22698.12</v>
      </c>
      <c r="I917" s="42">
        <v>0</v>
      </c>
      <c r="J917" s="12" t="str">
        <f>IF($I917=0,"","("&amp;IF(#REF!&lt;&gt;0,1,0)+IF(#REF!&lt;&gt;0,2,0)+IF(#REF!&lt;&gt;0,4,0)&amp;")")</f>
        <v/>
      </c>
      <c r="K917" s="71">
        <f>H917-I917</f>
        <v>22698.12</v>
      </c>
      <c r="L917" s="46"/>
      <c r="M917" s="43" t="s">
        <v>81</v>
      </c>
      <c r="N917" s="8"/>
    </row>
    <row r="918" spans="1:14" ht="10.5" customHeight="1" x14ac:dyDescent="0.2">
      <c r="A918" s="40"/>
      <c r="B918" s="10">
        <v>346.7</v>
      </c>
      <c r="C918" s="41" t="s">
        <v>82</v>
      </c>
      <c r="D918" s="42">
        <v>963113.92</v>
      </c>
      <c r="E918" s="42">
        <v>8007.1</v>
      </c>
      <c r="F918" s="42">
        <v>52217.48</v>
      </c>
      <c r="G918" s="42">
        <v>0</v>
      </c>
      <c r="H918" s="42">
        <f>D918+E918-F918+G918</f>
        <v>918903.54</v>
      </c>
      <c r="I918" s="42">
        <v>0</v>
      </c>
      <c r="J918" s="12" t="str">
        <f>IF($I918=0,"","("&amp;IF(#REF!&lt;&gt;0,1,0)+IF(#REF!&lt;&gt;0,2,0)+IF(#REF!&lt;&gt;0,4,0)&amp;")")</f>
        <v/>
      </c>
      <c r="K918" s="71">
        <f>H918-I918</f>
        <v>918903.54</v>
      </c>
      <c r="L918" s="46"/>
      <c r="M918" s="43" t="s">
        <v>83</v>
      </c>
      <c r="N918" s="8"/>
    </row>
    <row r="919" spans="1:14" s="40" customFormat="1" ht="10.5" customHeight="1" x14ac:dyDescent="0.2">
      <c r="B919" s="47"/>
      <c r="C919" s="53" t="s">
        <v>84</v>
      </c>
      <c r="D919" s="113">
        <f t="shared" ref="D919:I919" si="242">SUM(D916:D918)</f>
        <v>1123491.27</v>
      </c>
      <c r="E919" s="113">
        <f t="shared" si="242"/>
        <v>62682.15</v>
      </c>
      <c r="F919" s="113">
        <f t="shared" si="242"/>
        <v>61982.58</v>
      </c>
      <c r="G919" s="113">
        <f t="shared" si="242"/>
        <v>0</v>
      </c>
      <c r="H919" s="113">
        <f t="shared" si="242"/>
        <v>1124190.8400000001</v>
      </c>
      <c r="I919" s="113">
        <f t="shared" si="242"/>
        <v>0</v>
      </c>
      <c r="J919" s="12" t="str">
        <f>IF($I919=0,"","("&amp;IF(#REF!&lt;&gt;0,1,0)+IF(#REF!&lt;&gt;0,2,0)+IF(#REF!&lt;&gt;0,4,0)&amp;")")</f>
        <v/>
      </c>
      <c r="K919" s="113">
        <f>SUM(K916:K918)</f>
        <v>1124190.8400000001</v>
      </c>
      <c r="L919" s="49"/>
      <c r="M919" s="83"/>
      <c r="N919" s="12"/>
    </row>
    <row r="920" spans="1:14" ht="10.5" customHeight="1" thickBot="1" x14ac:dyDescent="0.25">
      <c r="A920" s="40"/>
      <c r="B920" s="39"/>
      <c r="D920" s="9"/>
      <c r="E920" s="9"/>
      <c r="F920" s="9"/>
      <c r="G920" s="9"/>
      <c r="H920" s="9"/>
      <c r="I920" s="9"/>
      <c r="J920" s="12" t="str">
        <f>IF($I920=0,"","("&amp;IF(#REF!&lt;&gt;0,1,0)+IF(#REF!&lt;&gt;0,2,0)+IF(#REF!&lt;&gt;0,4,0)&amp;")")</f>
        <v/>
      </c>
      <c r="K920" s="9"/>
      <c r="L920" s="46"/>
      <c r="M920" s="43"/>
    </row>
    <row r="921" spans="1:14" s="40" customFormat="1" ht="10.5" customHeight="1" thickTop="1" x14ac:dyDescent="0.2">
      <c r="B921" s="47"/>
      <c r="C921" s="60" t="str">
        <f>" "&amp;"Total "&amp;A$907</f>
        <v xml:space="preserve"> Total Lauderdale Common</v>
      </c>
      <c r="D921" s="90">
        <f t="shared" ref="D921:I921" si="243">D914+D919</f>
        <v>154856615.92000002</v>
      </c>
      <c r="E921" s="90">
        <f t="shared" si="243"/>
        <v>27844024.720000003</v>
      </c>
      <c r="F921" s="90">
        <f t="shared" si="243"/>
        <v>719988.97</v>
      </c>
      <c r="G921" s="90">
        <f t="shared" si="243"/>
        <v>-23233422.32</v>
      </c>
      <c r="H921" s="90">
        <f t="shared" si="243"/>
        <v>158747229.34999999</v>
      </c>
      <c r="I921" s="90">
        <f t="shared" si="243"/>
        <v>0</v>
      </c>
      <c r="J921" s="12" t="str">
        <f>IF($I921=0,"","("&amp;IF(#REF!&lt;&gt;0,1,0)+IF(#REF!&lt;&gt;0,2,0)+IF(#REF!&lt;&gt;0,4,0)&amp;")")</f>
        <v/>
      </c>
      <c r="K921" s="90">
        <f>K914+K919</f>
        <v>158747229.34999999</v>
      </c>
      <c r="L921" s="49"/>
      <c r="M921" s="50"/>
      <c r="N921" s="12"/>
    </row>
    <row r="922" spans="1:14" ht="10.5" customHeight="1" x14ac:dyDescent="0.2">
      <c r="A922" s="97" t="s">
        <v>143</v>
      </c>
      <c r="L922" s="46"/>
      <c r="M922" s="43"/>
    </row>
    <row r="923" spans="1:14" ht="10.5" customHeight="1" x14ac:dyDescent="0.2">
      <c r="A923" s="40"/>
      <c r="B923" s="10">
        <v>341</v>
      </c>
      <c r="C923" s="41" t="s">
        <v>3</v>
      </c>
      <c r="D923" s="42">
        <v>4889195.2</v>
      </c>
      <c r="E923" s="42">
        <v>-54.24</v>
      </c>
      <c r="F923" s="42">
        <v>0</v>
      </c>
      <c r="G923" s="42">
        <v>0</v>
      </c>
      <c r="H923" s="42">
        <f t="shared" ref="H923:H928" si="244">D923+E923-F923+G923</f>
        <v>4889140.96</v>
      </c>
      <c r="I923" s="42">
        <v>0</v>
      </c>
      <c r="J923" s="12" t="str">
        <f>IF($I923=0,"","("&amp;IF(#REF!&lt;&gt;0,1,0)+IF(#REF!&lt;&gt;0,2,0)+IF(#REF!&lt;&gt;0,4,0)&amp;")")</f>
        <v/>
      </c>
      <c r="K923" s="101">
        <f t="shared" ref="K923:K928" si="245">H923-I923</f>
        <v>4889140.96</v>
      </c>
      <c r="L923" s="46"/>
      <c r="M923" s="43">
        <v>3.5000000000000003E-2</v>
      </c>
      <c r="N923" s="8"/>
    </row>
    <row r="924" spans="1:14" ht="10.5" customHeight="1" x14ac:dyDescent="0.2">
      <c r="A924" s="40"/>
      <c r="B924" s="10">
        <v>342</v>
      </c>
      <c r="C924" s="105" t="s">
        <v>134</v>
      </c>
      <c r="D924" s="42">
        <v>647062.59</v>
      </c>
      <c r="E924" s="42">
        <v>0</v>
      </c>
      <c r="F924" s="42">
        <v>0</v>
      </c>
      <c r="G924" s="42">
        <v>0</v>
      </c>
      <c r="H924" s="42">
        <f t="shared" si="244"/>
        <v>647062.59</v>
      </c>
      <c r="I924" s="42">
        <v>0</v>
      </c>
      <c r="J924" s="12" t="str">
        <f>IF($I924=0,"","("&amp;IF(#REF!&lt;&gt;0,1,0)+IF(#REF!&lt;&gt;0,2,0)+IF(#REF!&lt;&gt;0,4,0)&amp;")")</f>
        <v/>
      </c>
      <c r="K924" s="71">
        <f t="shared" si="245"/>
        <v>647062.59</v>
      </c>
      <c r="L924" s="46"/>
      <c r="M924" s="43">
        <v>3.7999999999999999E-2</v>
      </c>
      <c r="N924" s="8"/>
    </row>
    <row r="925" spans="1:14" ht="10.5" customHeight="1" x14ac:dyDescent="0.2">
      <c r="A925" s="40"/>
      <c r="B925" s="10">
        <v>343</v>
      </c>
      <c r="C925" s="9" t="s">
        <v>9</v>
      </c>
      <c r="D925" s="42">
        <v>192078322.22</v>
      </c>
      <c r="E925" s="42">
        <v>17559125.16</v>
      </c>
      <c r="F925" s="42">
        <v>26198772.690000001</v>
      </c>
      <c r="G925" s="42">
        <v>592606.77</v>
      </c>
      <c r="H925" s="42">
        <f t="shared" si="244"/>
        <v>184031281.46000001</v>
      </c>
      <c r="I925" s="42">
        <v>0</v>
      </c>
      <c r="J925" s="12" t="str">
        <f>IF($I925=0,"","("&amp;IF(#REF!&lt;&gt;0,1,0)+IF(#REF!&lt;&gt;0,2,0)+IF(#REF!&lt;&gt;0,4,0)&amp;")")</f>
        <v/>
      </c>
      <c r="K925" s="71">
        <f t="shared" si="245"/>
        <v>184031281.46000001</v>
      </c>
      <c r="L925" s="46"/>
      <c r="M925" s="43">
        <v>4.2999999999999997E-2</v>
      </c>
      <c r="N925" s="8"/>
    </row>
    <row r="926" spans="1:14" ht="10.5" customHeight="1" x14ac:dyDescent="0.2">
      <c r="A926" s="40"/>
      <c r="B926" s="10">
        <v>344</v>
      </c>
      <c r="C926" s="9" t="s">
        <v>10</v>
      </c>
      <c r="D926" s="42">
        <v>27663740.879999999</v>
      </c>
      <c r="E926" s="42">
        <v>0</v>
      </c>
      <c r="F926" s="42">
        <v>0</v>
      </c>
      <c r="G926" s="42">
        <v>0</v>
      </c>
      <c r="H926" s="42">
        <f t="shared" si="244"/>
        <v>27663740.879999999</v>
      </c>
      <c r="I926" s="42">
        <v>0</v>
      </c>
      <c r="J926" s="12" t="str">
        <f>IF($I926=0,"","("&amp;IF(#REF!&lt;&gt;0,1,0)+IF(#REF!&lt;&gt;0,2,0)+IF(#REF!&lt;&gt;0,4,0)&amp;")")</f>
        <v/>
      </c>
      <c r="K926" s="71">
        <f t="shared" si="245"/>
        <v>27663740.879999999</v>
      </c>
      <c r="L926" s="46"/>
      <c r="M926" s="43">
        <v>3.4000000000000002E-2</v>
      </c>
      <c r="N926" s="8"/>
    </row>
    <row r="927" spans="1:14" ht="10.5" customHeight="1" x14ac:dyDescent="0.2">
      <c r="A927" s="40"/>
      <c r="B927" s="10">
        <v>345</v>
      </c>
      <c r="C927" s="9" t="s">
        <v>6</v>
      </c>
      <c r="D927" s="42">
        <v>28635031.030000001</v>
      </c>
      <c r="E927" s="42">
        <v>37610.160000000003</v>
      </c>
      <c r="F927" s="42">
        <v>43612.639999999999</v>
      </c>
      <c r="G927" s="42">
        <v>0</v>
      </c>
      <c r="H927" s="42">
        <f t="shared" si="244"/>
        <v>28629028.550000001</v>
      </c>
      <c r="I927" s="42">
        <v>0</v>
      </c>
      <c r="J927" s="12" t="str">
        <f>IF($I927=0,"","("&amp;IF(#REF!&lt;&gt;0,1,0)+IF(#REF!&lt;&gt;0,2,0)+IF(#REF!&lt;&gt;0,4,0)&amp;")")</f>
        <v/>
      </c>
      <c r="K927" s="71">
        <f t="shared" si="245"/>
        <v>28629028.550000001</v>
      </c>
      <c r="L927" s="46"/>
      <c r="M927" s="43">
        <v>3.4000000000000002E-2</v>
      </c>
      <c r="N927" s="8"/>
    </row>
    <row r="928" spans="1:14" ht="10.5" customHeight="1" x14ac:dyDescent="0.2">
      <c r="A928" s="40"/>
      <c r="B928" s="10">
        <v>346</v>
      </c>
      <c r="C928" s="9" t="s">
        <v>7</v>
      </c>
      <c r="D928" s="42">
        <v>2496639.8200000003</v>
      </c>
      <c r="E928" s="42">
        <v>0</v>
      </c>
      <c r="F928" s="42">
        <v>0</v>
      </c>
      <c r="G928" s="42">
        <v>0</v>
      </c>
      <c r="H928" s="42">
        <f t="shared" si="244"/>
        <v>2496639.8200000003</v>
      </c>
      <c r="I928" s="42">
        <v>0</v>
      </c>
      <c r="J928" s="12" t="str">
        <f>IF($I928=0,"","("&amp;IF(#REF!&lt;&gt;0,1,0)+IF(#REF!&lt;&gt;0,2,0)+IF(#REF!&lt;&gt;0,4,0)&amp;")")</f>
        <v/>
      </c>
      <c r="K928" s="71">
        <f t="shared" si="245"/>
        <v>2496639.8200000003</v>
      </c>
      <c r="L928" s="46"/>
      <c r="M928" s="43">
        <v>3.4000000000000002E-2</v>
      </c>
      <c r="N928" s="8"/>
    </row>
    <row r="929" spans="1:14" s="40" customFormat="1" ht="10.5" customHeight="1" x14ac:dyDescent="0.2">
      <c r="B929" s="47"/>
      <c r="C929" s="48" t="s">
        <v>77</v>
      </c>
      <c r="D929" s="94">
        <f t="shared" ref="D929:I929" si="246">SUM(D923:D928)</f>
        <v>256409991.73999998</v>
      </c>
      <c r="E929" s="94">
        <f t="shared" si="246"/>
        <v>17596681.080000002</v>
      </c>
      <c r="F929" s="94">
        <f t="shared" si="246"/>
        <v>26242385.330000002</v>
      </c>
      <c r="G929" s="94">
        <f t="shared" si="246"/>
        <v>592606.77</v>
      </c>
      <c r="H929" s="94">
        <f t="shared" si="246"/>
        <v>248356894.26000002</v>
      </c>
      <c r="I929" s="94">
        <f t="shared" si="246"/>
        <v>0</v>
      </c>
      <c r="J929" s="12" t="str">
        <f>IF($I929=0,"","("&amp;IF(#REF!&lt;&gt;0,1,0)+IF(#REF!&lt;&gt;0,2,0)+IF(#REF!&lt;&gt;0,4,0)&amp;")")</f>
        <v/>
      </c>
      <c r="K929" s="94">
        <f>SUM(K923:K928)</f>
        <v>248356894.26000002</v>
      </c>
      <c r="L929" s="49"/>
      <c r="M929" s="50"/>
      <c r="N929" s="12"/>
    </row>
    <row r="930" spans="1:14" ht="10.5" customHeight="1" x14ac:dyDescent="0.2">
      <c r="A930" s="40"/>
      <c r="C930" s="54"/>
      <c r="I930" s="9"/>
      <c r="J930" s="12" t="str">
        <f>IF($I930=0,"","("&amp;IF(#REF!&lt;&gt;0,1,0)+IF(#REF!&lt;&gt;0,2,0)+IF(#REF!&lt;&gt;0,4,0)&amp;")")</f>
        <v/>
      </c>
      <c r="L930" s="46"/>
      <c r="M930" s="43"/>
    </row>
    <row r="931" spans="1:14" ht="10.5" customHeight="1" x14ac:dyDescent="0.2">
      <c r="A931" s="40"/>
      <c r="B931" s="10">
        <v>346.3</v>
      </c>
      <c r="C931" s="41" t="s">
        <v>78</v>
      </c>
      <c r="D931" s="42">
        <v>0</v>
      </c>
      <c r="E931" s="42">
        <v>0</v>
      </c>
      <c r="F931" s="42">
        <v>0</v>
      </c>
      <c r="G931" s="42">
        <v>0</v>
      </c>
      <c r="H931" s="42">
        <f>D931+E931-F931+G931</f>
        <v>0</v>
      </c>
      <c r="I931" s="42">
        <v>0</v>
      </c>
      <c r="J931" s="12" t="str">
        <f>IF($I931=0,"","("&amp;IF(#REF!&lt;&gt;0,1,0)+IF(#REF!&lt;&gt;0,2,0)+IF(#REF!&lt;&gt;0,4,0)&amp;")")</f>
        <v/>
      </c>
      <c r="K931" s="101">
        <f>H931-I931</f>
        <v>0</v>
      </c>
      <c r="L931" s="46"/>
      <c r="M931" s="57" t="s">
        <v>79</v>
      </c>
    </row>
    <row r="932" spans="1:14" ht="10.5" customHeight="1" x14ac:dyDescent="0.2">
      <c r="A932" s="40"/>
      <c r="B932" s="10">
        <v>346.5</v>
      </c>
      <c r="C932" s="9" t="s">
        <v>80</v>
      </c>
      <c r="D932" s="42">
        <v>0</v>
      </c>
      <c r="E932" s="42">
        <v>0</v>
      </c>
      <c r="F932" s="42">
        <v>0</v>
      </c>
      <c r="G932" s="42">
        <v>0</v>
      </c>
      <c r="H932" s="42">
        <f>D932+E932-F932+G932</f>
        <v>0</v>
      </c>
      <c r="I932" s="42">
        <v>0</v>
      </c>
      <c r="J932" s="12" t="str">
        <f>IF($I932=0,"","("&amp;IF(#REF!&lt;&gt;0,1,0)+IF(#REF!&lt;&gt;0,2,0)+IF(#REF!&lt;&gt;0,4,0)&amp;")")</f>
        <v/>
      </c>
      <c r="K932" s="71">
        <f>H932-I932</f>
        <v>0</v>
      </c>
      <c r="L932" s="46"/>
      <c r="M932" s="43" t="s">
        <v>81</v>
      </c>
    </row>
    <row r="933" spans="1:14" ht="10.5" customHeight="1" x14ac:dyDescent="0.2">
      <c r="A933" s="40"/>
      <c r="B933" s="10">
        <v>346.7</v>
      </c>
      <c r="C933" s="41" t="s">
        <v>82</v>
      </c>
      <c r="D933" s="42">
        <v>0</v>
      </c>
      <c r="E933" s="42">
        <v>0</v>
      </c>
      <c r="F933" s="42">
        <v>0</v>
      </c>
      <c r="G933" s="42">
        <v>0</v>
      </c>
      <c r="H933" s="42">
        <f>D933+E933-F933+G933</f>
        <v>0</v>
      </c>
      <c r="I933" s="42">
        <v>0</v>
      </c>
      <c r="J933" s="12" t="str">
        <f>IF($I933=0,"","("&amp;IF(#REF!&lt;&gt;0,1,0)+IF(#REF!&lt;&gt;0,2,0)+IF(#REF!&lt;&gt;0,4,0)&amp;")")</f>
        <v/>
      </c>
      <c r="K933" s="71">
        <f>H933-I933</f>
        <v>0</v>
      </c>
      <c r="L933" s="46"/>
      <c r="M933" s="43" t="s">
        <v>83</v>
      </c>
    </row>
    <row r="934" spans="1:14" s="40" customFormat="1" ht="10.5" customHeight="1" x14ac:dyDescent="0.2">
      <c r="B934" s="47"/>
      <c r="C934" s="53" t="s">
        <v>84</v>
      </c>
      <c r="D934" s="113">
        <f t="shared" ref="D934:I934" si="247">SUM(D931:D933)</f>
        <v>0</v>
      </c>
      <c r="E934" s="113">
        <f t="shared" si="247"/>
        <v>0</v>
      </c>
      <c r="F934" s="113">
        <f t="shared" si="247"/>
        <v>0</v>
      </c>
      <c r="G934" s="113">
        <f t="shared" si="247"/>
        <v>0</v>
      </c>
      <c r="H934" s="113">
        <f t="shared" si="247"/>
        <v>0</v>
      </c>
      <c r="I934" s="113">
        <f t="shared" si="247"/>
        <v>0</v>
      </c>
      <c r="J934" s="12" t="str">
        <f>IF($I934=0,"","("&amp;IF(#REF!&lt;&gt;0,1,0)+IF(#REF!&lt;&gt;0,2,0)+IF(#REF!&lt;&gt;0,4,0)&amp;")")</f>
        <v/>
      </c>
      <c r="K934" s="113">
        <f>SUM(K931:K933)</f>
        <v>0</v>
      </c>
      <c r="L934" s="49"/>
      <c r="M934" s="83"/>
      <c r="N934" s="12"/>
    </row>
    <row r="935" spans="1:14" ht="10.5" customHeight="1" thickBot="1" x14ac:dyDescent="0.25">
      <c r="A935" s="40"/>
      <c r="B935" s="39"/>
      <c r="D935" s="9"/>
      <c r="E935" s="9"/>
      <c r="F935" s="9"/>
      <c r="G935" s="9"/>
      <c r="H935" s="9"/>
      <c r="I935" s="9"/>
      <c r="J935" s="12" t="str">
        <f>IF($I935=0,"","("&amp;IF(#REF!&lt;&gt;0,1,0)+IF(#REF!&lt;&gt;0,2,0)+IF(#REF!&lt;&gt;0,4,0)&amp;")")</f>
        <v/>
      </c>
      <c r="K935" s="9"/>
      <c r="L935" s="46"/>
      <c r="M935" s="43"/>
    </row>
    <row r="936" spans="1:14" s="40" customFormat="1" ht="10.5" customHeight="1" thickTop="1" x14ac:dyDescent="0.2">
      <c r="B936" s="47"/>
      <c r="C936" s="60" t="str">
        <f>" "&amp;"Total "&amp;A$922</f>
        <v xml:space="preserve"> Total Lauderdale Unit 4</v>
      </c>
      <c r="D936" s="90">
        <f t="shared" ref="D936:I936" si="248">D929+D934</f>
        <v>256409991.73999998</v>
      </c>
      <c r="E936" s="90">
        <f t="shared" si="248"/>
        <v>17596681.080000002</v>
      </c>
      <c r="F936" s="90">
        <f t="shared" si="248"/>
        <v>26242385.330000002</v>
      </c>
      <c r="G936" s="90">
        <f t="shared" si="248"/>
        <v>592606.77</v>
      </c>
      <c r="H936" s="90">
        <f t="shared" si="248"/>
        <v>248356894.26000002</v>
      </c>
      <c r="I936" s="90">
        <f t="shared" si="248"/>
        <v>0</v>
      </c>
      <c r="J936" s="12" t="str">
        <f>IF($I936=0,"","("&amp;IF(#REF!&lt;&gt;0,1,0)+IF(#REF!&lt;&gt;0,2,0)+IF(#REF!&lt;&gt;0,4,0)&amp;")")</f>
        <v/>
      </c>
      <c r="K936" s="90">
        <f>K929+K934</f>
        <v>248356894.26000002</v>
      </c>
      <c r="L936" s="49"/>
      <c r="M936" s="50"/>
      <c r="N936" s="12"/>
    </row>
    <row r="937" spans="1:14" ht="10.5" customHeight="1" x14ac:dyDescent="0.2">
      <c r="A937" s="38" t="s">
        <v>144</v>
      </c>
      <c r="B937" s="39"/>
      <c r="L937" s="46"/>
      <c r="M937" s="43"/>
    </row>
    <row r="938" spans="1:14" ht="10.5" customHeight="1" x14ac:dyDescent="0.2">
      <c r="A938" s="40"/>
      <c r="B938" s="10">
        <v>341</v>
      </c>
      <c r="C938" s="41" t="s">
        <v>3</v>
      </c>
      <c r="D938" s="42">
        <v>3064035.49</v>
      </c>
      <c r="E938" s="42">
        <v>12782.12</v>
      </c>
      <c r="F938" s="42">
        <v>0</v>
      </c>
      <c r="G938" s="42">
        <v>0</v>
      </c>
      <c r="H938" s="42">
        <f t="shared" ref="H938:H943" si="249">D938+E938-F938+G938</f>
        <v>3076817.6100000003</v>
      </c>
      <c r="I938" s="42">
        <v>0</v>
      </c>
      <c r="J938" s="12" t="str">
        <f>IF($I938=0,"","("&amp;IF(#REF!&lt;&gt;0,1,0)+IF(#REF!&lt;&gt;0,2,0)+IF(#REF!&lt;&gt;0,4,0)&amp;")")</f>
        <v/>
      </c>
      <c r="K938" s="101">
        <f t="shared" ref="K938:K943" si="250">H938-I938</f>
        <v>3076817.6100000003</v>
      </c>
      <c r="L938" s="46"/>
      <c r="M938" s="43">
        <v>3.5000000000000003E-2</v>
      </c>
      <c r="N938" s="8"/>
    </row>
    <row r="939" spans="1:14" ht="10.5" customHeight="1" x14ac:dyDescent="0.2">
      <c r="A939" s="62"/>
      <c r="B939" s="10">
        <v>342</v>
      </c>
      <c r="C939" s="105" t="s">
        <v>134</v>
      </c>
      <c r="D939" s="42">
        <v>646907.91</v>
      </c>
      <c r="E939" s="42">
        <v>80779.75</v>
      </c>
      <c r="F939" s="42">
        <v>6170.18</v>
      </c>
      <c r="G939" s="42">
        <v>0</v>
      </c>
      <c r="H939" s="42">
        <f t="shared" si="249"/>
        <v>721517.48</v>
      </c>
      <c r="I939" s="42">
        <v>0</v>
      </c>
      <c r="J939" s="12" t="str">
        <f>IF($I939=0,"","("&amp;IF(#REF!&lt;&gt;0,1,0)+IF(#REF!&lt;&gt;0,2,0)+IF(#REF!&lt;&gt;0,4,0)&amp;")")</f>
        <v/>
      </c>
      <c r="K939" s="71">
        <f t="shared" si="250"/>
        <v>721517.48</v>
      </c>
      <c r="L939" s="46"/>
      <c r="M939" s="43">
        <v>3.7999999999999999E-2</v>
      </c>
      <c r="N939" s="8"/>
    </row>
    <row r="940" spans="1:14" ht="10.5" customHeight="1" x14ac:dyDescent="0.2">
      <c r="A940" s="62"/>
      <c r="B940" s="10">
        <v>343</v>
      </c>
      <c r="C940" s="9" t="s">
        <v>9</v>
      </c>
      <c r="D940" s="42">
        <v>144731695.53</v>
      </c>
      <c r="E940" s="42">
        <v>9865505.4100000001</v>
      </c>
      <c r="F940" s="42">
        <v>21420403.789999999</v>
      </c>
      <c r="G940" s="42">
        <v>21577389.289999999</v>
      </c>
      <c r="H940" s="42">
        <f t="shared" si="249"/>
        <v>154754186.44</v>
      </c>
      <c r="I940" s="42">
        <v>0</v>
      </c>
      <c r="J940" s="12" t="str">
        <f>IF($I940=0,"","("&amp;IF(#REF!&lt;&gt;0,1,0)+IF(#REF!&lt;&gt;0,2,0)+IF(#REF!&lt;&gt;0,4,0)&amp;")")</f>
        <v/>
      </c>
      <c r="K940" s="71">
        <f t="shared" si="250"/>
        <v>154754186.44</v>
      </c>
      <c r="L940" s="46"/>
      <c r="M940" s="43">
        <v>4.2000000000000003E-2</v>
      </c>
      <c r="N940" s="8"/>
    </row>
    <row r="941" spans="1:14" ht="10.5" customHeight="1" x14ac:dyDescent="0.2">
      <c r="A941" s="62"/>
      <c r="B941" s="10">
        <v>344</v>
      </c>
      <c r="C941" s="9" t="s">
        <v>10</v>
      </c>
      <c r="D941" s="42">
        <v>30382564.84</v>
      </c>
      <c r="E941" s="42">
        <v>172482.47</v>
      </c>
      <c r="F941" s="42">
        <v>40230</v>
      </c>
      <c r="G941" s="42">
        <v>0</v>
      </c>
      <c r="H941" s="42">
        <f t="shared" si="249"/>
        <v>30514817.309999999</v>
      </c>
      <c r="I941" s="42">
        <v>0</v>
      </c>
      <c r="J941" s="12" t="str">
        <f>IF($I941=0,"","("&amp;IF(#REF!&lt;&gt;0,1,0)+IF(#REF!&lt;&gt;0,2,0)+IF(#REF!&lt;&gt;0,4,0)&amp;")")</f>
        <v/>
      </c>
      <c r="K941" s="71">
        <f t="shared" si="250"/>
        <v>30514817.309999999</v>
      </c>
      <c r="L941" s="46"/>
      <c r="M941" s="43">
        <v>3.4000000000000002E-2</v>
      </c>
      <c r="N941" s="8"/>
    </row>
    <row r="942" spans="1:14" ht="10.5" customHeight="1" x14ac:dyDescent="0.2">
      <c r="A942" s="62"/>
      <c r="B942" s="10">
        <v>345</v>
      </c>
      <c r="C942" s="9" t="s">
        <v>6</v>
      </c>
      <c r="D942" s="42">
        <v>24190267.879999999</v>
      </c>
      <c r="E942" s="42">
        <v>332235.03999999998</v>
      </c>
      <c r="F942" s="42">
        <v>586583.30000000005</v>
      </c>
      <c r="G942" s="42">
        <v>0</v>
      </c>
      <c r="H942" s="42">
        <f t="shared" si="249"/>
        <v>23935919.619999997</v>
      </c>
      <c r="I942" s="42">
        <v>0</v>
      </c>
      <c r="J942" s="12" t="str">
        <f>IF($I942=0,"","("&amp;IF(#REF!&lt;&gt;0,1,0)+IF(#REF!&lt;&gt;0,2,0)+IF(#REF!&lt;&gt;0,4,0)&amp;")")</f>
        <v/>
      </c>
      <c r="K942" s="71">
        <f t="shared" si="250"/>
        <v>23935919.619999997</v>
      </c>
      <c r="L942" s="46"/>
      <c r="M942" s="43">
        <v>3.4000000000000002E-2</v>
      </c>
      <c r="N942" s="8"/>
    </row>
    <row r="943" spans="1:14" ht="10.5" customHeight="1" x14ac:dyDescent="0.2">
      <c r="A943" s="62"/>
      <c r="B943" s="10">
        <v>346</v>
      </c>
      <c r="C943" s="9" t="s">
        <v>7</v>
      </c>
      <c r="D943" s="42">
        <v>1739269.46</v>
      </c>
      <c r="E943" s="42">
        <v>0</v>
      </c>
      <c r="F943" s="42">
        <v>0</v>
      </c>
      <c r="G943" s="42">
        <v>0</v>
      </c>
      <c r="H943" s="42">
        <f t="shared" si="249"/>
        <v>1739269.46</v>
      </c>
      <c r="I943" s="42">
        <v>0</v>
      </c>
      <c r="J943" s="12" t="str">
        <f>IF($I943=0,"","("&amp;IF(#REF!&lt;&gt;0,1,0)+IF(#REF!&lt;&gt;0,2,0)+IF(#REF!&lt;&gt;0,4,0)&amp;")")</f>
        <v/>
      </c>
      <c r="K943" s="71">
        <f t="shared" si="250"/>
        <v>1739269.46</v>
      </c>
      <c r="L943" s="46"/>
      <c r="M943" s="43">
        <v>3.4000000000000002E-2</v>
      </c>
      <c r="N943" s="8"/>
    </row>
    <row r="944" spans="1:14" s="40" customFormat="1" ht="10.5" customHeight="1" x14ac:dyDescent="0.2">
      <c r="A944" s="62"/>
      <c r="B944" s="47"/>
      <c r="C944" s="48" t="s">
        <v>77</v>
      </c>
      <c r="D944" s="94">
        <f t="shared" ref="D944:I944" si="251">SUM(D938:D943)</f>
        <v>204754741.11000001</v>
      </c>
      <c r="E944" s="94">
        <f t="shared" si="251"/>
        <v>10463784.789999999</v>
      </c>
      <c r="F944" s="94">
        <f t="shared" si="251"/>
        <v>22053387.27</v>
      </c>
      <c r="G944" s="94">
        <f t="shared" si="251"/>
        <v>21577389.289999999</v>
      </c>
      <c r="H944" s="94">
        <f t="shared" si="251"/>
        <v>214742527.92000002</v>
      </c>
      <c r="I944" s="94">
        <f t="shared" si="251"/>
        <v>0</v>
      </c>
      <c r="J944" s="12" t="str">
        <f>IF($I944=0,"","("&amp;IF(#REF!&lt;&gt;0,1,0)+IF(#REF!&lt;&gt;0,2,0)+IF(#REF!&lt;&gt;0,4,0)&amp;")")</f>
        <v/>
      </c>
      <c r="K944" s="94">
        <f>SUM(K938:K943)</f>
        <v>214742527.92000002</v>
      </c>
      <c r="L944" s="49"/>
      <c r="M944" s="50"/>
      <c r="N944" s="12"/>
    </row>
    <row r="945" spans="1:14" ht="10.5" customHeight="1" x14ac:dyDescent="0.2">
      <c r="A945" s="62"/>
      <c r="C945" s="54"/>
      <c r="I945" s="9"/>
      <c r="J945" s="12" t="str">
        <f>IF($I945=0,"","("&amp;IF(#REF!&lt;&gt;0,1,0)+IF(#REF!&lt;&gt;0,2,0)+IF(#REF!&lt;&gt;0,4,0)&amp;")")</f>
        <v/>
      </c>
      <c r="L945" s="46"/>
      <c r="M945" s="43"/>
    </row>
    <row r="946" spans="1:14" ht="10.5" customHeight="1" x14ac:dyDescent="0.2">
      <c r="A946" s="62"/>
      <c r="B946" s="10">
        <v>346.3</v>
      </c>
      <c r="C946" s="41" t="s">
        <v>78</v>
      </c>
      <c r="D946" s="42">
        <v>0</v>
      </c>
      <c r="E946" s="42">
        <v>0</v>
      </c>
      <c r="F946" s="42">
        <v>0</v>
      </c>
      <c r="G946" s="42">
        <v>0</v>
      </c>
      <c r="H946" s="42">
        <f>D946+E946-F946+G946</f>
        <v>0</v>
      </c>
      <c r="I946" s="42">
        <v>0</v>
      </c>
      <c r="J946" s="12" t="str">
        <f>IF($I946=0,"","("&amp;IF(#REF!&lt;&gt;0,1,0)+IF(#REF!&lt;&gt;0,2,0)+IF(#REF!&lt;&gt;0,4,0)&amp;")")</f>
        <v/>
      </c>
      <c r="K946" s="101">
        <f>H946-I946</f>
        <v>0</v>
      </c>
      <c r="L946" s="46"/>
      <c r="M946" s="57" t="s">
        <v>79</v>
      </c>
    </row>
    <row r="947" spans="1:14" ht="10.5" customHeight="1" x14ac:dyDescent="0.2">
      <c r="A947" s="62"/>
      <c r="B947" s="10">
        <v>346.5</v>
      </c>
      <c r="C947" s="9" t="s">
        <v>80</v>
      </c>
      <c r="D947" s="42">
        <v>0</v>
      </c>
      <c r="E947" s="42">
        <v>0</v>
      </c>
      <c r="F947" s="42">
        <v>0</v>
      </c>
      <c r="G947" s="42">
        <v>0</v>
      </c>
      <c r="H947" s="42">
        <f>D947+E947-F947+G947</f>
        <v>0</v>
      </c>
      <c r="I947" s="42">
        <v>0</v>
      </c>
      <c r="J947" s="12" t="str">
        <f>IF($I947=0,"","("&amp;IF(#REF!&lt;&gt;0,1,0)+IF(#REF!&lt;&gt;0,2,0)+IF(#REF!&lt;&gt;0,4,0)&amp;")")</f>
        <v/>
      </c>
      <c r="K947" s="71">
        <f>H947-I947</f>
        <v>0</v>
      </c>
      <c r="L947" s="46"/>
      <c r="M947" s="43" t="s">
        <v>81</v>
      </c>
    </row>
    <row r="948" spans="1:14" ht="10.5" customHeight="1" x14ac:dyDescent="0.2">
      <c r="A948" s="62"/>
      <c r="B948" s="10">
        <v>346.7</v>
      </c>
      <c r="C948" s="41" t="s">
        <v>82</v>
      </c>
      <c r="D948" s="42">
        <v>0</v>
      </c>
      <c r="E948" s="42">
        <v>0</v>
      </c>
      <c r="F948" s="42">
        <v>0</v>
      </c>
      <c r="G948" s="42">
        <v>0</v>
      </c>
      <c r="H948" s="42">
        <f>D948+E948-F948+G948</f>
        <v>0</v>
      </c>
      <c r="I948" s="42">
        <v>0</v>
      </c>
      <c r="J948" s="12" t="str">
        <f>IF($I948=0,"","("&amp;IF(#REF!&lt;&gt;0,1,0)+IF(#REF!&lt;&gt;0,2,0)+IF(#REF!&lt;&gt;0,4,0)&amp;")")</f>
        <v/>
      </c>
      <c r="K948" s="71">
        <f>H948-I948</f>
        <v>0</v>
      </c>
      <c r="L948" s="46"/>
      <c r="M948" s="43" t="s">
        <v>83</v>
      </c>
    </row>
    <row r="949" spans="1:14" s="40" customFormat="1" ht="10.5" customHeight="1" x14ac:dyDescent="0.2">
      <c r="A949" s="62"/>
      <c r="B949" s="47"/>
      <c r="C949" s="53" t="s">
        <v>84</v>
      </c>
      <c r="D949" s="113">
        <f t="shared" ref="D949:I949" si="252">SUM(D946:D948)</f>
        <v>0</v>
      </c>
      <c r="E949" s="113">
        <f t="shared" si="252"/>
        <v>0</v>
      </c>
      <c r="F949" s="113">
        <f t="shared" si="252"/>
        <v>0</v>
      </c>
      <c r="G949" s="113">
        <f t="shared" si="252"/>
        <v>0</v>
      </c>
      <c r="H949" s="113">
        <f t="shared" si="252"/>
        <v>0</v>
      </c>
      <c r="I949" s="113">
        <f t="shared" si="252"/>
        <v>0</v>
      </c>
      <c r="J949" s="12" t="str">
        <f>IF($I949=0,"","("&amp;IF(#REF!&lt;&gt;0,1,0)+IF(#REF!&lt;&gt;0,2,0)+IF(#REF!&lt;&gt;0,4,0)&amp;")")</f>
        <v/>
      </c>
      <c r="K949" s="113">
        <f>SUM(K946:K948)</f>
        <v>0</v>
      </c>
      <c r="L949" s="49"/>
      <c r="M949" s="83"/>
      <c r="N949" s="12"/>
    </row>
    <row r="950" spans="1:14" ht="10.5" customHeight="1" thickBot="1" x14ac:dyDescent="0.25">
      <c r="A950" s="62"/>
      <c r="B950" s="39"/>
      <c r="D950" s="9"/>
      <c r="E950" s="9"/>
      <c r="F950" s="9"/>
      <c r="G950" s="9"/>
      <c r="H950" s="9"/>
      <c r="I950" s="9"/>
      <c r="J950" s="12" t="str">
        <f>IF($I950=0,"","("&amp;IF(#REF!&lt;&gt;0,1,0)+IF(#REF!&lt;&gt;0,2,0)+IF(#REF!&lt;&gt;0,4,0)&amp;")")</f>
        <v/>
      </c>
      <c r="K950" s="9"/>
      <c r="L950" s="46"/>
      <c r="M950" s="43"/>
    </row>
    <row r="951" spans="1:14" s="40" customFormat="1" ht="10.5" customHeight="1" thickTop="1" x14ac:dyDescent="0.2">
      <c r="A951" s="62"/>
      <c r="B951" s="47"/>
      <c r="C951" s="60" t="str">
        <f>" "&amp;"Total "&amp;A$937</f>
        <v xml:space="preserve"> Total Lauderdale Unit 5</v>
      </c>
      <c r="D951" s="90">
        <f t="shared" ref="D951:I951" si="253">D944+D949</f>
        <v>204754741.11000001</v>
      </c>
      <c r="E951" s="90">
        <f t="shared" si="253"/>
        <v>10463784.789999999</v>
      </c>
      <c r="F951" s="90">
        <f t="shared" si="253"/>
        <v>22053387.27</v>
      </c>
      <c r="G951" s="90">
        <f t="shared" si="253"/>
        <v>21577389.289999999</v>
      </c>
      <c r="H951" s="90">
        <f t="shared" si="253"/>
        <v>214742527.92000002</v>
      </c>
      <c r="I951" s="90">
        <f t="shared" si="253"/>
        <v>0</v>
      </c>
      <c r="J951" s="12" t="str">
        <f>IF($I951=0,"","("&amp;IF(#REF!&lt;&gt;0,1,0)+IF(#REF!&lt;&gt;0,2,0)+IF(#REF!&lt;&gt;0,4,0)&amp;")")</f>
        <v/>
      </c>
      <c r="K951" s="90">
        <f>K944+K949</f>
        <v>214742527.92000002</v>
      </c>
      <c r="L951" s="49"/>
      <c r="M951" s="50"/>
      <c r="N951" s="12"/>
    </row>
    <row r="952" spans="1:14" ht="10.5" customHeight="1" x14ac:dyDescent="0.2">
      <c r="A952" s="89" t="s">
        <v>145</v>
      </c>
      <c r="B952" s="91"/>
      <c r="C952" s="65"/>
      <c r="D952" s="92"/>
      <c r="E952" s="92"/>
      <c r="F952" s="92"/>
      <c r="G952" s="92"/>
      <c r="H952" s="92"/>
      <c r="I952" s="92"/>
      <c r="J952" s="67" t="str">
        <f>IF($I952=0,"","("&amp;IF(#REF!&lt;&gt;0,1,0)+IF(#REF!&lt;&gt;0,2,0)+IF(#REF!&lt;&gt;0,4,0)&amp;")")</f>
        <v/>
      </c>
      <c r="K952" s="125"/>
      <c r="L952" s="46"/>
      <c r="M952" s="56"/>
    </row>
    <row r="953" spans="1:14" ht="10.5" customHeight="1" x14ac:dyDescent="0.2">
      <c r="A953" s="68"/>
      <c r="B953" s="33">
        <v>341</v>
      </c>
      <c r="C953" s="69" t="s">
        <v>3</v>
      </c>
      <c r="D953" s="59">
        <f t="shared" ref="D953:I958" si="254">D908+D923+D938</f>
        <v>88697304.359999999</v>
      </c>
      <c r="E953" s="59">
        <f t="shared" si="254"/>
        <v>1829768.59</v>
      </c>
      <c r="F953" s="59">
        <f t="shared" si="254"/>
        <v>508235.45</v>
      </c>
      <c r="G953" s="59">
        <f t="shared" si="254"/>
        <v>0</v>
      </c>
      <c r="H953" s="59">
        <f t="shared" ref="H953:H958" si="255">D953+E953-F953+G953</f>
        <v>90018837.5</v>
      </c>
      <c r="I953" s="59">
        <f t="shared" si="254"/>
        <v>0</v>
      </c>
      <c r="J953" s="107" t="str">
        <f>IF($I953=0,"","("&amp;IF(#REF!&lt;&gt;0,1,0)+IF(#REF!&lt;&gt;0,2,0)+IF(#REF!&lt;&gt;0,4,0)&amp;")")</f>
        <v/>
      </c>
      <c r="K953" s="149">
        <f t="shared" ref="K953:K958" si="256">H953-I953</f>
        <v>90018837.5</v>
      </c>
      <c r="L953" s="46"/>
      <c r="M953" s="43"/>
    </row>
    <row r="954" spans="1:14" ht="10.5" customHeight="1" x14ac:dyDescent="0.2">
      <c r="A954" s="68"/>
      <c r="B954" s="33">
        <v>342</v>
      </c>
      <c r="C954" s="106" t="s">
        <v>134</v>
      </c>
      <c r="D954" s="77">
        <f t="shared" si="254"/>
        <v>10593725.779999999</v>
      </c>
      <c r="E954" s="77">
        <f t="shared" si="254"/>
        <v>1847389.3599999999</v>
      </c>
      <c r="F954" s="77">
        <f t="shared" si="254"/>
        <v>155941.12</v>
      </c>
      <c r="G954" s="77">
        <f t="shared" si="254"/>
        <v>0</v>
      </c>
      <c r="H954" s="77">
        <f t="shared" si="255"/>
        <v>12285174.02</v>
      </c>
      <c r="I954" s="59">
        <f>I909+I924+I939</f>
        <v>0</v>
      </c>
      <c r="J954" s="107" t="str">
        <f>IF($I954=0,"","("&amp;IF(#REF!&lt;&gt;0,1,0)+IF(#REF!&lt;&gt;0,2,0)+IF(#REF!&lt;&gt;0,4,0)&amp;")")</f>
        <v/>
      </c>
      <c r="K954" s="150">
        <f t="shared" si="256"/>
        <v>12285174.02</v>
      </c>
      <c r="L954" s="46"/>
      <c r="M954" s="43"/>
    </row>
    <row r="955" spans="1:14" ht="10.5" customHeight="1" x14ac:dyDescent="0.2">
      <c r="A955" s="68"/>
      <c r="B955" s="33">
        <v>343</v>
      </c>
      <c r="C955" s="32" t="s">
        <v>9</v>
      </c>
      <c r="D955" s="77">
        <f t="shared" si="254"/>
        <v>387016752.83000004</v>
      </c>
      <c r="E955" s="77">
        <f t="shared" si="254"/>
        <v>51430888.969999999</v>
      </c>
      <c r="F955" s="77">
        <f t="shared" si="254"/>
        <v>47619176.480000004</v>
      </c>
      <c r="G955" s="77">
        <f t="shared" si="254"/>
        <v>-1063426.2600000016</v>
      </c>
      <c r="H955" s="77">
        <f t="shared" si="255"/>
        <v>389765039.06000006</v>
      </c>
      <c r="I955" s="59">
        <f>I910+I925+I940</f>
        <v>0</v>
      </c>
      <c r="J955" s="107" t="str">
        <f>IF($I955=0,"","("&amp;IF(#REF!&lt;&gt;0,1,0)+IF(#REF!&lt;&gt;0,2,0)+IF(#REF!&lt;&gt;0,4,0)&amp;")")</f>
        <v/>
      </c>
      <c r="K955" s="150">
        <f t="shared" si="256"/>
        <v>389765039.06000006</v>
      </c>
      <c r="L955" s="46"/>
      <c r="M955" s="43"/>
    </row>
    <row r="956" spans="1:14" ht="10.5" customHeight="1" x14ac:dyDescent="0.2">
      <c r="A956" s="68"/>
      <c r="B956" s="33">
        <v>344</v>
      </c>
      <c r="C956" s="32" t="s">
        <v>10</v>
      </c>
      <c r="D956" s="77">
        <f t="shared" si="254"/>
        <v>58699913.399999999</v>
      </c>
      <c r="E956" s="77">
        <f t="shared" si="254"/>
        <v>172482.47</v>
      </c>
      <c r="F956" s="77">
        <f t="shared" si="254"/>
        <v>40230</v>
      </c>
      <c r="G956" s="77">
        <f t="shared" si="254"/>
        <v>0</v>
      </c>
      <c r="H956" s="77">
        <f t="shared" si="255"/>
        <v>58832165.869999997</v>
      </c>
      <c r="I956" s="59">
        <f>I911+I926+I941</f>
        <v>0</v>
      </c>
      <c r="J956" s="107" t="str">
        <f>IF($I956=0,"","("&amp;IF(#REF!&lt;&gt;0,1,0)+IF(#REF!&lt;&gt;0,2,0)+IF(#REF!&lt;&gt;0,4,0)&amp;")")</f>
        <v/>
      </c>
      <c r="K956" s="150">
        <f t="shared" si="256"/>
        <v>58832165.869999997</v>
      </c>
      <c r="L956" s="46"/>
      <c r="M956" s="43"/>
    </row>
    <row r="957" spans="1:14" ht="10.5" customHeight="1" x14ac:dyDescent="0.2">
      <c r="A957" s="68"/>
      <c r="B957" s="33">
        <v>345</v>
      </c>
      <c r="C957" s="32" t="s">
        <v>6</v>
      </c>
      <c r="D957" s="77">
        <f t="shared" si="254"/>
        <v>64468503.900000006</v>
      </c>
      <c r="E957" s="77">
        <f t="shared" si="254"/>
        <v>527048.37</v>
      </c>
      <c r="F957" s="77">
        <f t="shared" si="254"/>
        <v>630195.94000000006</v>
      </c>
      <c r="G957" s="77">
        <f t="shared" si="254"/>
        <v>0</v>
      </c>
      <c r="H957" s="77">
        <f t="shared" si="255"/>
        <v>64365356.330000006</v>
      </c>
      <c r="I957" s="59">
        <f>I912+I927+I942</f>
        <v>0</v>
      </c>
      <c r="J957" s="107" t="str">
        <f>IF($I957=0,"","("&amp;IF(#REF!&lt;&gt;0,1,0)+IF(#REF!&lt;&gt;0,2,0)+IF(#REF!&lt;&gt;0,4,0)&amp;")")</f>
        <v/>
      </c>
      <c r="K957" s="150">
        <f t="shared" si="256"/>
        <v>64365356.330000006</v>
      </c>
      <c r="L957" s="46"/>
      <c r="M957" s="43"/>
    </row>
    <row r="958" spans="1:14" ht="10.5" customHeight="1" x14ac:dyDescent="0.2">
      <c r="A958" s="68"/>
      <c r="B958" s="33">
        <v>346</v>
      </c>
      <c r="C958" s="32" t="s">
        <v>7</v>
      </c>
      <c r="D958" s="77">
        <f t="shared" si="254"/>
        <v>5421657.2300000004</v>
      </c>
      <c r="E958" s="77">
        <f t="shared" si="254"/>
        <v>34230.68</v>
      </c>
      <c r="F958" s="77">
        <f t="shared" si="254"/>
        <v>0</v>
      </c>
      <c r="G958" s="77">
        <f t="shared" si="254"/>
        <v>0</v>
      </c>
      <c r="H958" s="77">
        <f t="shared" si="255"/>
        <v>5455887.9100000001</v>
      </c>
      <c r="I958" s="59">
        <f>I913+I928+I943</f>
        <v>0</v>
      </c>
      <c r="J958" s="107" t="str">
        <f>IF($I958=0,"","("&amp;IF(#REF!&lt;&gt;0,1,0)+IF(#REF!&lt;&gt;0,2,0)+IF(#REF!&lt;&gt;0,4,0)&amp;")")</f>
        <v/>
      </c>
      <c r="K958" s="150">
        <f t="shared" si="256"/>
        <v>5455887.9100000001</v>
      </c>
      <c r="L958" s="46"/>
      <c r="M958" s="43"/>
    </row>
    <row r="959" spans="1:14" s="40" customFormat="1" ht="10.5" customHeight="1" x14ac:dyDescent="0.2">
      <c r="A959" s="68"/>
      <c r="B959" s="72"/>
      <c r="C959" s="73" t="s">
        <v>77</v>
      </c>
      <c r="D959" s="94">
        <f t="shared" ref="D959:I959" si="257">SUM(D953:D958)</f>
        <v>614897857.5</v>
      </c>
      <c r="E959" s="94">
        <f t="shared" si="257"/>
        <v>55841808.439999998</v>
      </c>
      <c r="F959" s="94">
        <f t="shared" si="257"/>
        <v>48953778.990000002</v>
      </c>
      <c r="G959" s="94">
        <f t="shared" si="257"/>
        <v>-1063426.2600000016</v>
      </c>
      <c r="H959" s="94">
        <f t="shared" si="257"/>
        <v>620722460.69000006</v>
      </c>
      <c r="I959" s="94">
        <f t="shared" si="257"/>
        <v>0</v>
      </c>
      <c r="J959" s="107" t="str">
        <f>IF($I959=0,"","("&amp;IF(#REF!&lt;&gt;0,1,0)+IF(#REF!&lt;&gt;0,2,0)+IF(#REF!&lt;&gt;0,4,0)&amp;")")</f>
        <v/>
      </c>
      <c r="K959" s="151">
        <f>SUM(K953:K958)</f>
        <v>620722460.69000006</v>
      </c>
      <c r="L959" s="49"/>
      <c r="M959" s="50"/>
      <c r="N959" s="12"/>
    </row>
    <row r="960" spans="1:14" ht="10.5" customHeight="1" x14ac:dyDescent="0.2">
      <c r="A960" s="68"/>
      <c r="B960" s="33"/>
      <c r="C960" s="75"/>
      <c r="D960" s="55"/>
      <c r="E960" s="55"/>
      <c r="F960" s="55"/>
      <c r="G960" s="55"/>
      <c r="H960" s="55"/>
      <c r="I960" s="32"/>
      <c r="J960" s="107" t="str">
        <f>IF($I960=0,"","("&amp;IF(#REF!&lt;&gt;0,1,0)+IF(#REF!&lt;&gt;0,2,0)+IF(#REF!&lt;&gt;0,4,0)&amp;")")</f>
        <v/>
      </c>
      <c r="K960" s="158"/>
      <c r="L960" s="46"/>
      <c r="M960" s="43"/>
    </row>
    <row r="961" spans="1:35" ht="10.5" customHeight="1" x14ac:dyDescent="0.2">
      <c r="A961" s="68"/>
      <c r="B961" s="33">
        <v>346.3</v>
      </c>
      <c r="C961" s="69" t="s">
        <v>78</v>
      </c>
      <c r="D961" s="59">
        <f t="shared" ref="D961:I963" si="258">D916+D931+D946</f>
        <v>160377.35</v>
      </c>
      <c r="E961" s="59">
        <f t="shared" si="258"/>
        <v>31976.93</v>
      </c>
      <c r="F961" s="59">
        <f t="shared" si="258"/>
        <v>9765.1</v>
      </c>
      <c r="G961" s="59">
        <f t="shared" si="258"/>
        <v>0</v>
      </c>
      <c r="H961" s="59">
        <f>D961+E961-F961+G961</f>
        <v>182589.18</v>
      </c>
      <c r="I961" s="59">
        <f t="shared" si="258"/>
        <v>0</v>
      </c>
      <c r="J961" s="107" t="str">
        <f>IF($I961=0,"","("&amp;IF(#REF!&lt;&gt;0,1,0)+IF(#REF!&lt;&gt;0,2,0)+IF(#REF!&lt;&gt;0,4,0)&amp;")")</f>
        <v/>
      </c>
      <c r="K961" s="149">
        <f>H961-I961</f>
        <v>182589.18</v>
      </c>
      <c r="L961" s="46"/>
      <c r="M961" s="43"/>
    </row>
    <row r="962" spans="1:35" ht="10.5" customHeight="1" x14ac:dyDescent="0.2">
      <c r="A962" s="68"/>
      <c r="B962" s="33">
        <v>346.5</v>
      </c>
      <c r="C962" s="32" t="s">
        <v>80</v>
      </c>
      <c r="D962" s="77">
        <f t="shared" si="258"/>
        <v>0</v>
      </c>
      <c r="E962" s="77">
        <f t="shared" si="258"/>
        <v>22698.12</v>
      </c>
      <c r="F962" s="77">
        <f t="shared" si="258"/>
        <v>0</v>
      </c>
      <c r="G962" s="77">
        <f t="shared" si="258"/>
        <v>0</v>
      </c>
      <c r="H962" s="77">
        <f>D962+E962-F962+G962</f>
        <v>22698.12</v>
      </c>
      <c r="I962" s="59">
        <f>I917+I932+I947</f>
        <v>0</v>
      </c>
      <c r="J962" s="107" t="str">
        <f>IF($I962=0,"","("&amp;IF(#REF!&lt;&gt;0,1,0)+IF(#REF!&lt;&gt;0,2,0)+IF(#REF!&lt;&gt;0,4,0)&amp;")")</f>
        <v/>
      </c>
      <c r="K962" s="150">
        <f>H962-I962</f>
        <v>22698.12</v>
      </c>
      <c r="L962" s="46"/>
      <c r="M962" s="43"/>
    </row>
    <row r="963" spans="1:35" ht="10.5" customHeight="1" x14ac:dyDescent="0.2">
      <c r="A963" s="68"/>
      <c r="B963" s="33">
        <v>346.7</v>
      </c>
      <c r="C963" s="69" t="s">
        <v>82</v>
      </c>
      <c r="D963" s="77">
        <f t="shared" si="258"/>
        <v>963113.92</v>
      </c>
      <c r="E963" s="77">
        <f t="shared" si="258"/>
        <v>8007.1</v>
      </c>
      <c r="F963" s="77">
        <f t="shared" si="258"/>
        <v>52217.48</v>
      </c>
      <c r="G963" s="77">
        <f t="shared" si="258"/>
        <v>0</v>
      </c>
      <c r="H963" s="77">
        <f>D963+E963-F963+G963</f>
        <v>918903.54</v>
      </c>
      <c r="I963" s="59">
        <f>I918+I933+I948</f>
        <v>0</v>
      </c>
      <c r="J963" s="107" t="str">
        <f>IF($I963=0,"","("&amp;IF(#REF!&lt;&gt;0,1,0)+IF(#REF!&lt;&gt;0,2,0)+IF(#REF!&lt;&gt;0,4,0)&amp;")")</f>
        <v/>
      </c>
      <c r="K963" s="150">
        <f>H963-I963</f>
        <v>918903.54</v>
      </c>
      <c r="L963" s="46"/>
      <c r="M963" s="43"/>
    </row>
    <row r="964" spans="1:35" s="40" customFormat="1" ht="10.5" customHeight="1" x14ac:dyDescent="0.2">
      <c r="A964" s="68"/>
      <c r="B964" s="72"/>
      <c r="C964" s="78" t="s">
        <v>84</v>
      </c>
      <c r="D964" s="113">
        <f t="shared" ref="D964:I964" si="259">SUM(D961:D963)</f>
        <v>1123491.27</v>
      </c>
      <c r="E964" s="113">
        <f t="shared" si="259"/>
        <v>62682.15</v>
      </c>
      <c r="F964" s="113">
        <f t="shared" si="259"/>
        <v>61982.58</v>
      </c>
      <c r="G964" s="113">
        <f t="shared" si="259"/>
        <v>0</v>
      </c>
      <c r="H964" s="113">
        <f t="shared" si="259"/>
        <v>1124190.8400000001</v>
      </c>
      <c r="I964" s="113">
        <f t="shared" si="259"/>
        <v>0</v>
      </c>
      <c r="J964" s="107" t="str">
        <f>IF($I964=0,"","("&amp;IF(#REF!&lt;&gt;0,1,0)+IF(#REF!&lt;&gt;0,2,0)+IF(#REF!&lt;&gt;0,4,0)&amp;")")</f>
        <v/>
      </c>
      <c r="K964" s="159">
        <f>SUM(K961:K963)</f>
        <v>1124190.8400000001</v>
      </c>
      <c r="L964" s="49"/>
      <c r="M964" s="83"/>
      <c r="N964" s="12"/>
    </row>
    <row r="965" spans="1:35" ht="10.5" customHeight="1" thickBot="1" x14ac:dyDescent="0.25">
      <c r="A965" s="68"/>
      <c r="B965" s="102"/>
      <c r="C965" s="32"/>
      <c r="D965" s="32"/>
      <c r="E965" s="32"/>
      <c r="F965" s="32"/>
      <c r="G965" s="32"/>
      <c r="H965" s="32"/>
      <c r="I965" s="32"/>
      <c r="J965" s="107" t="str">
        <f>IF($I965=0,"","("&amp;IF(#REF!&lt;&gt;0,1,0)+IF(#REF!&lt;&gt;0,2,0)+IF(#REF!&lt;&gt;0,4,0)&amp;")")</f>
        <v/>
      </c>
      <c r="K965" s="160"/>
      <c r="L965" s="46"/>
      <c r="M965" s="43"/>
    </row>
    <row r="966" spans="1:35" s="40" customFormat="1" ht="10.5" customHeight="1" thickTop="1" x14ac:dyDescent="0.2">
      <c r="A966" s="79"/>
      <c r="B966" s="80"/>
      <c r="C966" s="81" t="str">
        <f>" "&amp;"Total "&amp;A$952</f>
        <v xml:space="preserve"> Total Lauderdale Site</v>
      </c>
      <c r="D966" s="155">
        <f t="shared" ref="D966:I966" si="260">D959+D964</f>
        <v>616021348.76999998</v>
      </c>
      <c r="E966" s="155">
        <f t="shared" si="260"/>
        <v>55904490.589999996</v>
      </c>
      <c r="F966" s="155">
        <f t="shared" si="260"/>
        <v>49015761.57</v>
      </c>
      <c r="G966" s="155">
        <f t="shared" si="260"/>
        <v>-1063426.2600000016</v>
      </c>
      <c r="H966" s="155">
        <f t="shared" si="260"/>
        <v>621846651.53000009</v>
      </c>
      <c r="I966" s="155">
        <f t="shared" si="260"/>
        <v>0</v>
      </c>
      <c r="J966" s="109" t="str">
        <f>IF($I966=0,"","("&amp;IF(#REF!&lt;&gt;0,1,0)+IF(#REF!&lt;&gt;0,2,0)+IF(#REF!&lt;&gt;0,4,0)&amp;")")</f>
        <v/>
      </c>
      <c r="K966" s="161">
        <f>K959+K964</f>
        <v>621846651.53000009</v>
      </c>
      <c r="L966" s="49"/>
      <c r="M966" s="50"/>
      <c r="N966" s="12"/>
    </row>
    <row r="967" spans="1:35" ht="10.5" customHeight="1" x14ac:dyDescent="0.2">
      <c r="A967" s="40"/>
      <c r="B967" s="39"/>
      <c r="C967" s="63"/>
      <c r="D967" s="86"/>
      <c r="E967" s="86"/>
      <c r="F967" s="86"/>
      <c r="G967" s="86"/>
      <c r="H967" s="86"/>
      <c r="I967" s="86"/>
      <c r="K967" s="86"/>
      <c r="L967" s="46"/>
      <c r="M967" s="56"/>
    </row>
    <row r="968" spans="1:35" ht="10.5" customHeight="1" x14ac:dyDescent="0.2">
      <c r="A968" s="97" t="s">
        <v>146</v>
      </c>
      <c r="B968" s="63"/>
      <c r="D968" s="86"/>
      <c r="E968" s="86"/>
      <c r="F968" s="86"/>
      <c r="G968" s="86"/>
      <c r="H968" s="86"/>
      <c r="I968" s="86"/>
      <c r="J968" s="12" t="str">
        <f>IF($I968=0,"","("&amp;IF(#REF!&lt;&gt;0,1,0)+IF(#REF!&lt;&gt;0,2,0)+IF(#REF!&lt;&gt;0,4,0)&amp;")")</f>
        <v/>
      </c>
      <c r="K968" s="86"/>
      <c r="L968" s="46"/>
      <c r="M968" s="56"/>
    </row>
    <row r="969" spans="1:35" ht="10.5" customHeight="1" x14ac:dyDescent="0.2">
      <c r="A969" s="40"/>
      <c r="B969" s="10">
        <v>341</v>
      </c>
      <c r="C969" s="41" t="s">
        <v>3</v>
      </c>
      <c r="D969" s="42">
        <v>28914263.600000001</v>
      </c>
      <c r="E969" s="42">
        <v>79452.5</v>
      </c>
      <c r="F969" s="42">
        <v>0</v>
      </c>
      <c r="G969" s="42">
        <v>0</v>
      </c>
      <c r="H969" s="42">
        <f t="shared" ref="H969:H974" si="261">D969+E969-F969+G969</f>
        <v>28993716.100000001</v>
      </c>
      <c r="I969" s="42">
        <v>0</v>
      </c>
      <c r="J969" s="12" t="str">
        <f>IF($I969=0,"","("&amp;IF(#REF!&lt;&gt;0,1,0)+IF(#REF!&lt;&gt;0,2,0)+IF(#REF!&lt;&gt;0,4,0)&amp;")")</f>
        <v/>
      </c>
      <c r="K969" s="101">
        <f t="shared" ref="K969:K974" si="262">H969-I969</f>
        <v>28993716.100000001</v>
      </c>
      <c r="L969" s="46"/>
      <c r="M969" s="43">
        <v>3.5000000000000003E-2</v>
      </c>
      <c r="N969" s="8"/>
    </row>
    <row r="970" spans="1:35" ht="10.5" customHeight="1" x14ac:dyDescent="0.2">
      <c r="A970" s="40"/>
      <c r="B970" s="10">
        <v>342</v>
      </c>
      <c r="C970" s="105" t="s">
        <v>134</v>
      </c>
      <c r="D970" s="42">
        <v>3996455.08</v>
      </c>
      <c r="E970" s="42">
        <v>15687.65</v>
      </c>
      <c r="F970" s="42">
        <v>-1388.84</v>
      </c>
      <c r="G970" s="42">
        <v>0</v>
      </c>
      <c r="H970" s="42">
        <f t="shared" si="261"/>
        <v>4013531.57</v>
      </c>
      <c r="I970" s="42">
        <v>0</v>
      </c>
      <c r="J970" s="12" t="str">
        <f>IF($I970=0,"","("&amp;IF(#REF!&lt;&gt;0,1,0)+IF(#REF!&lt;&gt;0,2,0)+IF(#REF!&lt;&gt;0,4,0)&amp;")")</f>
        <v/>
      </c>
      <c r="K970" s="71">
        <f t="shared" si="262"/>
        <v>4013531.57</v>
      </c>
      <c r="L970" s="46"/>
      <c r="M970" s="43">
        <v>3.7999999999999999E-2</v>
      </c>
      <c r="N970" s="8"/>
    </row>
    <row r="971" spans="1:35" ht="10.5" customHeight="1" x14ac:dyDescent="0.2">
      <c r="A971" s="40"/>
      <c r="B971" s="10">
        <v>343</v>
      </c>
      <c r="C971" s="9" t="s">
        <v>9</v>
      </c>
      <c r="D971" s="42">
        <v>369871574.09000003</v>
      </c>
      <c r="E971" s="42">
        <v>8061270.9199999999</v>
      </c>
      <c r="F971" s="42">
        <v>10138718.33</v>
      </c>
      <c r="G971" s="42">
        <v>5556889.7000000002</v>
      </c>
      <c r="H971" s="42">
        <f t="shared" si="261"/>
        <v>373351016.38000005</v>
      </c>
      <c r="I971" s="42">
        <v>0</v>
      </c>
      <c r="J971" s="12" t="str">
        <f>IF($I971=0,"","("&amp;IF(#REF!&lt;&gt;0,1,0)+IF(#REF!&lt;&gt;0,2,0)+IF(#REF!&lt;&gt;0,4,0)&amp;")")</f>
        <v/>
      </c>
      <c r="K971" s="71">
        <f t="shared" si="262"/>
        <v>373351016.38000005</v>
      </c>
      <c r="L971" s="46"/>
      <c r="M971" s="43">
        <v>4.2999999999999997E-2</v>
      </c>
      <c r="N971" s="8"/>
    </row>
    <row r="972" spans="1:35" ht="10.5" customHeight="1" x14ac:dyDescent="0.2">
      <c r="A972" s="40"/>
      <c r="B972" s="10">
        <v>344</v>
      </c>
      <c r="C972" s="9" t="s">
        <v>10</v>
      </c>
      <c r="D972" s="42">
        <v>41471327.81000001</v>
      </c>
      <c r="E972" s="42">
        <v>0.01</v>
      </c>
      <c r="F972" s="42">
        <v>0</v>
      </c>
      <c r="G972" s="42">
        <v>0</v>
      </c>
      <c r="H972" s="42">
        <f t="shared" si="261"/>
        <v>41471327.820000008</v>
      </c>
      <c r="I972" s="42">
        <v>0</v>
      </c>
      <c r="J972" s="12" t="str">
        <f>IF($I972=0,"","("&amp;IF(#REF!&lt;&gt;0,1,0)+IF(#REF!&lt;&gt;0,2,0)+IF(#REF!&lt;&gt;0,4,0)&amp;")")</f>
        <v/>
      </c>
      <c r="K972" s="71">
        <f t="shared" si="262"/>
        <v>41471327.820000008</v>
      </c>
      <c r="L972" s="46"/>
      <c r="M972" s="43">
        <v>3.4000000000000002E-2</v>
      </c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</row>
    <row r="973" spans="1:35" ht="10.5" customHeight="1" x14ac:dyDescent="0.2">
      <c r="A973" s="40"/>
      <c r="B973" s="10">
        <v>345</v>
      </c>
      <c r="C973" s="9" t="s">
        <v>6</v>
      </c>
      <c r="D973" s="42">
        <v>45046976.93</v>
      </c>
      <c r="E973" s="42">
        <v>140178.19</v>
      </c>
      <c r="F973" s="42">
        <v>0</v>
      </c>
      <c r="G973" s="42">
        <v>0</v>
      </c>
      <c r="H973" s="42">
        <f t="shared" si="261"/>
        <v>45187155.119999997</v>
      </c>
      <c r="I973" s="42">
        <v>0</v>
      </c>
      <c r="J973" s="12" t="str">
        <f>IF($I973=0,"","("&amp;IF(#REF!&lt;&gt;0,1,0)+IF(#REF!&lt;&gt;0,2,0)+IF(#REF!&lt;&gt;0,4,0)&amp;")")</f>
        <v/>
      </c>
      <c r="K973" s="71">
        <f t="shared" si="262"/>
        <v>45187155.119999997</v>
      </c>
      <c r="L973" s="46"/>
      <c r="M973" s="43">
        <v>3.4000000000000002E-2</v>
      </c>
      <c r="N973" s="8"/>
    </row>
    <row r="974" spans="1:35" ht="10.5" customHeight="1" x14ac:dyDescent="0.2">
      <c r="A974" s="40"/>
      <c r="B974" s="10">
        <v>346</v>
      </c>
      <c r="C974" s="9" t="s">
        <v>7</v>
      </c>
      <c r="D974" s="42">
        <v>10929019.339999998</v>
      </c>
      <c r="E974" s="42">
        <v>195783.19</v>
      </c>
      <c r="F974" s="42">
        <v>134246.82</v>
      </c>
      <c r="G974" s="42">
        <v>0</v>
      </c>
      <c r="H974" s="42">
        <f t="shared" si="261"/>
        <v>10990555.709999997</v>
      </c>
      <c r="I974" s="42">
        <v>0</v>
      </c>
      <c r="J974" s="12" t="str">
        <f>IF($I974=0,"","("&amp;IF(#REF!&lt;&gt;0,1,0)+IF(#REF!&lt;&gt;0,2,0)+IF(#REF!&lt;&gt;0,4,0)&amp;")")</f>
        <v/>
      </c>
      <c r="K974" s="71">
        <f t="shared" si="262"/>
        <v>10990555.709999997</v>
      </c>
      <c r="L974" s="46"/>
      <c r="M974" s="43">
        <v>3.4000000000000002E-2</v>
      </c>
      <c r="N974" s="8"/>
    </row>
    <row r="975" spans="1:35" s="40" customFormat="1" ht="10.5" customHeight="1" x14ac:dyDescent="0.2">
      <c r="B975" s="47"/>
      <c r="C975" s="48" t="s">
        <v>77</v>
      </c>
      <c r="D975" s="94">
        <f t="shared" ref="D975:I975" si="263">SUM(D969:D974)</f>
        <v>500229616.85000002</v>
      </c>
      <c r="E975" s="94">
        <f t="shared" si="263"/>
        <v>8492372.4600000009</v>
      </c>
      <c r="F975" s="94">
        <f t="shared" si="263"/>
        <v>10271576.310000001</v>
      </c>
      <c r="G975" s="94">
        <f t="shared" si="263"/>
        <v>5556889.7000000002</v>
      </c>
      <c r="H975" s="94">
        <f t="shared" si="263"/>
        <v>504007302.70000005</v>
      </c>
      <c r="I975" s="94">
        <f t="shared" si="263"/>
        <v>0</v>
      </c>
      <c r="J975" s="12" t="str">
        <f>IF($I975=0,"","("&amp;IF(#REF!&lt;&gt;0,1,0)+IF(#REF!&lt;&gt;0,2,0)+IF(#REF!&lt;&gt;0,4,0)&amp;")")</f>
        <v/>
      </c>
      <c r="K975" s="94">
        <f>SUM(K969:K974)</f>
        <v>504007302.70000005</v>
      </c>
      <c r="L975" s="49"/>
      <c r="M975" s="50"/>
      <c r="N975" s="12"/>
    </row>
    <row r="976" spans="1:35" ht="10.5" customHeight="1" x14ac:dyDescent="0.2">
      <c r="A976" s="40"/>
      <c r="C976" s="54"/>
      <c r="I976" s="9"/>
      <c r="J976" s="12" t="str">
        <f>IF($I976=0,"","("&amp;IF(#REF!&lt;&gt;0,1,0)+IF(#REF!&lt;&gt;0,2,0)+IF(#REF!&lt;&gt;0,4,0)&amp;")")</f>
        <v/>
      </c>
      <c r="L976" s="46"/>
      <c r="M976" s="43"/>
    </row>
    <row r="977" spans="1:16" ht="10.5" customHeight="1" x14ac:dyDescent="0.2">
      <c r="A977" s="40"/>
      <c r="B977" s="10">
        <v>346.3</v>
      </c>
      <c r="C977" s="41" t="s">
        <v>78</v>
      </c>
      <c r="D977" s="42">
        <v>44749.58</v>
      </c>
      <c r="E977" s="42">
        <v>0</v>
      </c>
      <c r="F977" s="42">
        <v>0</v>
      </c>
      <c r="G977" s="42">
        <v>0</v>
      </c>
      <c r="H977" s="42">
        <f>D977+E977-F977+G977</f>
        <v>44749.58</v>
      </c>
      <c r="I977" s="42">
        <v>0</v>
      </c>
      <c r="J977" s="12" t="str">
        <f>IF($I977=0,"","("&amp;IF(#REF!&lt;&gt;0,1,0)+IF(#REF!&lt;&gt;0,2,0)+IF(#REF!&lt;&gt;0,4,0)&amp;")")</f>
        <v/>
      </c>
      <c r="K977" s="101">
        <f>H977-I977</f>
        <v>44749.58</v>
      </c>
      <c r="L977" s="46"/>
      <c r="M977" s="57" t="s">
        <v>79</v>
      </c>
    </row>
    <row r="978" spans="1:16" ht="10.5" customHeight="1" x14ac:dyDescent="0.2">
      <c r="A978" s="40"/>
      <c r="B978" s="10">
        <v>346.5</v>
      </c>
      <c r="C978" s="9" t="s">
        <v>80</v>
      </c>
      <c r="D978" s="42">
        <v>20259.36</v>
      </c>
      <c r="E978" s="42">
        <v>0</v>
      </c>
      <c r="F978" s="42">
        <v>0</v>
      </c>
      <c r="G978" s="42">
        <v>0</v>
      </c>
      <c r="H978" s="42">
        <f>D978+E978-F978+G978</f>
        <v>20259.36</v>
      </c>
      <c r="I978" s="42">
        <v>0</v>
      </c>
      <c r="J978" s="12" t="str">
        <f>IF($I978=0,"","("&amp;IF(#REF!&lt;&gt;0,1,0)+IF(#REF!&lt;&gt;0,2,0)+IF(#REF!&lt;&gt;0,4,0)&amp;")")</f>
        <v/>
      </c>
      <c r="K978" s="71">
        <f>H978-I978</f>
        <v>20259.36</v>
      </c>
      <c r="L978" s="46"/>
      <c r="M978" s="43" t="s">
        <v>81</v>
      </c>
      <c r="N978" s="8"/>
      <c r="O978" s="8"/>
      <c r="P978" s="8"/>
    </row>
    <row r="979" spans="1:16" ht="10.5" customHeight="1" x14ac:dyDescent="0.2">
      <c r="A979" s="40"/>
      <c r="B979" s="10">
        <v>346.7</v>
      </c>
      <c r="C979" s="41" t="s">
        <v>82</v>
      </c>
      <c r="D979" s="42">
        <v>286113.55000000005</v>
      </c>
      <c r="E979" s="42">
        <v>158442.53</v>
      </c>
      <c r="F979" s="42">
        <v>107347.29000000001</v>
      </c>
      <c r="G979" s="42">
        <v>0</v>
      </c>
      <c r="H979" s="42">
        <f>D979+E979-F979+G979</f>
        <v>337208.79000000004</v>
      </c>
      <c r="I979" s="42">
        <v>0</v>
      </c>
      <c r="J979" s="12" t="str">
        <f>IF($I979=0,"","("&amp;IF(#REF!&lt;&gt;0,1,0)+IF(#REF!&lt;&gt;0,2,0)+IF(#REF!&lt;&gt;0,4,0)&amp;")")</f>
        <v/>
      </c>
      <c r="K979" s="71">
        <f>H979-I979</f>
        <v>337208.79000000004</v>
      </c>
      <c r="L979" s="46"/>
      <c r="M979" s="43" t="s">
        <v>83</v>
      </c>
      <c r="N979" s="8"/>
      <c r="O979" s="8"/>
      <c r="P979" s="8"/>
    </row>
    <row r="980" spans="1:16" s="40" customFormat="1" ht="10.5" customHeight="1" x14ac:dyDescent="0.2">
      <c r="B980" s="47"/>
      <c r="C980" s="53" t="s">
        <v>84</v>
      </c>
      <c r="D980" s="113">
        <f t="shared" ref="D980:I980" si="264">SUM(D977:D979)</f>
        <v>351122.49000000005</v>
      </c>
      <c r="E980" s="113">
        <f t="shared" si="264"/>
        <v>158442.53</v>
      </c>
      <c r="F980" s="113">
        <f t="shared" si="264"/>
        <v>107347.29000000001</v>
      </c>
      <c r="G980" s="113">
        <f t="shared" si="264"/>
        <v>0</v>
      </c>
      <c r="H980" s="113">
        <f t="shared" si="264"/>
        <v>402217.73000000004</v>
      </c>
      <c r="I980" s="113">
        <f t="shared" si="264"/>
        <v>0</v>
      </c>
      <c r="J980" s="12" t="str">
        <f>IF($I980=0,"","("&amp;IF(#REF!&lt;&gt;0,1,0)+IF(#REF!&lt;&gt;0,2,0)+IF(#REF!&lt;&gt;0,4,0)&amp;")")</f>
        <v/>
      </c>
      <c r="K980" s="113">
        <f>SUM(K977:K979)</f>
        <v>402217.73000000004</v>
      </c>
      <c r="L980" s="49"/>
      <c r="M980" s="83"/>
      <c r="N980" s="12"/>
    </row>
    <row r="981" spans="1:16" ht="10.5" customHeight="1" thickBot="1" x14ac:dyDescent="0.25">
      <c r="A981" s="40"/>
      <c r="B981" s="39"/>
      <c r="D981" s="9"/>
      <c r="E981" s="9"/>
      <c r="F981" s="9"/>
      <c r="G981" s="9"/>
      <c r="H981" s="9"/>
      <c r="I981" s="9"/>
      <c r="J981" s="12" t="str">
        <f>IF($I981=0,"","("&amp;IF(#REF!&lt;&gt;0,1,0)+IF(#REF!&lt;&gt;0,2,0)+IF(#REF!&lt;&gt;0,4,0)&amp;")")</f>
        <v/>
      </c>
      <c r="K981" s="9"/>
      <c r="L981" s="46"/>
      <c r="M981" s="43"/>
    </row>
    <row r="982" spans="1:16" s="40" customFormat="1" ht="10.5" customHeight="1" thickTop="1" x14ac:dyDescent="0.2">
      <c r="B982" s="47"/>
      <c r="C982" s="60" t="str">
        <f>" "&amp;"Total "&amp;A$968</f>
        <v xml:space="preserve"> Total Manatee Unit 3</v>
      </c>
      <c r="D982" s="90">
        <f t="shared" ref="D982:I982" si="265">D975+D980</f>
        <v>500580739.34000003</v>
      </c>
      <c r="E982" s="90">
        <f t="shared" si="265"/>
        <v>8650814.9900000002</v>
      </c>
      <c r="F982" s="90">
        <f t="shared" si="265"/>
        <v>10378923.6</v>
      </c>
      <c r="G982" s="90">
        <f t="shared" si="265"/>
        <v>5556889.7000000002</v>
      </c>
      <c r="H982" s="90">
        <f t="shared" si="265"/>
        <v>504409520.43000007</v>
      </c>
      <c r="I982" s="90">
        <f t="shared" si="265"/>
        <v>0</v>
      </c>
      <c r="J982" s="12" t="str">
        <f>IF($I982=0,"","("&amp;IF(#REF!&lt;&gt;0,1,0)+IF(#REF!&lt;&gt;0,2,0)+IF(#REF!&lt;&gt;0,4,0)&amp;")")</f>
        <v/>
      </c>
      <c r="K982" s="90">
        <f>K975+K980</f>
        <v>504409520.43000007</v>
      </c>
      <c r="L982" s="49"/>
      <c r="M982" s="50"/>
      <c r="N982" s="12"/>
    </row>
    <row r="983" spans="1:16" ht="10.5" customHeight="1" x14ac:dyDescent="0.2">
      <c r="A983" s="104" t="s">
        <v>91</v>
      </c>
      <c r="B983" s="64"/>
      <c r="C983" s="65"/>
      <c r="D983" s="66"/>
      <c r="E983" s="66"/>
      <c r="F983" s="66"/>
      <c r="G983" s="66"/>
      <c r="H983" s="66"/>
      <c r="I983" s="66"/>
      <c r="J983" s="67" t="str">
        <f>IF($I983=0,"","("&amp;IF(#REF!&lt;&gt;0,1,0)+IF(#REF!&lt;&gt;0,2,0)+IF(#REF!&lt;&gt;0,4,0)&amp;")")</f>
        <v/>
      </c>
      <c r="K983" s="148"/>
      <c r="L983" s="46"/>
      <c r="M983" s="43"/>
    </row>
    <row r="984" spans="1:16" ht="10.5" customHeight="1" x14ac:dyDescent="0.2">
      <c r="A984" s="68"/>
      <c r="B984" s="33">
        <v>341</v>
      </c>
      <c r="C984" s="69" t="s">
        <v>3</v>
      </c>
      <c r="D984" s="59">
        <f t="shared" ref="D984:I989" si="266">D969</f>
        <v>28914263.600000001</v>
      </c>
      <c r="E984" s="59">
        <f t="shared" si="266"/>
        <v>79452.5</v>
      </c>
      <c r="F984" s="59">
        <f t="shared" si="266"/>
        <v>0</v>
      </c>
      <c r="G984" s="59">
        <f t="shared" si="266"/>
        <v>0</v>
      </c>
      <c r="H984" s="59">
        <f t="shared" si="266"/>
        <v>28993716.100000001</v>
      </c>
      <c r="I984" s="59">
        <f t="shared" si="266"/>
        <v>0</v>
      </c>
      <c r="J984" s="107" t="str">
        <f>IF($I984=0,"","("&amp;IF(#REF!&lt;&gt;0,1,0)+IF(#REF!&lt;&gt;0,2,0)+IF(#REF!&lt;&gt;0,4,0)&amp;")")</f>
        <v/>
      </c>
      <c r="K984" s="149">
        <f t="shared" ref="K984:K989" si="267">H984-I984</f>
        <v>28993716.100000001</v>
      </c>
      <c r="L984" s="46"/>
      <c r="M984" s="43"/>
    </row>
    <row r="985" spans="1:16" ht="10.5" customHeight="1" x14ac:dyDescent="0.2">
      <c r="A985" s="68"/>
      <c r="B985" s="33">
        <v>342</v>
      </c>
      <c r="C985" s="106" t="s">
        <v>134</v>
      </c>
      <c r="D985" s="77">
        <f t="shared" si="266"/>
        <v>3996455.08</v>
      </c>
      <c r="E985" s="77">
        <f t="shared" si="266"/>
        <v>15687.65</v>
      </c>
      <c r="F985" s="77">
        <f t="shared" si="266"/>
        <v>-1388.84</v>
      </c>
      <c r="G985" s="77">
        <f t="shared" si="266"/>
        <v>0</v>
      </c>
      <c r="H985" s="77">
        <f t="shared" si="266"/>
        <v>4013531.57</v>
      </c>
      <c r="I985" s="59">
        <f>I970</f>
        <v>0</v>
      </c>
      <c r="J985" s="107" t="str">
        <f>IF($I985=0,"","("&amp;IF(#REF!&lt;&gt;0,1,0)+IF(#REF!&lt;&gt;0,2,0)+IF(#REF!&lt;&gt;0,4,0)&amp;")")</f>
        <v/>
      </c>
      <c r="K985" s="150">
        <f t="shared" si="267"/>
        <v>4013531.57</v>
      </c>
      <c r="L985" s="46"/>
      <c r="M985" s="43"/>
    </row>
    <row r="986" spans="1:16" ht="10.5" customHeight="1" x14ac:dyDescent="0.2">
      <c r="A986" s="68"/>
      <c r="B986" s="33">
        <v>343</v>
      </c>
      <c r="C986" s="32" t="s">
        <v>9</v>
      </c>
      <c r="D986" s="77">
        <f t="shared" si="266"/>
        <v>369871574.09000003</v>
      </c>
      <c r="E986" s="77">
        <f t="shared" si="266"/>
        <v>8061270.9199999999</v>
      </c>
      <c r="F986" s="77">
        <f t="shared" si="266"/>
        <v>10138718.33</v>
      </c>
      <c r="G986" s="77">
        <f t="shared" si="266"/>
        <v>5556889.7000000002</v>
      </c>
      <c r="H986" s="77">
        <f t="shared" si="266"/>
        <v>373351016.38000005</v>
      </c>
      <c r="I986" s="59">
        <f>I971</f>
        <v>0</v>
      </c>
      <c r="J986" s="107" t="str">
        <f>IF($I986=0,"","("&amp;IF(#REF!&lt;&gt;0,1,0)+IF(#REF!&lt;&gt;0,2,0)+IF(#REF!&lt;&gt;0,4,0)&amp;")")</f>
        <v/>
      </c>
      <c r="K986" s="150">
        <f t="shared" si="267"/>
        <v>373351016.38000005</v>
      </c>
      <c r="L986" s="46"/>
      <c r="M986" s="43"/>
    </row>
    <row r="987" spans="1:16" ht="10.5" customHeight="1" x14ac:dyDescent="0.2">
      <c r="A987" s="68"/>
      <c r="B987" s="33">
        <v>344</v>
      </c>
      <c r="C987" s="32" t="s">
        <v>10</v>
      </c>
      <c r="D987" s="77">
        <f t="shared" si="266"/>
        <v>41471327.81000001</v>
      </c>
      <c r="E987" s="77">
        <f t="shared" si="266"/>
        <v>0.01</v>
      </c>
      <c r="F987" s="77">
        <f t="shared" si="266"/>
        <v>0</v>
      </c>
      <c r="G987" s="77">
        <f t="shared" si="266"/>
        <v>0</v>
      </c>
      <c r="H987" s="77">
        <f t="shared" si="266"/>
        <v>41471327.820000008</v>
      </c>
      <c r="I987" s="59">
        <f>I972</f>
        <v>0</v>
      </c>
      <c r="J987" s="107" t="str">
        <f>IF($I987=0,"","("&amp;IF(#REF!&lt;&gt;0,1,0)+IF(#REF!&lt;&gt;0,2,0)+IF(#REF!&lt;&gt;0,4,0)&amp;")")</f>
        <v/>
      </c>
      <c r="K987" s="150">
        <f t="shared" si="267"/>
        <v>41471327.820000008</v>
      </c>
      <c r="L987" s="46"/>
      <c r="M987" s="43"/>
    </row>
    <row r="988" spans="1:16" ht="10.5" customHeight="1" x14ac:dyDescent="0.2">
      <c r="A988" s="68"/>
      <c r="B988" s="33">
        <v>345</v>
      </c>
      <c r="C988" s="32" t="s">
        <v>6</v>
      </c>
      <c r="D988" s="77">
        <f t="shared" si="266"/>
        <v>45046976.93</v>
      </c>
      <c r="E988" s="77">
        <f t="shared" si="266"/>
        <v>140178.19</v>
      </c>
      <c r="F988" s="77">
        <f t="shared" si="266"/>
        <v>0</v>
      </c>
      <c r="G988" s="77">
        <f t="shared" si="266"/>
        <v>0</v>
      </c>
      <c r="H988" s="77">
        <f t="shared" si="266"/>
        <v>45187155.119999997</v>
      </c>
      <c r="I988" s="59">
        <f>I973</f>
        <v>0</v>
      </c>
      <c r="J988" s="107" t="str">
        <f>IF($I988=0,"","("&amp;IF(#REF!&lt;&gt;0,1,0)+IF(#REF!&lt;&gt;0,2,0)+IF(#REF!&lt;&gt;0,4,0)&amp;")")</f>
        <v/>
      </c>
      <c r="K988" s="150">
        <f t="shared" si="267"/>
        <v>45187155.119999997</v>
      </c>
      <c r="L988" s="46"/>
      <c r="M988" s="43"/>
    </row>
    <row r="989" spans="1:16" ht="10.5" customHeight="1" x14ac:dyDescent="0.2">
      <c r="A989" s="68"/>
      <c r="B989" s="33">
        <v>346</v>
      </c>
      <c r="C989" s="32" t="s">
        <v>7</v>
      </c>
      <c r="D989" s="77">
        <f t="shared" si="266"/>
        <v>10929019.339999998</v>
      </c>
      <c r="E989" s="77">
        <f t="shared" si="266"/>
        <v>195783.19</v>
      </c>
      <c r="F989" s="77">
        <f t="shared" si="266"/>
        <v>134246.82</v>
      </c>
      <c r="G989" s="77">
        <f t="shared" si="266"/>
        <v>0</v>
      </c>
      <c r="H989" s="77">
        <f t="shared" si="266"/>
        <v>10990555.709999997</v>
      </c>
      <c r="I989" s="59">
        <f>I974</f>
        <v>0</v>
      </c>
      <c r="J989" s="107" t="str">
        <f>IF($I989=0,"","("&amp;IF(#REF!&lt;&gt;0,1,0)+IF(#REF!&lt;&gt;0,2,0)+IF(#REF!&lt;&gt;0,4,0)&amp;")")</f>
        <v/>
      </c>
      <c r="K989" s="150">
        <f t="shared" si="267"/>
        <v>10990555.709999997</v>
      </c>
      <c r="L989" s="46"/>
      <c r="M989" s="43"/>
    </row>
    <row r="990" spans="1:16" s="40" customFormat="1" ht="10.5" customHeight="1" x14ac:dyDescent="0.2">
      <c r="A990" s="68"/>
      <c r="B990" s="72"/>
      <c r="C990" s="73" t="s">
        <v>77</v>
      </c>
      <c r="D990" s="94">
        <f t="shared" ref="D990:I990" si="268">SUM(D984:D989)</f>
        <v>500229616.85000002</v>
      </c>
      <c r="E990" s="94">
        <f t="shared" si="268"/>
        <v>8492372.4600000009</v>
      </c>
      <c r="F990" s="94">
        <f t="shared" si="268"/>
        <v>10271576.310000001</v>
      </c>
      <c r="G990" s="94">
        <f t="shared" si="268"/>
        <v>5556889.7000000002</v>
      </c>
      <c r="H990" s="94">
        <f t="shared" si="268"/>
        <v>504007302.70000005</v>
      </c>
      <c r="I990" s="94">
        <f t="shared" si="268"/>
        <v>0</v>
      </c>
      <c r="J990" s="107" t="str">
        <f>IF($I990=0,"","("&amp;IF(#REF!&lt;&gt;0,1,0)+IF(#REF!&lt;&gt;0,2,0)+IF(#REF!&lt;&gt;0,4,0)&amp;")")</f>
        <v/>
      </c>
      <c r="K990" s="151">
        <f>SUM(K984:K989)</f>
        <v>504007302.70000005</v>
      </c>
      <c r="L990" s="49"/>
      <c r="M990" s="50"/>
      <c r="N990" s="12"/>
    </row>
    <row r="991" spans="1:16" ht="10.5" customHeight="1" x14ac:dyDescent="0.2">
      <c r="A991" s="68"/>
      <c r="B991" s="33"/>
      <c r="C991" s="75"/>
      <c r="D991" s="55"/>
      <c r="E991" s="55"/>
      <c r="F991" s="55"/>
      <c r="G991" s="55"/>
      <c r="H991" s="55"/>
      <c r="I991" s="32"/>
      <c r="J991" s="107" t="str">
        <f>IF($I991=0,"","("&amp;IF(#REF!&lt;&gt;0,1,0)+IF(#REF!&lt;&gt;0,2,0)+IF(#REF!&lt;&gt;0,4,0)&amp;")")</f>
        <v/>
      </c>
      <c r="K991" s="158"/>
      <c r="L991" s="46"/>
      <c r="M991" s="43"/>
    </row>
    <row r="992" spans="1:16" ht="10.5" customHeight="1" x14ac:dyDescent="0.2">
      <c r="A992" s="68"/>
      <c r="B992" s="33">
        <v>346.3</v>
      </c>
      <c r="C992" s="69" t="s">
        <v>78</v>
      </c>
      <c r="D992" s="59">
        <f t="shared" ref="D992:I994" si="269">D977</f>
        <v>44749.58</v>
      </c>
      <c r="E992" s="59">
        <f t="shared" si="269"/>
        <v>0</v>
      </c>
      <c r="F992" s="59">
        <f t="shared" si="269"/>
        <v>0</v>
      </c>
      <c r="G992" s="59">
        <f t="shared" si="269"/>
        <v>0</v>
      </c>
      <c r="H992" s="59">
        <f t="shared" si="269"/>
        <v>44749.58</v>
      </c>
      <c r="I992" s="59">
        <f t="shared" si="269"/>
        <v>0</v>
      </c>
      <c r="J992" s="107" t="str">
        <f>IF($I992=0,"","("&amp;IF(#REF!&lt;&gt;0,1,0)+IF(#REF!&lt;&gt;0,2,0)+IF(#REF!&lt;&gt;0,4,0)&amp;")")</f>
        <v/>
      </c>
      <c r="K992" s="149">
        <f>H992-I992</f>
        <v>44749.58</v>
      </c>
      <c r="L992" s="46"/>
      <c r="M992" s="43"/>
    </row>
    <row r="993" spans="1:35" ht="10.5" customHeight="1" x14ac:dyDescent="0.2">
      <c r="A993" s="68"/>
      <c r="B993" s="33">
        <v>346.5</v>
      </c>
      <c r="C993" s="32" t="s">
        <v>80</v>
      </c>
      <c r="D993" s="77">
        <f t="shared" si="269"/>
        <v>20259.36</v>
      </c>
      <c r="E993" s="77">
        <f t="shared" si="269"/>
        <v>0</v>
      </c>
      <c r="F993" s="77">
        <f t="shared" si="269"/>
        <v>0</v>
      </c>
      <c r="G993" s="77">
        <f t="shared" si="269"/>
        <v>0</v>
      </c>
      <c r="H993" s="77">
        <f t="shared" si="269"/>
        <v>20259.36</v>
      </c>
      <c r="I993" s="59">
        <f>I978</f>
        <v>0</v>
      </c>
      <c r="J993" s="107" t="str">
        <f>IF($I993=0,"","("&amp;IF(#REF!&lt;&gt;0,1,0)+IF(#REF!&lt;&gt;0,2,0)+IF(#REF!&lt;&gt;0,4,0)&amp;")")</f>
        <v/>
      </c>
      <c r="K993" s="150">
        <f>H993-I993</f>
        <v>20259.36</v>
      </c>
      <c r="L993" s="46"/>
      <c r="M993" s="43"/>
    </row>
    <row r="994" spans="1:35" ht="10.5" customHeight="1" x14ac:dyDescent="0.2">
      <c r="A994" s="68"/>
      <c r="B994" s="33">
        <v>346.7</v>
      </c>
      <c r="C994" s="69" t="s">
        <v>82</v>
      </c>
      <c r="D994" s="77">
        <f t="shared" si="269"/>
        <v>286113.55000000005</v>
      </c>
      <c r="E994" s="77">
        <f t="shared" si="269"/>
        <v>158442.53</v>
      </c>
      <c r="F994" s="77">
        <f t="shared" si="269"/>
        <v>107347.29000000001</v>
      </c>
      <c r="G994" s="77">
        <f t="shared" si="269"/>
        <v>0</v>
      </c>
      <c r="H994" s="77">
        <f t="shared" si="269"/>
        <v>337208.79000000004</v>
      </c>
      <c r="I994" s="59">
        <f>I979</f>
        <v>0</v>
      </c>
      <c r="J994" s="107" t="str">
        <f>IF($I994=0,"","("&amp;IF(#REF!&lt;&gt;0,1,0)+IF(#REF!&lt;&gt;0,2,0)+IF(#REF!&lt;&gt;0,4,0)&amp;")")</f>
        <v/>
      </c>
      <c r="K994" s="150">
        <f>H994-I994</f>
        <v>337208.79000000004</v>
      </c>
      <c r="L994" s="46"/>
      <c r="M994" s="43"/>
    </row>
    <row r="995" spans="1:35" s="40" customFormat="1" ht="10.5" customHeight="1" x14ac:dyDescent="0.2">
      <c r="A995" s="68"/>
      <c r="B995" s="72"/>
      <c r="C995" s="78" t="s">
        <v>84</v>
      </c>
      <c r="D995" s="113">
        <f t="shared" ref="D995:I995" si="270">SUM(D992:D994)</f>
        <v>351122.49000000005</v>
      </c>
      <c r="E995" s="113">
        <f t="shared" si="270"/>
        <v>158442.53</v>
      </c>
      <c r="F995" s="113">
        <f t="shared" si="270"/>
        <v>107347.29000000001</v>
      </c>
      <c r="G995" s="113">
        <f t="shared" si="270"/>
        <v>0</v>
      </c>
      <c r="H995" s="113">
        <f t="shared" si="270"/>
        <v>402217.73000000004</v>
      </c>
      <c r="I995" s="113">
        <f t="shared" si="270"/>
        <v>0</v>
      </c>
      <c r="J995" s="107" t="str">
        <f>IF($I995=0,"","("&amp;IF(#REF!&lt;&gt;0,1,0)+IF(#REF!&lt;&gt;0,2,0)+IF(#REF!&lt;&gt;0,4,0)&amp;")")</f>
        <v/>
      </c>
      <c r="K995" s="159">
        <f>SUM(K992:K994)</f>
        <v>402217.73000000004</v>
      </c>
      <c r="L995" s="49"/>
      <c r="M995" s="83"/>
      <c r="N995" s="12"/>
    </row>
    <row r="996" spans="1:35" ht="10.5" customHeight="1" thickBot="1" x14ac:dyDescent="0.25">
      <c r="A996" s="68"/>
      <c r="B996" s="102"/>
      <c r="C996" s="32"/>
      <c r="D996" s="32"/>
      <c r="E996" s="32"/>
      <c r="F996" s="32"/>
      <c r="G996" s="32"/>
      <c r="H996" s="32"/>
      <c r="I996" s="32"/>
      <c r="J996" s="107" t="str">
        <f>IF($I996=0,"","("&amp;IF(#REF!&lt;&gt;0,1,0)+IF(#REF!&lt;&gt;0,2,0)+IF(#REF!&lt;&gt;0,4,0)&amp;")")</f>
        <v/>
      </c>
      <c r="K996" s="160"/>
      <c r="L996" s="46"/>
      <c r="M996" s="43"/>
    </row>
    <row r="997" spans="1:35" s="40" customFormat="1" ht="10.5" customHeight="1" thickTop="1" x14ac:dyDescent="0.2">
      <c r="A997" s="79"/>
      <c r="B997" s="80"/>
      <c r="C997" s="81" t="str">
        <f>" "&amp;"Total "&amp;A$983</f>
        <v xml:space="preserve"> Total Manatee Site</v>
      </c>
      <c r="D997" s="155">
        <f t="shared" ref="D997:I997" si="271">D990+D995</f>
        <v>500580739.34000003</v>
      </c>
      <c r="E997" s="155">
        <f t="shared" si="271"/>
        <v>8650814.9900000002</v>
      </c>
      <c r="F997" s="155">
        <f t="shared" si="271"/>
        <v>10378923.6</v>
      </c>
      <c r="G997" s="155">
        <f t="shared" si="271"/>
        <v>5556889.7000000002</v>
      </c>
      <c r="H997" s="155">
        <f t="shared" si="271"/>
        <v>504409520.43000007</v>
      </c>
      <c r="I997" s="155">
        <f t="shared" si="271"/>
        <v>0</v>
      </c>
      <c r="J997" s="109" t="str">
        <f>IF($I997=0,"","("&amp;IF(#REF!&lt;&gt;0,1,0)+IF(#REF!&lt;&gt;0,2,0)+IF(#REF!&lt;&gt;0,4,0)&amp;")")</f>
        <v/>
      </c>
      <c r="K997" s="161">
        <f>K990+K995</f>
        <v>504409520.43000007</v>
      </c>
      <c r="L997" s="49"/>
      <c r="M997" s="50"/>
      <c r="N997" s="12"/>
    </row>
    <row r="998" spans="1:35" ht="10.5" customHeight="1" x14ac:dyDescent="0.2">
      <c r="A998" s="40"/>
      <c r="B998" s="39"/>
      <c r="C998" s="63"/>
      <c r="D998" s="86"/>
      <c r="E998" s="86"/>
      <c r="F998" s="86"/>
      <c r="G998" s="86"/>
      <c r="H998" s="86"/>
      <c r="I998" s="86"/>
      <c r="K998" s="86"/>
      <c r="L998" s="46"/>
      <c r="M998" s="56"/>
    </row>
    <row r="999" spans="1:35" ht="10.5" customHeight="1" x14ac:dyDescent="0.2">
      <c r="A999" s="97" t="s">
        <v>92</v>
      </c>
      <c r="B999" s="63"/>
      <c r="D999" s="86"/>
      <c r="E999" s="86"/>
      <c r="F999" s="86"/>
      <c r="G999" s="86"/>
      <c r="H999" s="86"/>
      <c r="I999" s="86"/>
      <c r="J999" s="12" t="str">
        <f>IF($I999=0,"","("&amp;IF(#REF!&lt;&gt;0,1,0)+IF(#REF!&lt;&gt;0,2,0)+IF(#REF!&lt;&gt;0,4,0)&amp;")")</f>
        <v/>
      </c>
      <c r="K999" s="86"/>
      <c r="L999" s="46"/>
      <c r="M999" s="56"/>
    </row>
    <row r="1000" spans="1:35" ht="10.5" customHeight="1" x14ac:dyDescent="0.2">
      <c r="A1000" s="40"/>
      <c r="B1000" s="10">
        <v>341</v>
      </c>
      <c r="C1000" s="41" t="s">
        <v>3</v>
      </c>
      <c r="D1000" s="42">
        <v>46148630.050000004</v>
      </c>
      <c r="E1000" s="42">
        <v>976022.26</v>
      </c>
      <c r="F1000" s="42">
        <v>317733.11</v>
      </c>
      <c r="G1000" s="42">
        <v>0</v>
      </c>
      <c r="H1000" s="42">
        <f t="shared" ref="H1000:H1005" si="272">D1000+E1000-F1000+G1000</f>
        <v>46806919.200000003</v>
      </c>
      <c r="I1000" s="42">
        <v>0</v>
      </c>
      <c r="J1000" s="12" t="str">
        <f>IF($I1000=0,"","("&amp;IF(#REF!&lt;&gt;0,1,0)+IF(#REF!&lt;&gt;0,2,0)+IF(#REF!&lt;&gt;0,4,0)&amp;")")</f>
        <v/>
      </c>
      <c r="K1000" s="101">
        <f t="shared" ref="K1000:K1005" si="273">H1000-I1000</f>
        <v>46806919.200000003</v>
      </c>
      <c r="L1000" s="46"/>
      <c r="M1000" s="43">
        <v>3.5499999999999997E-2</v>
      </c>
      <c r="N1000" s="8"/>
    </row>
    <row r="1001" spans="1:35" ht="10.5" customHeight="1" x14ac:dyDescent="0.2">
      <c r="A1001" s="40"/>
      <c r="B1001" s="10">
        <v>342</v>
      </c>
      <c r="C1001" s="105" t="s">
        <v>134</v>
      </c>
      <c r="D1001" s="42">
        <v>4444470.08</v>
      </c>
      <c r="E1001" s="42">
        <v>5284.74</v>
      </c>
      <c r="F1001" s="42">
        <v>0</v>
      </c>
      <c r="G1001" s="42">
        <v>0</v>
      </c>
      <c r="H1001" s="42">
        <f t="shared" si="272"/>
        <v>4449754.82</v>
      </c>
      <c r="I1001" s="42">
        <v>0</v>
      </c>
      <c r="J1001" s="12" t="str">
        <f>IF($I1001=0,"","("&amp;IF(#REF!&lt;&gt;0,1,0)+IF(#REF!&lt;&gt;0,2,0)+IF(#REF!&lt;&gt;0,4,0)&amp;")")</f>
        <v/>
      </c>
      <c r="K1001" s="71">
        <f t="shared" si="273"/>
        <v>4449754.82</v>
      </c>
      <c r="L1001" s="46"/>
      <c r="M1001" s="43">
        <v>3.7999999999999999E-2</v>
      </c>
      <c r="N1001" s="8"/>
    </row>
    <row r="1002" spans="1:35" ht="10.5" customHeight="1" x14ac:dyDescent="0.2">
      <c r="A1002" s="40"/>
      <c r="B1002" s="10">
        <v>343</v>
      </c>
      <c r="C1002" s="9" t="s">
        <v>9</v>
      </c>
      <c r="D1002" s="42">
        <v>23257276.960000001</v>
      </c>
      <c r="E1002" s="42">
        <v>762340.69000000006</v>
      </c>
      <c r="F1002" s="42">
        <v>1703265.02</v>
      </c>
      <c r="G1002" s="42">
        <v>-690762.99</v>
      </c>
      <c r="H1002" s="42">
        <f t="shared" si="272"/>
        <v>21625589.640000004</v>
      </c>
      <c r="I1002" s="42">
        <v>0</v>
      </c>
      <c r="J1002" s="12" t="str">
        <f>IF($I1002=0,"","("&amp;IF(#REF!&lt;&gt;0,1,0)+IF(#REF!&lt;&gt;0,2,0)+IF(#REF!&lt;&gt;0,4,0)&amp;")")</f>
        <v/>
      </c>
      <c r="K1002" s="71">
        <f t="shared" si="273"/>
        <v>21625589.640000004</v>
      </c>
      <c r="L1002" s="46"/>
      <c r="M1002" s="43">
        <v>4.2999999999999997E-2</v>
      </c>
      <c r="N1002" s="8"/>
    </row>
    <row r="1003" spans="1:35" ht="10.5" customHeight="1" x14ac:dyDescent="0.2">
      <c r="A1003" s="40"/>
      <c r="B1003" s="10">
        <v>344</v>
      </c>
      <c r="C1003" s="9" t="s">
        <v>10</v>
      </c>
      <c r="D1003" s="42">
        <v>0</v>
      </c>
      <c r="E1003" s="42">
        <v>0</v>
      </c>
      <c r="F1003" s="42">
        <v>0</v>
      </c>
      <c r="G1003" s="42">
        <v>0</v>
      </c>
      <c r="H1003" s="42">
        <f t="shared" si="272"/>
        <v>0</v>
      </c>
      <c r="I1003" s="42">
        <v>0</v>
      </c>
      <c r="J1003" s="12" t="str">
        <f>IF($I1003=0,"","("&amp;IF(#REF!&lt;&gt;0,1,0)+IF(#REF!&lt;&gt;0,2,0)+IF(#REF!&lt;&gt;0,4,0)&amp;")")</f>
        <v/>
      </c>
      <c r="K1003" s="71">
        <f t="shared" si="273"/>
        <v>0</v>
      </c>
      <c r="L1003" s="46"/>
      <c r="M1003" s="43">
        <v>0</v>
      </c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</row>
    <row r="1004" spans="1:35" ht="10.5" customHeight="1" x14ac:dyDescent="0.2">
      <c r="A1004" s="40"/>
      <c r="B1004" s="10">
        <v>345</v>
      </c>
      <c r="C1004" s="9" t="s">
        <v>6</v>
      </c>
      <c r="D1004" s="42">
        <v>4968510.08</v>
      </c>
      <c r="E1004" s="42">
        <v>3209516.48</v>
      </c>
      <c r="F1004" s="42">
        <v>0</v>
      </c>
      <c r="G1004" s="42">
        <v>0</v>
      </c>
      <c r="H1004" s="42">
        <f t="shared" si="272"/>
        <v>8178026.5600000005</v>
      </c>
      <c r="I1004" s="42">
        <v>0</v>
      </c>
      <c r="J1004" s="12" t="str">
        <f>IF($I1004=0,"","("&amp;IF(#REF!&lt;&gt;0,1,0)+IF(#REF!&lt;&gt;0,2,0)+IF(#REF!&lt;&gt;0,4,0)&amp;")")</f>
        <v/>
      </c>
      <c r="K1004" s="71">
        <f t="shared" si="273"/>
        <v>8178026.5600000005</v>
      </c>
      <c r="L1004" s="46"/>
      <c r="M1004" s="43">
        <v>3.4000000000000002E-2</v>
      </c>
      <c r="N1004" s="8"/>
    </row>
    <row r="1005" spans="1:35" ht="10.5" customHeight="1" x14ac:dyDescent="0.2">
      <c r="A1005" s="40"/>
      <c r="B1005" s="10">
        <v>346</v>
      </c>
      <c r="C1005" s="9" t="s">
        <v>7</v>
      </c>
      <c r="D1005" s="42">
        <v>3915478.3499999996</v>
      </c>
      <c r="E1005" s="42">
        <v>0</v>
      </c>
      <c r="F1005" s="42">
        <v>0</v>
      </c>
      <c r="G1005" s="42">
        <v>0</v>
      </c>
      <c r="H1005" s="42">
        <f t="shared" si="272"/>
        <v>3915478.3499999996</v>
      </c>
      <c r="I1005" s="42">
        <v>0</v>
      </c>
      <c r="J1005" s="12" t="str">
        <f>IF($I1005=0,"","("&amp;IF(#REF!&lt;&gt;0,1,0)+IF(#REF!&lt;&gt;0,2,0)+IF(#REF!&lt;&gt;0,4,0)&amp;")")</f>
        <v/>
      </c>
      <c r="K1005" s="71">
        <f t="shared" si="273"/>
        <v>3915478.3499999996</v>
      </c>
      <c r="L1005" s="46"/>
      <c r="M1005" s="43">
        <v>3.4000000000000002E-2</v>
      </c>
      <c r="N1005" s="8"/>
    </row>
    <row r="1006" spans="1:35" s="40" customFormat="1" ht="10.5" customHeight="1" x14ac:dyDescent="0.2">
      <c r="B1006" s="47"/>
      <c r="C1006" s="48" t="s">
        <v>77</v>
      </c>
      <c r="D1006" s="94">
        <f t="shared" ref="D1006:I1006" si="274">SUM(D1000:D1005)</f>
        <v>82734365.519999996</v>
      </c>
      <c r="E1006" s="94">
        <f t="shared" si="274"/>
        <v>4953164.17</v>
      </c>
      <c r="F1006" s="94">
        <f t="shared" si="274"/>
        <v>2020998.13</v>
      </c>
      <c r="G1006" s="94">
        <f t="shared" si="274"/>
        <v>-690762.99</v>
      </c>
      <c r="H1006" s="94">
        <f t="shared" si="274"/>
        <v>84975768.570000008</v>
      </c>
      <c r="I1006" s="94">
        <f t="shared" si="274"/>
        <v>0</v>
      </c>
      <c r="J1006" s="12" t="str">
        <f>IF($I1006=0,"","("&amp;IF(#REF!&lt;&gt;0,1,0)+IF(#REF!&lt;&gt;0,2,0)+IF(#REF!&lt;&gt;0,4,0)&amp;")")</f>
        <v/>
      </c>
      <c r="K1006" s="94">
        <f>SUM(K1000:K1005)</f>
        <v>84975768.570000008</v>
      </c>
      <c r="L1006" s="49"/>
      <c r="M1006" s="50"/>
      <c r="N1006" s="12"/>
    </row>
    <row r="1007" spans="1:35" ht="10.5" customHeight="1" x14ac:dyDescent="0.2">
      <c r="A1007" s="40"/>
      <c r="C1007" s="54"/>
      <c r="I1007" s="9"/>
      <c r="J1007" s="12" t="str">
        <f>IF($I1007=0,"","("&amp;IF(#REF!&lt;&gt;0,1,0)+IF(#REF!&lt;&gt;0,2,0)+IF(#REF!&lt;&gt;0,4,0)&amp;")")</f>
        <v/>
      </c>
      <c r="L1007" s="46"/>
      <c r="M1007" s="43"/>
    </row>
    <row r="1008" spans="1:35" ht="10.5" customHeight="1" x14ac:dyDescent="0.2">
      <c r="A1008" s="40"/>
      <c r="B1008" s="10">
        <v>346.3</v>
      </c>
      <c r="C1008" s="41" t="s">
        <v>78</v>
      </c>
      <c r="D1008" s="42">
        <v>0</v>
      </c>
      <c r="E1008" s="42">
        <v>0</v>
      </c>
      <c r="F1008" s="42">
        <v>0</v>
      </c>
      <c r="G1008" s="42">
        <v>0</v>
      </c>
      <c r="H1008" s="42">
        <f>D1008+E1008-F1008+G1008</f>
        <v>0</v>
      </c>
      <c r="I1008" s="42">
        <v>0</v>
      </c>
      <c r="J1008" s="12" t="str">
        <f>IF($I1008=0,"","("&amp;IF(#REF!&lt;&gt;0,1,0)+IF(#REF!&lt;&gt;0,2,0)+IF(#REF!&lt;&gt;0,4,0)&amp;")")</f>
        <v/>
      </c>
      <c r="K1008" s="101">
        <f>H1008-I1008</f>
        <v>0</v>
      </c>
      <c r="L1008" s="46"/>
      <c r="M1008" s="57" t="s">
        <v>79</v>
      </c>
    </row>
    <row r="1009" spans="1:16" ht="10.5" customHeight="1" x14ac:dyDescent="0.2">
      <c r="A1009" s="40"/>
      <c r="B1009" s="10">
        <v>346.5</v>
      </c>
      <c r="C1009" s="9" t="s">
        <v>80</v>
      </c>
      <c r="D1009" s="42">
        <v>312546.40000000002</v>
      </c>
      <c r="E1009" s="42">
        <v>177487.23</v>
      </c>
      <c r="F1009" s="42">
        <v>0</v>
      </c>
      <c r="G1009" s="42">
        <v>0</v>
      </c>
      <c r="H1009" s="42">
        <f>D1009+E1009-F1009+G1009</f>
        <v>490033.63</v>
      </c>
      <c r="I1009" s="42">
        <v>0</v>
      </c>
      <c r="J1009" s="12" t="str">
        <f>IF($I1009=0,"","("&amp;IF(#REF!&lt;&gt;0,1,0)+IF(#REF!&lt;&gt;0,2,0)+IF(#REF!&lt;&gt;0,4,0)&amp;")")</f>
        <v/>
      </c>
      <c r="K1009" s="71">
        <f>H1009-I1009</f>
        <v>490033.63</v>
      </c>
      <c r="L1009" s="46"/>
      <c r="M1009" s="43" t="s">
        <v>81</v>
      </c>
      <c r="N1009" s="8"/>
      <c r="O1009" s="8"/>
      <c r="P1009" s="8"/>
    </row>
    <row r="1010" spans="1:16" ht="10.5" customHeight="1" x14ac:dyDescent="0.2">
      <c r="A1010" s="40"/>
      <c r="B1010" s="10">
        <v>346.7</v>
      </c>
      <c r="C1010" s="41" t="s">
        <v>82</v>
      </c>
      <c r="D1010" s="42">
        <v>37090.709999999992</v>
      </c>
      <c r="E1010" s="42">
        <v>72309.850000000006</v>
      </c>
      <c r="F1010" s="42">
        <v>0</v>
      </c>
      <c r="G1010" s="42">
        <v>0</v>
      </c>
      <c r="H1010" s="42">
        <f>D1010+E1010-F1010+G1010</f>
        <v>109400.56</v>
      </c>
      <c r="I1010" s="42">
        <v>0</v>
      </c>
      <c r="J1010" s="12" t="str">
        <f>IF($I1010=0,"","("&amp;IF(#REF!&lt;&gt;0,1,0)+IF(#REF!&lt;&gt;0,2,0)+IF(#REF!&lt;&gt;0,4,0)&amp;")")</f>
        <v/>
      </c>
      <c r="K1010" s="71">
        <f>H1010-I1010</f>
        <v>109400.56</v>
      </c>
      <c r="L1010" s="46"/>
      <c r="M1010" s="43" t="s">
        <v>83</v>
      </c>
      <c r="N1010" s="8"/>
      <c r="O1010" s="8"/>
      <c r="P1010" s="8"/>
    </row>
    <row r="1011" spans="1:16" s="40" customFormat="1" ht="10.5" customHeight="1" x14ac:dyDescent="0.2">
      <c r="B1011" s="47"/>
      <c r="C1011" s="53" t="s">
        <v>84</v>
      </c>
      <c r="D1011" s="113">
        <f t="shared" ref="D1011:I1011" si="275">SUM(D1008:D1010)</f>
        <v>349637.11</v>
      </c>
      <c r="E1011" s="113">
        <f t="shared" si="275"/>
        <v>249797.08000000002</v>
      </c>
      <c r="F1011" s="113">
        <f t="shared" si="275"/>
        <v>0</v>
      </c>
      <c r="G1011" s="113">
        <f t="shared" si="275"/>
        <v>0</v>
      </c>
      <c r="H1011" s="113">
        <f t="shared" si="275"/>
        <v>599434.18999999994</v>
      </c>
      <c r="I1011" s="113">
        <f t="shared" si="275"/>
        <v>0</v>
      </c>
      <c r="J1011" s="12" t="str">
        <f>IF($I1011=0,"","("&amp;IF(#REF!&lt;&gt;0,1,0)+IF(#REF!&lt;&gt;0,2,0)+IF(#REF!&lt;&gt;0,4,0)&amp;")")</f>
        <v/>
      </c>
      <c r="K1011" s="113">
        <f>SUM(K1008:K1010)</f>
        <v>599434.18999999994</v>
      </c>
      <c r="L1011" s="49"/>
      <c r="M1011" s="83"/>
      <c r="N1011" s="12"/>
    </row>
    <row r="1012" spans="1:16" ht="10.5" customHeight="1" x14ac:dyDescent="0.2">
      <c r="A1012" s="40"/>
      <c r="B1012" s="39"/>
      <c r="D1012" s="9"/>
      <c r="E1012" s="9"/>
      <c r="F1012" s="9"/>
      <c r="G1012" s="9"/>
      <c r="H1012" s="9"/>
      <c r="I1012" s="9"/>
      <c r="J1012" s="12" t="str">
        <f>IF($I1012=0,"","("&amp;IF(#REF!&lt;&gt;0,1,0)+IF(#REF!&lt;&gt;0,2,0)+IF(#REF!&lt;&gt;0,4,0)&amp;")")</f>
        <v/>
      </c>
      <c r="K1012" s="9"/>
      <c r="L1012" s="46"/>
      <c r="M1012" s="43"/>
    </row>
    <row r="1013" spans="1:16" ht="10.5" customHeight="1" x14ac:dyDescent="0.2">
      <c r="A1013" s="38" t="s">
        <v>147</v>
      </c>
      <c r="B1013" s="63"/>
      <c r="D1013" s="86"/>
      <c r="E1013" s="86"/>
      <c r="F1013" s="86"/>
      <c r="G1013" s="86"/>
      <c r="H1013" s="86"/>
      <c r="I1013" s="86"/>
      <c r="J1013" s="12" t="str">
        <f>IF($I1013=0,"","("&amp;IF(#REF!&lt;&gt;0,1,0)+IF(#REF!&lt;&gt;0,2,0)+IF(#REF!&lt;&gt;0,4,0)&amp;")")</f>
        <v/>
      </c>
      <c r="K1013" s="86"/>
      <c r="L1013" s="46"/>
      <c r="M1013" s="56"/>
    </row>
    <row r="1014" spans="1:16" ht="10.5" customHeight="1" x14ac:dyDescent="0.2">
      <c r="A1014" s="40"/>
      <c r="B1014" s="10">
        <v>341</v>
      </c>
      <c r="C1014" s="41" t="s">
        <v>3</v>
      </c>
      <c r="D1014" s="42">
        <v>1549770.09</v>
      </c>
      <c r="E1014" s="42">
        <v>0</v>
      </c>
      <c r="F1014" s="42">
        <v>0</v>
      </c>
      <c r="G1014" s="42">
        <v>0</v>
      </c>
      <c r="H1014" s="42">
        <f t="shared" ref="H1014:H1019" si="276">D1014+E1014-F1014+G1014</f>
        <v>1549770.09</v>
      </c>
      <c r="I1014" s="42">
        <v>0</v>
      </c>
      <c r="J1014" s="12" t="str">
        <f>IF($I1014=0,"","("&amp;IF(#REF!&lt;&gt;0,1,0)+IF(#REF!&lt;&gt;0,2,0)+IF(#REF!&lt;&gt;0,4,0)&amp;")")</f>
        <v/>
      </c>
      <c r="K1014" s="101">
        <f t="shared" ref="K1014:K1019" si="277">H1014-I1014</f>
        <v>1549770.09</v>
      </c>
      <c r="L1014" s="46"/>
      <c r="M1014" s="43">
        <v>3.5000000000000003E-2</v>
      </c>
      <c r="N1014" s="8"/>
    </row>
    <row r="1015" spans="1:16" ht="10.5" customHeight="1" x14ac:dyDescent="0.2">
      <c r="A1015" s="40"/>
      <c r="B1015" s="10">
        <v>342</v>
      </c>
      <c r="C1015" s="105" t="s">
        <v>134</v>
      </c>
      <c r="D1015" s="42">
        <v>166850.88</v>
      </c>
      <c r="E1015" s="42">
        <v>0</v>
      </c>
      <c r="F1015" s="42">
        <v>0</v>
      </c>
      <c r="G1015" s="42">
        <v>0</v>
      </c>
      <c r="H1015" s="42">
        <f t="shared" si="276"/>
        <v>166850.88</v>
      </c>
      <c r="I1015" s="42">
        <v>0</v>
      </c>
      <c r="J1015" s="12" t="str">
        <f>IF($I1015=0,"","("&amp;IF(#REF!&lt;&gt;0,1,0)+IF(#REF!&lt;&gt;0,2,0)+IF(#REF!&lt;&gt;0,4,0)&amp;")")</f>
        <v/>
      </c>
      <c r="K1015" s="71">
        <f t="shared" si="277"/>
        <v>166850.88</v>
      </c>
      <c r="L1015" s="46"/>
      <c r="M1015" s="43">
        <v>3.7999999999999999E-2</v>
      </c>
      <c r="N1015" s="8"/>
    </row>
    <row r="1016" spans="1:16" ht="10.5" customHeight="1" x14ac:dyDescent="0.2">
      <c r="A1016" s="40"/>
      <c r="B1016" s="10">
        <v>343</v>
      </c>
      <c r="C1016" s="9" t="s">
        <v>9</v>
      </c>
      <c r="D1016" s="42">
        <v>181116359.22</v>
      </c>
      <c r="E1016" s="42">
        <v>-213681.37</v>
      </c>
      <c r="F1016" s="42">
        <v>164559.04000000001</v>
      </c>
      <c r="G1016" s="42">
        <v>1089973.8999999999</v>
      </c>
      <c r="H1016" s="42">
        <f t="shared" si="276"/>
        <v>181828092.71000001</v>
      </c>
      <c r="I1016" s="42">
        <v>0</v>
      </c>
      <c r="J1016" s="12" t="str">
        <f>IF($I1016=0,"","("&amp;IF(#REF!&lt;&gt;0,1,0)+IF(#REF!&lt;&gt;0,2,0)+IF(#REF!&lt;&gt;0,4,0)&amp;")")</f>
        <v/>
      </c>
      <c r="K1016" s="71">
        <f t="shared" si="277"/>
        <v>181828092.71000001</v>
      </c>
      <c r="L1016" s="46"/>
      <c r="M1016" s="43">
        <v>4.2000000000000003E-2</v>
      </c>
      <c r="N1016" s="8"/>
    </row>
    <row r="1017" spans="1:16" ht="10.5" customHeight="1" x14ac:dyDescent="0.2">
      <c r="A1017" s="40"/>
      <c r="B1017" s="10">
        <v>344</v>
      </c>
      <c r="C1017" s="9" t="s">
        <v>10</v>
      </c>
      <c r="D1017" s="42">
        <v>24947787.23</v>
      </c>
      <c r="E1017" s="42">
        <v>149057.72</v>
      </c>
      <c r="F1017" s="42">
        <v>284453</v>
      </c>
      <c r="G1017" s="42">
        <v>0</v>
      </c>
      <c r="H1017" s="42">
        <f t="shared" si="276"/>
        <v>24812391.949999999</v>
      </c>
      <c r="I1017" s="42">
        <v>0</v>
      </c>
      <c r="J1017" s="12" t="str">
        <f>IF($I1017=0,"","("&amp;IF(#REF!&lt;&gt;0,1,0)+IF(#REF!&lt;&gt;0,2,0)+IF(#REF!&lt;&gt;0,4,0)&amp;")")</f>
        <v/>
      </c>
      <c r="K1017" s="71">
        <f t="shared" si="277"/>
        <v>24812391.949999999</v>
      </c>
      <c r="L1017" s="46"/>
      <c r="M1017" s="43">
        <v>3.4000000000000002E-2</v>
      </c>
      <c r="N1017" s="8"/>
    </row>
    <row r="1018" spans="1:16" ht="10.5" customHeight="1" x14ac:dyDescent="0.2">
      <c r="A1018" s="40"/>
      <c r="B1018" s="10">
        <v>345</v>
      </c>
      <c r="C1018" s="9" t="s">
        <v>6</v>
      </c>
      <c r="D1018" s="42">
        <v>26513077.799999997</v>
      </c>
      <c r="E1018" s="42">
        <v>185867.29</v>
      </c>
      <c r="F1018" s="42">
        <v>147778</v>
      </c>
      <c r="G1018" s="42">
        <v>0</v>
      </c>
      <c r="H1018" s="42">
        <f t="shared" si="276"/>
        <v>26551167.089999996</v>
      </c>
      <c r="I1018" s="42">
        <v>0</v>
      </c>
      <c r="J1018" s="12" t="str">
        <f>IF($I1018=0,"","("&amp;IF(#REF!&lt;&gt;0,1,0)+IF(#REF!&lt;&gt;0,2,0)+IF(#REF!&lt;&gt;0,4,0)&amp;")")</f>
        <v/>
      </c>
      <c r="K1018" s="71">
        <f t="shared" si="277"/>
        <v>26551167.089999996</v>
      </c>
      <c r="L1018" s="46"/>
      <c r="M1018" s="43">
        <v>3.4000000000000002E-2</v>
      </c>
      <c r="N1018" s="8"/>
    </row>
    <row r="1019" spans="1:16" ht="10.5" customHeight="1" x14ac:dyDescent="0.2">
      <c r="A1019" s="40"/>
      <c r="B1019" s="10">
        <v>346</v>
      </c>
      <c r="C1019" s="9" t="s">
        <v>7</v>
      </c>
      <c r="D1019" s="42">
        <v>531739.18000000005</v>
      </c>
      <c r="E1019" s="42">
        <v>0</v>
      </c>
      <c r="F1019" s="42">
        <v>0</v>
      </c>
      <c r="G1019" s="42">
        <v>0</v>
      </c>
      <c r="H1019" s="42">
        <f t="shared" si="276"/>
        <v>531739.18000000005</v>
      </c>
      <c r="I1019" s="42">
        <v>0</v>
      </c>
      <c r="J1019" s="12" t="str">
        <f>IF($I1019=0,"","("&amp;IF(#REF!&lt;&gt;0,1,0)+IF(#REF!&lt;&gt;0,2,0)+IF(#REF!&lt;&gt;0,4,0)&amp;")")</f>
        <v/>
      </c>
      <c r="K1019" s="71">
        <f t="shared" si="277"/>
        <v>531739.18000000005</v>
      </c>
      <c r="L1019" s="46"/>
      <c r="M1019" s="43">
        <v>3.4000000000000002E-2</v>
      </c>
      <c r="N1019" s="8"/>
    </row>
    <row r="1020" spans="1:16" s="40" customFormat="1" ht="10.5" customHeight="1" x14ac:dyDescent="0.2">
      <c r="B1020" s="47"/>
      <c r="C1020" s="48" t="s">
        <v>77</v>
      </c>
      <c r="D1020" s="94">
        <f t="shared" ref="D1020:I1020" si="278">SUM(D1014:D1019)</f>
        <v>234825584.39999998</v>
      </c>
      <c r="E1020" s="94">
        <f t="shared" si="278"/>
        <v>121243.64000000001</v>
      </c>
      <c r="F1020" s="94">
        <f t="shared" si="278"/>
        <v>596790.04</v>
      </c>
      <c r="G1020" s="94">
        <f t="shared" si="278"/>
        <v>1089973.8999999999</v>
      </c>
      <c r="H1020" s="94">
        <f t="shared" si="278"/>
        <v>235440011.90000001</v>
      </c>
      <c r="I1020" s="94">
        <f t="shared" si="278"/>
        <v>0</v>
      </c>
      <c r="J1020" s="12" t="str">
        <f>IF($I1020=0,"","("&amp;IF(#REF!&lt;&gt;0,1,0)+IF(#REF!&lt;&gt;0,2,0)+IF(#REF!&lt;&gt;0,4,0)&amp;")")</f>
        <v/>
      </c>
      <c r="K1020" s="94">
        <f>SUM(K1014:K1019)</f>
        <v>235440011.90000001</v>
      </c>
      <c r="L1020" s="49"/>
      <c r="M1020" s="50"/>
      <c r="N1020" s="12"/>
    </row>
    <row r="1021" spans="1:16" ht="10.5" customHeight="1" x14ac:dyDescent="0.2">
      <c r="A1021" s="40"/>
      <c r="C1021" s="54"/>
      <c r="I1021" s="9"/>
      <c r="J1021" s="12" t="str">
        <f>IF($I1021=0,"","("&amp;IF(#REF!&lt;&gt;0,1,0)+IF(#REF!&lt;&gt;0,2,0)+IF(#REF!&lt;&gt;0,4,0)&amp;")")</f>
        <v/>
      </c>
      <c r="L1021" s="46"/>
      <c r="M1021" s="43"/>
    </row>
    <row r="1022" spans="1:16" ht="10.5" customHeight="1" x14ac:dyDescent="0.2">
      <c r="A1022" s="40"/>
      <c r="B1022" s="10">
        <v>346.3</v>
      </c>
      <c r="C1022" s="41" t="s">
        <v>78</v>
      </c>
      <c r="D1022" s="42">
        <v>0</v>
      </c>
      <c r="E1022" s="42">
        <v>0</v>
      </c>
      <c r="F1022" s="42">
        <v>0</v>
      </c>
      <c r="G1022" s="42">
        <v>0</v>
      </c>
      <c r="H1022" s="42">
        <f>D1022+E1022-F1022+G1022</f>
        <v>0</v>
      </c>
      <c r="I1022" s="42">
        <v>0</v>
      </c>
      <c r="J1022" s="12" t="str">
        <f>IF($I1022=0,"","("&amp;IF(#REF!&lt;&gt;0,1,0)+IF(#REF!&lt;&gt;0,2,0)+IF(#REF!&lt;&gt;0,4,0)&amp;")")</f>
        <v/>
      </c>
      <c r="K1022" s="101">
        <f>H1022-I1022</f>
        <v>0</v>
      </c>
      <c r="L1022" s="46"/>
      <c r="M1022" s="57" t="s">
        <v>79</v>
      </c>
    </row>
    <row r="1023" spans="1:16" ht="10.5" customHeight="1" x14ac:dyDescent="0.2">
      <c r="A1023" s="40"/>
      <c r="B1023" s="10">
        <v>346.5</v>
      </c>
      <c r="C1023" s="9" t="s">
        <v>80</v>
      </c>
      <c r="D1023" s="42">
        <v>0</v>
      </c>
      <c r="E1023" s="42">
        <v>0</v>
      </c>
      <c r="F1023" s="42">
        <v>0</v>
      </c>
      <c r="G1023" s="42">
        <v>0</v>
      </c>
      <c r="H1023" s="42">
        <f>D1023+E1023-F1023+G1023</f>
        <v>0</v>
      </c>
      <c r="I1023" s="42">
        <v>0</v>
      </c>
      <c r="J1023" s="12" t="str">
        <f>IF($I1023=0,"","("&amp;IF(#REF!&lt;&gt;0,1,0)+IF(#REF!&lt;&gt;0,2,0)+IF(#REF!&lt;&gt;0,4,0)&amp;")")</f>
        <v/>
      </c>
      <c r="K1023" s="71">
        <f>H1023-I1023</f>
        <v>0</v>
      </c>
      <c r="L1023" s="46"/>
      <c r="M1023" s="43" t="s">
        <v>81</v>
      </c>
    </row>
    <row r="1024" spans="1:16" ht="10.5" customHeight="1" x14ac:dyDescent="0.2">
      <c r="A1024" s="40"/>
      <c r="B1024" s="10">
        <v>346.7</v>
      </c>
      <c r="C1024" s="41" t="s">
        <v>82</v>
      </c>
      <c r="D1024" s="42">
        <v>0</v>
      </c>
      <c r="E1024" s="42">
        <v>0</v>
      </c>
      <c r="F1024" s="42">
        <v>0</v>
      </c>
      <c r="G1024" s="42">
        <v>0</v>
      </c>
      <c r="H1024" s="42">
        <f>D1024+E1024-F1024+G1024</f>
        <v>0</v>
      </c>
      <c r="I1024" s="42">
        <v>0</v>
      </c>
      <c r="J1024" s="12" t="str">
        <f>IF($I1024=0,"","("&amp;IF(#REF!&lt;&gt;0,1,0)+IF(#REF!&lt;&gt;0,2,0)+IF(#REF!&lt;&gt;0,4,0)&amp;")")</f>
        <v/>
      </c>
      <c r="K1024" s="71">
        <f>H1024-I1024</f>
        <v>0</v>
      </c>
      <c r="L1024" s="46"/>
      <c r="M1024" s="43" t="s">
        <v>83</v>
      </c>
      <c r="N1024" s="8"/>
    </row>
    <row r="1025" spans="1:14" s="40" customFormat="1" ht="10.5" customHeight="1" x14ac:dyDescent="0.2">
      <c r="B1025" s="47"/>
      <c r="C1025" s="53" t="s">
        <v>84</v>
      </c>
      <c r="D1025" s="113">
        <f t="shared" ref="D1025:I1025" si="279">SUM(D1022:D1024)</f>
        <v>0</v>
      </c>
      <c r="E1025" s="113">
        <f t="shared" si="279"/>
        <v>0</v>
      </c>
      <c r="F1025" s="113">
        <f t="shared" si="279"/>
        <v>0</v>
      </c>
      <c r="G1025" s="113">
        <f t="shared" si="279"/>
        <v>0</v>
      </c>
      <c r="H1025" s="113">
        <f t="shared" si="279"/>
        <v>0</v>
      </c>
      <c r="I1025" s="113">
        <f t="shared" si="279"/>
        <v>0</v>
      </c>
      <c r="J1025" s="12" t="str">
        <f>IF($I1025=0,"","("&amp;IF(#REF!&lt;&gt;0,1,0)+IF(#REF!&lt;&gt;0,2,0)+IF(#REF!&lt;&gt;0,4,0)&amp;")")</f>
        <v/>
      </c>
      <c r="K1025" s="113">
        <f>SUM(K1022:K1024)</f>
        <v>0</v>
      </c>
      <c r="L1025" s="49"/>
      <c r="M1025" s="83"/>
      <c r="N1025" s="12"/>
    </row>
    <row r="1026" spans="1:14" ht="10.5" customHeight="1" thickBot="1" x14ac:dyDescent="0.25">
      <c r="A1026" s="40"/>
      <c r="B1026" s="39"/>
      <c r="D1026" s="9"/>
      <c r="E1026" s="9"/>
      <c r="F1026" s="9"/>
      <c r="G1026" s="9"/>
      <c r="H1026" s="9"/>
      <c r="I1026" s="9"/>
      <c r="J1026" s="12" t="str">
        <f>IF($I1026=0,"","("&amp;IF(#REF!&lt;&gt;0,1,0)+IF(#REF!&lt;&gt;0,2,0)+IF(#REF!&lt;&gt;0,4,0)&amp;")")</f>
        <v/>
      </c>
      <c r="K1026" s="9"/>
      <c r="L1026" s="46"/>
      <c r="M1026" s="43"/>
    </row>
    <row r="1027" spans="1:14" s="40" customFormat="1" ht="10.5" customHeight="1" thickTop="1" x14ac:dyDescent="0.2">
      <c r="B1027" s="47"/>
      <c r="C1027" s="60" t="str">
        <f>" "&amp;"Total "&amp;A$1013</f>
        <v xml:space="preserve"> Total Martin Unit 3</v>
      </c>
      <c r="D1027" s="90">
        <f t="shared" ref="D1027:I1027" si="280">D1020+D1025</f>
        <v>234825584.39999998</v>
      </c>
      <c r="E1027" s="90">
        <f t="shared" si="280"/>
        <v>121243.64000000001</v>
      </c>
      <c r="F1027" s="90">
        <f t="shared" si="280"/>
        <v>596790.04</v>
      </c>
      <c r="G1027" s="90">
        <f t="shared" si="280"/>
        <v>1089973.8999999999</v>
      </c>
      <c r="H1027" s="90">
        <f t="shared" si="280"/>
        <v>235440011.90000001</v>
      </c>
      <c r="I1027" s="90">
        <f t="shared" si="280"/>
        <v>0</v>
      </c>
      <c r="J1027" s="12" t="str">
        <f>IF($I1027=0,"","("&amp;IF(#REF!&lt;&gt;0,1,0)+IF(#REF!&lt;&gt;0,2,0)+IF(#REF!&lt;&gt;0,4,0)&amp;")")</f>
        <v/>
      </c>
      <c r="K1027" s="90">
        <f>K1020+K1025</f>
        <v>235440011.90000001</v>
      </c>
      <c r="L1027" s="49"/>
      <c r="M1027" s="50"/>
      <c r="N1027" s="12"/>
    </row>
    <row r="1028" spans="1:14" ht="10.5" customHeight="1" x14ac:dyDescent="0.2">
      <c r="A1028" s="38" t="s">
        <v>148</v>
      </c>
      <c r="B1028" s="63"/>
      <c r="D1028" s="86"/>
      <c r="E1028" s="86"/>
      <c r="F1028" s="86"/>
      <c r="G1028" s="86"/>
      <c r="H1028" s="86"/>
      <c r="I1028" s="86"/>
      <c r="J1028" s="12" t="str">
        <f>IF($I1028=0,"","("&amp;IF(#REF!&lt;&gt;0,1,0)+IF(#REF!&lt;&gt;0,2,0)+IF(#REF!&lt;&gt;0,4,0)&amp;")")</f>
        <v/>
      </c>
      <c r="K1028" s="86"/>
      <c r="L1028" s="46"/>
      <c r="M1028" s="56"/>
    </row>
    <row r="1029" spans="1:14" ht="10.5" customHeight="1" x14ac:dyDescent="0.2">
      <c r="A1029" s="40"/>
      <c r="B1029" s="10">
        <v>341</v>
      </c>
      <c r="C1029" s="41" t="s">
        <v>3</v>
      </c>
      <c r="D1029" s="42">
        <v>1399147.9799999997</v>
      </c>
      <c r="E1029" s="42">
        <v>-17.03</v>
      </c>
      <c r="F1029" s="42">
        <v>0</v>
      </c>
      <c r="G1029" s="42">
        <v>0</v>
      </c>
      <c r="H1029" s="42">
        <f t="shared" ref="H1029:H1034" si="281">D1029+E1029-F1029+G1029</f>
        <v>1399130.9499999997</v>
      </c>
      <c r="I1029" s="42">
        <v>0</v>
      </c>
      <c r="J1029" s="12" t="str">
        <f>IF($I1029=0,"","("&amp;IF(#REF!&lt;&gt;0,1,0)+IF(#REF!&lt;&gt;0,2,0)+IF(#REF!&lt;&gt;0,4,0)&amp;")")</f>
        <v/>
      </c>
      <c r="K1029" s="101">
        <f t="shared" ref="K1029:K1034" si="282">H1029-I1029</f>
        <v>1399130.9499999997</v>
      </c>
      <c r="L1029" s="46"/>
      <c r="M1029" s="43">
        <v>3.5000000000000003E-2</v>
      </c>
      <c r="N1029" s="8"/>
    </row>
    <row r="1030" spans="1:14" ht="10.5" customHeight="1" x14ac:dyDescent="0.2">
      <c r="A1030" s="40"/>
      <c r="B1030" s="10">
        <v>342</v>
      </c>
      <c r="C1030" s="105" t="s">
        <v>134</v>
      </c>
      <c r="D1030" s="42">
        <v>166470.99</v>
      </c>
      <c r="E1030" s="42">
        <v>0</v>
      </c>
      <c r="F1030" s="42">
        <v>0</v>
      </c>
      <c r="G1030" s="42">
        <v>0</v>
      </c>
      <c r="H1030" s="42">
        <f t="shared" si="281"/>
        <v>166470.99</v>
      </c>
      <c r="I1030" s="42">
        <v>0</v>
      </c>
      <c r="J1030" s="12" t="str">
        <f>IF($I1030=0,"","("&amp;IF(#REF!&lt;&gt;0,1,0)+IF(#REF!&lt;&gt;0,2,0)+IF(#REF!&lt;&gt;0,4,0)&amp;")")</f>
        <v/>
      </c>
      <c r="K1030" s="71">
        <f t="shared" si="282"/>
        <v>166470.99</v>
      </c>
      <c r="L1030" s="46"/>
      <c r="M1030" s="43">
        <v>3.7999999999999999E-2</v>
      </c>
      <c r="N1030" s="8"/>
    </row>
    <row r="1031" spans="1:14" ht="10.5" customHeight="1" x14ac:dyDescent="0.2">
      <c r="A1031" s="40"/>
      <c r="B1031" s="10">
        <v>343</v>
      </c>
      <c r="C1031" s="9" t="s">
        <v>9</v>
      </c>
      <c r="D1031" s="42">
        <v>211095304.12</v>
      </c>
      <c r="E1031" s="42">
        <v>13997995.310000001</v>
      </c>
      <c r="F1031" s="42">
        <v>13564809.15</v>
      </c>
      <c r="G1031" s="42">
        <v>-519573.33</v>
      </c>
      <c r="H1031" s="42">
        <f t="shared" si="281"/>
        <v>211008916.94999999</v>
      </c>
      <c r="I1031" s="42">
        <v>0</v>
      </c>
      <c r="J1031" s="12" t="str">
        <f>IF($I1031=0,"","("&amp;IF(#REF!&lt;&gt;0,1,0)+IF(#REF!&lt;&gt;0,2,0)+IF(#REF!&lt;&gt;0,4,0)&amp;")")</f>
        <v/>
      </c>
      <c r="K1031" s="71">
        <f t="shared" si="282"/>
        <v>211008916.94999999</v>
      </c>
      <c r="L1031" s="46"/>
      <c r="M1031" s="43">
        <v>4.2000000000000003E-2</v>
      </c>
      <c r="N1031" s="8"/>
    </row>
    <row r="1032" spans="1:14" ht="10.5" customHeight="1" x14ac:dyDescent="0.2">
      <c r="A1032" s="40"/>
      <c r="B1032" s="10">
        <v>344</v>
      </c>
      <c r="C1032" s="9" t="s">
        <v>10</v>
      </c>
      <c r="D1032" s="42">
        <v>30174114.649999999</v>
      </c>
      <c r="E1032" s="42">
        <v>626401.61</v>
      </c>
      <c r="F1032" s="42">
        <v>166972.20000000001</v>
      </c>
      <c r="G1032" s="42">
        <v>0</v>
      </c>
      <c r="H1032" s="42">
        <f t="shared" si="281"/>
        <v>30633544.059999999</v>
      </c>
      <c r="I1032" s="42">
        <v>0</v>
      </c>
      <c r="J1032" s="12" t="str">
        <f>IF($I1032=0,"","("&amp;IF(#REF!&lt;&gt;0,1,0)+IF(#REF!&lt;&gt;0,2,0)+IF(#REF!&lt;&gt;0,4,0)&amp;")")</f>
        <v/>
      </c>
      <c r="K1032" s="71">
        <f t="shared" si="282"/>
        <v>30633544.059999999</v>
      </c>
      <c r="L1032" s="46"/>
      <c r="M1032" s="43">
        <v>3.4000000000000002E-2</v>
      </c>
      <c r="N1032" s="8"/>
    </row>
    <row r="1033" spans="1:14" ht="10.5" customHeight="1" x14ac:dyDescent="0.2">
      <c r="A1033" s="40"/>
      <c r="B1033" s="10">
        <v>345</v>
      </c>
      <c r="C1033" s="9" t="s">
        <v>6</v>
      </c>
      <c r="D1033" s="42">
        <v>23464126.310000002</v>
      </c>
      <c r="E1033" s="42">
        <v>3386683.29</v>
      </c>
      <c r="F1033" s="42">
        <v>2984455.74</v>
      </c>
      <c r="G1033" s="42">
        <v>0</v>
      </c>
      <c r="H1033" s="42">
        <f t="shared" si="281"/>
        <v>23866353.859999999</v>
      </c>
      <c r="I1033" s="42">
        <v>0</v>
      </c>
      <c r="J1033" s="12" t="str">
        <f>IF($I1033=0,"","("&amp;IF(#REF!&lt;&gt;0,1,0)+IF(#REF!&lt;&gt;0,2,0)+IF(#REF!&lt;&gt;0,4,0)&amp;")")</f>
        <v/>
      </c>
      <c r="K1033" s="71">
        <f t="shared" si="282"/>
        <v>23866353.859999999</v>
      </c>
      <c r="L1033" s="46"/>
      <c r="M1033" s="43">
        <v>3.4000000000000002E-2</v>
      </c>
      <c r="N1033" s="8"/>
    </row>
    <row r="1034" spans="1:14" ht="10.5" customHeight="1" x14ac:dyDescent="0.2">
      <c r="A1034" s="40"/>
      <c r="B1034" s="10">
        <v>346</v>
      </c>
      <c r="C1034" s="9" t="s">
        <v>7</v>
      </c>
      <c r="D1034" s="42">
        <v>771318.69000000006</v>
      </c>
      <c r="E1034" s="42">
        <v>0</v>
      </c>
      <c r="F1034" s="42">
        <v>0</v>
      </c>
      <c r="G1034" s="42">
        <v>0</v>
      </c>
      <c r="H1034" s="42">
        <f t="shared" si="281"/>
        <v>771318.69000000006</v>
      </c>
      <c r="I1034" s="42">
        <v>0</v>
      </c>
      <c r="J1034" s="12" t="str">
        <f>IF($I1034=0,"","("&amp;IF(#REF!&lt;&gt;0,1,0)+IF(#REF!&lt;&gt;0,2,0)+IF(#REF!&lt;&gt;0,4,0)&amp;")")</f>
        <v/>
      </c>
      <c r="K1034" s="71">
        <f t="shared" si="282"/>
        <v>771318.69000000006</v>
      </c>
      <c r="L1034" s="46"/>
      <c r="M1034" s="43">
        <v>3.4000000000000002E-2</v>
      </c>
      <c r="N1034" s="8"/>
    </row>
    <row r="1035" spans="1:14" s="40" customFormat="1" ht="10.5" customHeight="1" x14ac:dyDescent="0.2">
      <c r="B1035" s="47"/>
      <c r="C1035" s="48" t="s">
        <v>77</v>
      </c>
      <c r="D1035" s="94">
        <f t="shared" ref="D1035:I1035" si="283">SUM(D1029:D1034)</f>
        <v>267070482.74000001</v>
      </c>
      <c r="E1035" s="94">
        <f t="shared" si="283"/>
        <v>18011063.18</v>
      </c>
      <c r="F1035" s="94">
        <f t="shared" si="283"/>
        <v>16716237.09</v>
      </c>
      <c r="G1035" s="94">
        <f t="shared" si="283"/>
        <v>-519573.33</v>
      </c>
      <c r="H1035" s="94">
        <f t="shared" si="283"/>
        <v>267845735.5</v>
      </c>
      <c r="I1035" s="94">
        <f t="shared" si="283"/>
        <v>0</v>
      </c>
      <c r="J1035" s="12" t="str">
        <f>IF($I1035=0,"","("&amp;IF(#REF!&lt;&gt;0,1,0)+IF(#REF!&lt;&gt;0,2,0)+IF(#REF!&lt;&gt;0,4,0)&amp;")")</f>
        <v/>
      </c>
      <c r="K1035" s="94">
        <f>SUM(K1029:K1034)</f>
        <v>267845735.5</v>
      </c>
      <c r="L1035" s="49"/>
      <c r="M1035" s="50"/>
      <c r="N1035" s="12"/>
    </row>
    <row r="1036" spans="1:14" ht="10.5" customHeight="1" x14ac:dyDescent="0.2">
      <c r="A1036" s="40"/>
      <c r="C1036" s="54"/>
      <c r="I1036" s="9"/>
      <c r="J1036" s="12" t="str">
        <f>IF($I1036=0,"","("&amp;IF(#REF!&lt;&gt;0,1,0)+IF(#REF!&lt;&gt;0,2,0)+IF(#REF!&lt;&gt;0,4,0)&amp;")")</f>
        <v/>
      </c>
      <c r="L1036" s="46"/>
      <c r="M1036" s="43"/>
    </row>
    <row r="1037" spans="1:14" ht="10.5" customHeight="1" x14ac:dyDescent="0.2">
      <c r="A1037" s="40"/>
      <c r="B1037" s="10">
        <v>346.3</v>
      </c>
      <c r="C1037" s="41" t="s">
        <v>78</v>
      </c>
      <c r="D1037" s="42">
        <v>0</v>
      </c>
      <c r="E1037" s="42">
        <v>0</v>
      </c>
      <c r="F1037" s="42">
        <v>0</v>
      </c>
      <c r="G1037" s="42">
        <v>0</v>
      </c>
      <c r="H1037" s="42">
        <f>D1037+E1037-F1037+G1037</f>
        <v>0</v>
      </c>
      <c r="I1037" s="42">
        <v>0</v>
      </c>
      <c r="J1037" s="12" t="str">
        <f>IF($I1037=0,"","("&amp;IF(#REF!&lt;&gt;0,1,0)+IF(#REF!&lt;&gt;0,2,0)+IF(#REF!&lt;&gt;0,4,0)&amp;")")</f>
        <v/>
      </c>
      <c r="K1037" s="101">
        <f>H1037-I1037</f>
        <v>0</v>
      </c>
      <c r="L1037" s="46"/>
      <c r="M1037" s="57" t="s">
        <v>79</v>
      </c>
    </row>
    <row r="1038" spans="1:14" ht="10.5" customHeight="1" x14ac:dyDescent="0.2">
      <c r="A1038" s="40"/>
      <c r="B1038" s="10">
        <v>346.5</v>
      </c>
      <c r="C1038" s="9" t="s">
        <v>80</v>
      </c>
      <c r="D1038" s="42">
        <v>0</v>
      </c>
      <c r="E1038" s="42">
        <v>0</v>
      </c>
      <c r="F1038" s="42">
        <v>0</v>
      </c>
      <c r="G1038" s="42">
        <v>0</v>
      </c>
      <c r="H1038" s="42">
        <f>D1038+E1038-F1038+G1038</f>
        <v>0</v>
      </c>
      <c r="I1038" s="42">
        <v>0</v>
      </c>
      <c r="J1038" s="12" t="str">
        <f>IF($I1038=0,"","("&amp;IF(#REF!&lt;&gt;0,1,0)+IF(#REF!&lt;&gt;0,2,0)+IF(#REF!&lt;&gt;0,4,0)&amp;")")</f>
        <v/>
      </c>
      <c r="K1038" s="71">
        <f>H1038-I1038</f>
        <v>0</v>
      </c>
      <c r="L1038" s="46"/>
      <c r="M1038" s="43" t="s">
        <v>81</v>
      </c>
    </row>
    <row r="1039" spans="1:14" ht="10.5" customHeight="1" x14ac:dyDescent="0.2">
      <c r="A1039" s="40"/>
      <c r="B1039" s="10">
        <v>346.7</v>
      </c>
      <c r="C1039" s="41" t="s">
        <v>82</v>
      </c>
      <c r="D1039" s="42">
        <v>0</v>
      </c>
      <c r="E1039" s="42">
        <v>0</v>
      </c>
      <c r="F1039" s="42">
        <v>0</v>
      </c>
      <c r="G1039" s="42">
        <v>0</v>
      </c>
      <c r="H1039" s="42">
        <f>D1039+E1039-F1039+G1039</f>
        <v>0</v>
      </c>
      <c r="I1039" s="42">
        <v>0</v>
      </c>
      <c r="J1039" s="12" t="str">
        <f>IF($I1039=0,"","("&amp;IF(#REF!&lt;&gt;0,1,0)+IF(#REF!&lt;&gt;0,2,0)+IF(#REF!&lt;&gt;0,4,0)&amp;")")</f>
        <v/>
      </c>
      <c r="K1039" s="71">
        <f>H1039-I1039</f>
        <v>0</v>
      </c>
      <c r="L1039" s="46"/>
      <c r="M1039" s="43" t="s">
        <v>83</v>
      </c>
    </row>
    <row r="1040" spans="1:14" s="40" customFormat="1" ht="10.5" customHeight="1" x14ac:dyDescent="0.2">
      <c r="B1040" s="47"/>
      <c r="C1040" s="53" t="s">
        <v>84</v>
      </c>
      <c r="D1040" s="113">
        <f t="shared" ref="D1040:I1040" si="284">SUM(D1037:D1039)</f>
        <v>0</v>
      </c>
      <c r="E1040" s="113">
        <f t="shared" si="284"/>
        <v>0</v>
      </c>
      <c r="F1040" s="113">
        <f t="shared" si="284"/>
        <v>0</v>
      </c>
      <c r="G1040" s="113">
        <f t="shared" si="284"/>
        <v>0</v>
      </c>
      <c r="H1040" s="113">
        <f t="shared" si="284"/>
        <v>0</v>
      </c>
      <c r="I1040" s="113">
        <f t="shared" si="284"/>
        <v>0</v>
      </c>
      <c r="J1040" s="12" t="str">
        <f>IF($I1040=0,"","("&amp;IF(#REF!&lt;&gt;0,1,0)+IF(#REF!&lt;&gt;0,2,0)+IF(#REF!&lt;&gt;0,4,0)&amp;")")</f>
        <v/>
      </c>
      <c r="K1040" s="113">
        <f>SUM(K1037:K1039)</f>
        <v>0</v>
      </c>
      <c r="L1040" s="49"/>
      <c r="M1040" s="83"/>
      <c r="N1040" s="12"/>
    </row>
    <row r="1041" spans="1:14" ht="10.5" customHeight="1" thickBot="1" x14ac:dyDescent="0.25">
      <c r="A1041" s="40"/>
      <c r="B1041" s="39"/>
      <c r="D1041" s="9"/>
      <c r="E1041" s="9"/>
      <c r="F1041" s="9"/>
      <c r="G1041" s="9"/>
      <c r="H1041" s="9"/>
      <c r="I1041" s="9"/>
      <c r="J1041" s="12" t="str">
        <f>IF($I1041=0,"","("&amp;IF(#REF!&lt;&gt;0,1,0)+IF(#REF!&lt;&gt;0,2,0)+IF(#REF!&lt;&gt;0,4,0)&amp;")")</f>
        <v/>
      </c>
      <c r="K1041" s="9"/>
      <c r="L1041" s="46"/>
      <c r="M1041" s="43"/>
    </row>
    <row r="1042" spans="1:14" s="40" customFormat="1" ht="10.5" customHeight="1" thickTop="1" x14ac:dyDescent="0.2">
      <c r="B1042" s="47"/>
      <c r="C1042" s="60" t="str">
        <f>" "&amp;"Total "&amp;A$1028</f>
        <v xml:space="preserve"> Total Martin Unit 4</v>
      </c>
      <c r="D1042" s="90">
        <f t="shared" ref="D1042:I1042" si="285">D1035+D1040</f>
        <v>267070482.74000001</v>
      </c>
      <c r="E1042" s="90">
        <f t="shared" si="285"/>
        <v>18011063.18</v>
      </c>
      <c r="F1042" s="90">
        <f t="shared" si="285"/>
        <v>16716237.09</v>
      </c>
      <c r="G1042" s="90">
        <f t="shared" si="285"/>
        <v>-519573.33</v>
      </c>
      <c r="H1042" s="90">
        <f t="shared" si="285"/>
        <v>267845735.5</v>
      </c>
      <c r="I1042" s="90">
        <f t="shared" si="285"/>
        <v>0</v>
      </c>
      <c r="J1042" s="12" t="str">
        <f>IF($I1042=0,"","("&amp;IF(#REF!&lt;&gt;0,1,0)+IF(#REF!&lt;&gt;0,2,0)+IF(#REF!&lt;&gt;0,4,0)&amp;")")</f>
        <v/>
      </c>
      <c r="K1042" s="90">
        <f>K1035+K1040</f>
        <v>267845735.5</v>
      </c>
      <c r="L1042" s="49"/>
      <c r="M1042" s="50"/>
      <c r="N1042" s="12"/>
    </row>
    <row r="1043" spans="1:14" ht="10.5" customHeight="1" x14ac:dyDescent="0.2">
      <c r="A1043" s="38" t="s">
        <v>149</v>
      </c>
      <c r="B1043" s="63"/>
      <c r="D1043" s="86"/>
      <c r="E1043" s="86"/>
      <c r="F1043" s="86"/>
      <c r="G1043" s="86"/>
      <c r="H1043" s="86"/>
      <c r="I1043" s="86"/>
      <c r="J1043" s="12" t="str">
        <f>IF($I1043=0,"","("&amp;IF(#REF!&lt;&gt;0,1,0)+IF(#REF!&lt;&gt;0,2,0)+IF(#REF!&lt;&gt;0,4,0)&amp;")")</f>
        <v/>
      </c>
      <c r="K1043" s="86"/>
      <c r="L1043" s="46"/>
      <c r="M1043" s="56"/>
    </row>
    <row r="1044" spans="1:14" ht="10.5" customHeight="1" x14ac:dyDescent="0.2">
      <c r="A1044" s="40"/>
      <c r="B1044" s="10">
        <v>341</v>
      </c>
      <c r="C1044" s="41" t="s">
        <v>3</v>
      </c>
      <c r="D1044" s="42">
        <v>23008355.169999998</v>
      </c>
      <c r="E1044" s="42">
        <v>128572.95</v>
      </c>
      <c r="F1044" s="42">
        <v>32915.03</v>
      </c>
      <c r="G1044" s="42">
        <v>0</v>
      </c>
      <c r="H1044" s="42">
        <f t="shared" ref="H1044:H1049" si="286">D1044+E1044-F1044+G1044</f>
        <v>23104013.089999996</v>
      </c>
      <c r="I1044" s="42">
        <v>0</v>
      </c>
      <c r="J1044" s="12" t="str">
        <f>IF($I1044=0,"","("&amp;IF(#REF!&lt;&gt;0,1,0)+IF(#REF!&lt;&gt;0,2,0)+IF(#REF!&lt;&gt;0,4,0)&amp;")")</f>
        <v/>
      </c>
      <c r="K1044" s="101">
        <f t="shared" ref="K1044:K1049" si="287">H1044-I1044</f>
        <v>23104013.089999996</v>
      </c>
      <c r="L1044" s="46"/>
      <c r="M1044" s="43">
        <v>3.5000000000000003E-2</v>
      </c>
      <c r="N1044" s="8"/>
    </row>
    <row r="1045" spans="1:14" ht="10.5" customHeight="1" x14ac:dyDescent="0.2">
      <c r="A1045" s="40"/>
      <c r="B1045" s="10">
        <v>342</v>
      </c>
      <c r="C1045" s="105" t="s">
        <v>134</v>
      </c>
      <c r="D1045" s="42">
        <v>10968721.550000001</v>
      </c>
      <c r="E1045" s="42">
        <v>111793.47</v>
      </c>
      <c r="F1045" s="42">
        <v>0</v>
      </c>
      <c r="G1045" s="42">
        <v>0</v>
      </c>
      <c r="H1045" s="42">
        <f t="shared" si="286"/>
        <v>11080515.020000001</v>
      </c>
      <c r="I1045" s="42">
        <v>0</v>
      </c>
      <c r="J1045" s="12" t="str">
        <f>IF($I1045=0,"","("&amp;IF(#REF!&lt;&gt;0,1,0)+IF(#REF!&lt;&gt;0,2,0)+IF(#REF!&lt;&gt;0,4,0)&amp;")")</f>
        <v/>
      </c>
      <c r="K1045" s="71">
        <f t="shared" si="287"/>
        <v>11080515.020000001</v>
      </c>
      <c r="L1045" s="46"/>
      <c r="M1045" s="43">
        <v>3.7999999999999999E-2</v>
      </c>
      <c r="N1045" s="8"/>
    </row>
    <row r="1046" spans="1:14" ht="10.5" customHeight="1" x14ac:dyDescent="0.2">
      <c r="A1046" s="40"/>
      <c r="B1046" s="10">
        <v>343</v>
      </c>
      <c r="C1046" s="9" t="s">
        <v>9</v>
      </c>
      <c r="D1046" s="42">
        <v>409181652.6500001</v>
      </c>
      <c r="E1046" s="42">
        <v>6323579.8300000001</v>
      </c>
      <c r="F1046" s="42">
        <v>7255626.7400000002</v>
      </c>
      <c r="G1046" s="42">
        <v>2139153.3199999998</v>
      </c>
      <c r="H1046" s="42">
        <f t="shared" si="286"/>
        <v>410388759.06000006</v>
      </c>
      <c r="I1046" s="42">
        <v>0</v>
      </c>
      <c r="J1046" s="12" t="str">
        <f>IF($I1046=0,"","("&amp;IF(#REF!&lt;&gt;0,1,0)+IF(#REF!&lt;&gt;0,2,0)+IF(#REF!&lt;&gt;0,4,0)&amp;")")</f>
        <v/>
      </c>
      <c r="K1046" s="71">
        <f t="shared" si="287"/>
        <v>410388759.06000006</v>
      </c>
      <c r="L1046" s="46"/>
      <c r="M1046" s="43">
        <v>4.2999999999999997E-2</v>
      </c>
      <c r="N1046" s="8"/>
    </row>
    <row r="1047" spans="1:14" ht="10.5" customHeight="1" x14ac:dyDescent="0.2">
      <c r="A1047" s="40"/>
      <c r="B1047" s="10">
        <v>344</v>
      </c>
      <c r="C1047" s="9" t="s">
        <v>10</v>
      </c>
      <c r="D1047" s="42">
        <v>39515173.730000004</v>
      </c>
      <c r="E1047" s="42">
        <v>1606504.44</v>
      </c>
      <c r="F1047" s="42">
        <v>1188650.3400000001</v>
      </c>
      <c r="G1047" s="42">
        <v>0</v>
      </c>
      <c r="H1047" s="42">
        <f t="shared" si="286"/>
        <v>39933027.829999998</v>
      </c>
      <c r="I1047" s="42">
        <v>0</v>
      </c>
      <c r="J1047" s="12" t="str">
        <f>IF($I1047=0,"","("&amp;IF(#REF!&lt;&gt;0,1,0)+IF(#REF!&lt;&gt;0,2,0)+IF(#REF!&lt;&gt;0,4,0)&amp;")")</f>
        <v/>
      </c>
      <c r="K1047" s="71">
        <f t="shared" si="287"/>
        <v>39933027.829999998</v>
      </c>
      <c r="L1047" s="46"/>
      <c r="M1047" s="43">
        <v>3.4000000000000002E-2</v>
      </c>
      <c r="N1047" s="8"/>
    </row>
    <row r="1048" spans="1:14" ht="10.5" customHeight="1" x14ac:dyDescent="0.2">
      <c r="A1048" s="40"/>
      <c r="B1048" s="10">
        <v>345</v>
      </c>
      <c r="C1048" s="9" t="s">
        <v>6</v>
      </c>
      <c r="D1048" s="42">
        <v>51327862.549999997</v>
      </c>
      <c r="E1048" s="42">
        <v>1207914.72</v>
      </c>
      <c r="F1048" s="42">
        <v>2280257.2800000003</v>
      </c>
      <c r="G1048" s="42">
        <v>0</v>
      </c>
      <c r="H1048" s="42">
        <f t="shared" si="286"/>
        <v>50255519.989999995</v>
      </c>
      <c r="I1048" s="42">
        <v>0</v>
      </c>
      <c r="J1048" s="12" t="str">
        <f>IF($I1048=0,"","("&amp;IF(#REF!&lt;&gt;0,1,0)+IF(#REF!&lt;&gt;0,2,0)+IF(#REF!&lt;&gt;0,4,0)&amp;")")</f>
        <v/>
      </c>
      <c r="K1048" s="71">
        <f t="shared" si="287"/>
        <v>50255519.989999995</v>
      </c>
      <c r="L1048" s="46"/>
      <c r="M1048" s="43">
        <v>3.4000000000000002E-2</v>
      </c>
      <c r="N1048" s="8"/>
    </row>
    <row r="1049" spans="1:14" ht="10.5" customHeight="1" x14ac:dyDescent="0.2">
      <c r="A1049" s="40"/>
      <c r="B1049" s="10">
        <v>346</v>
      </c>
      <c r="C1049" s="9" t="s">
        <v>7</v>
      </c>
      <c r="D1049" s="42">
        <v>4430637.91</v>
      </c>
      <c r="E1049" s="42">
        <v>364047.75</v>
      </c>
      <c r="F1049" s="42">
        <v>29964.690000000002</v>
      </c>
      <c r="G1049" s="42">
        <v>0</v>
      </c>
      <c r="H1049" s="42">
        <f t="shared" si="286"/>
        <v>4764720.97</v>
      </c>
      <c r="I1049" s="42">
        <v>0</v>
      </c>
      <c r="J1049" s="12" t="str">
        <f>IF($I1049=0,"","("&amp;IF(#REF!&lt;&gt;0,1,0)+IF(#REF!&lt;&gt;0,2,0)+IF(#REF!&lt;&gt;0,4,0)&amp;")")</f>
        <v/>
      </c>
      <c r="K1049" s="71">
        <f t="shared" si="287"/>
        <v>4764720.97</v>
      </c>
      <c r="L1049" s="46"/>
      <c r="M1049" s="43">
        <v>3.4000000000000002E-2</v>
      </c>
      <c r="N1049" s="8"/>
    </row>
    <row r="1050" spans="1:14" s="40" customFormat="1" ht="10.5" customHeight="1" x14ac:dyDescent="0.2">
      <c r="B1050" s="47"/>
      <c r="C1050" s="48" t="s">
        <v>77</v>
      </c>
      <c r="D1050" s="94">
        <f t="shared" ref="D1050:I1050" si="288">SUM(D1044:D1049)</f>
        <v>538432403.56000018</v>
      </c>
      <c r="E1050" s="94">
        <f t="shared" si="288"/>
        <v>9742413.1600000001</v>
      </c>
      <c r="F1050" s="94">
        <f t="shared" si="288"/>
        <v>10787414.08</v>
      </c>
      <c r="G1050" s="94">
        <f t="shared" si="288"/>
        <v>2139153.3199999998</v>
      </c>
      <c r="H1050" s="94">
        <f t="shared" si="288"/>
        <v>539526555.96000004</v>
      </c>
      <c r="I1050" s="94">
        <f t="shared" si="288"/>
        <v>0</v>
      </c>
      <c r="J1050" s="12" t="str">
        <f>IF($I1050=0,"","("&amp;IF(#REF!&lt;&gt;0,1,0)+IF(#REF!&lt;&gt;0,2,0)+IF(#REF!&lt;&gt;0,4,0)&amp;")")</f>
        <v/>
      </c>
      <c r="K1050" s="94">
        <f>SUM(K1044:K1049)</f>
        <v>539526555.96000004</v>
      </c>
      <c r="L1050" s="49"/>
      <c r="M1050" s="50"/>
      <c r="N1050" s="12"/>
    </row>
    <row r="1051" spans="1:14" ht="10.5" customHeight="1" x14ac:dyDescent="0.2">
      <c r="A1051" s="40"/>
      <c r="C1051" s="54"/>
      <c r="I1051" s="9"/>
      <c r="J1051" s="12" t="str">
        <f>IF($I1051=0,"","("&amp;IF(#REF!&lt;&gt;0,1,0)+IF(#REF!&lt;&gt;0,2,0)+IF(#REF!&lt;&gt;0,4,0)&amp;")")</f>
        <v/>
      </c>
      <c r="L1051" s="46"/>
      <c r="M1051" s="43"/>
    </row>
    <row r="1052" spans="1:14" ht="10.5" customHeight="1" x14ac:dyDescent="0.2">
      <c r="A1052" s="40"/>
      <c r="B1052" s="10">
        <v>346.3</v>
      </c>
      <c r="C1052" s="41" t="s">
        <v>78</v>
      </c>
      <c r="D1052" s="42">
        <v>0</v>
      </c>
      <c r="E1052" s="42">
        <v>0</v>
      </c>
      <c r="F1052" s="42">
        <v>0</v>
      </c>
      <c r="G1052" s="42">
        <v>0</v>
      </c>
      <c r="H1052" s="42">
        <f>D1052+E1052-F1052+G1052</f>
        <v>0</v>
      </c>
      <c r="I1052" s="42">
        <v>0</v>
      </c>
      <c r="J1052" s="12" t="str">
        <f>IF($I1052=0,"","("&amp;IF(#REF!&lt;&gt;0,1,0)+IF(#REF!&lt;&gt;0,2,0)+IF(#REF!&lt;&gt;0,4,0)&amp;")")</f>
        <v/>
      </c>
      <c r="K1052" s="101">
        <f>H1052-I1052</f>
        <v>0</v>
      </c>
      <c r="L1052" s="46"/>
      <c r="M1052" s="57" t="s">
        <v>79</v>
      </c>
    </row>
    <row r="1053" spans="1:14" ht="10.5" customHeight="1" x14ac:dyDescent="0.2">
      <c r="A1053" s="40"/>
      <c r="B1053" s="10">
        <v>346.5</v>
      </c>
      <c r="C1053" s="9" t="s">
        <v>80</v>
      </c>
      <c r="D1053" s="42">
        <v>0</v>
      </c>
      <c r="E1053" s="42">
        <v>0</v>
      </c>
      <c r="F1053" s="42">
        <v>0</v>
      </c>
      <c r="G1053" s="42">
        <v>0</v>
      </c>
      <c r="H1053" s="42">
        <f>D1053+E1053-F1053+G1053</f>
        <v>0</v>
      </c>
      <c r="I1053" s="42">
        <v>0</v>
      </c>
      <c r="J1053" s="12" t="str">
        <f>IF($I1053=0,"","("&amp;IF(#REF!&lt;&gt;0,1,0)+IF(#REF!&lt;&gt;0,2,0)+IF(#REF!&lt;&gt;0,4,0)&amp;")")</f>
        <v/>
      </c>
      <c r="K1053" s="71">
        <f>H1053-I1053</f>
        <v>0</v>
      </c>
      <c r="L1053" s="46"/>
      <c r="M1053" s="43" t="s">
        <v>81</v>
      </c>
    </row>
    <row r="1054" spans="1:14" ht="10.5" customHeight="1" x14ac:dyDescent="0.2">
      <c r="A1054" s="40"/>
      <c r="B1054" s="10">
        <v>346.7</v>
      </c>
      <c r="C1054" s="41" t="s">
        <v>82</v>
      </c>
      <c r="D1054" s="42">
        <v>0</v>
      </c>
      <c r="E1054" s="42">
        <v>0</v>
      </c>
      <c r="F1054" s="42">
        <v>0</v>
      </c>
      <c r="G1054" s="42">
        <v>0</v>
      </c>
      <c r="H1054" s="42">
        <f>D1054+E1054-F1054+G1054</f>
        <v>0</v>
      </c>
      <c r="I1054" s="42">
        <v>0</v>
      </c>
      <c r="J1054" s="12" t="str">
        <f>IF($I1054=0,"","("&amp;IF(#REF!&lt;&gt;0,1,0)+IF(#REF!&lt;&gt;0,2,0)+IF(#REF!&lt;&gt;0,4,0)&amp;")")</f>
        <v/>
      </c>
      <c r="K1054" s="71">
        <f>H1054-I1054</f>
        <v>0</v>
      </c>
      <c r="L1054" s="46"/>
      <c r="M1054" s="43" t="s">
        <v>83</v>
      </c>
    </row>
    <row r="1055" spans="1:14" s="40" customFormat="1" ht="10.5" customHeight="1" x14ac:dyDescent="0.2">
      <c r="B1055" s="47"/>
      <c r="C1055" s="53" t="s">
        <v>84</v>
      </c>
      <c r="D1055" s="113">
        <f t="shared" ref="D1055:I1055" si="289">SUM(D1052:D1054)</f>
        <v>0</v>
      </c>
      <c r="E1055" s="113">
        <f t="shared" si="289"/>
        <v>0</v>
      </c>
      <c r="F1055" s="113">
        <f t="shared" si="289"/>
        <v>0</v>
      </c>
      <c r="G1055" s="113">
        <f t="shared" si="289"/>
        <v>0</v>
      </c>
      <c r="H1055" s="113">
        <f t="shared" si="289"/>
        <v>0</v>
      </c>
      <c r="I1055" s="113">
        <f t="shared" si="289"/>
        <v>0</v>
      </c>
      <c r="J1055" s="12" t="str">
        <f>IF($I1055=0,"","("&amp;IF(#REF!&lt;&gt;0,1,0)+IF(#REF!&lt;&gt;0,2,0)+IF(#REF!&lt;&gt;0,4,0)&amp;")")</f>
        <v/>
      </c>
      <c r="K1055" s="113">
        <f>SUM(K1052:K1054)</f>
        <v>0</v>
      </c>
      <c r="L1055" s="49"/>
      <c r="M1055" s="83"/>
      <c r="N1055" s="12"/>
    </row>
    <row r="1056" spans="1:14" ht="10.5" customHeight="1" thickBot="1" x14ac:dyDescent="0.25">
      <c r="A1056" s="40"/>
      <c r="B1056" s="39"/>
      <c r="D1056" s="9"/>
      <c r="E1056" s="9"/>
      <c r="F1056" s="9"/>
      <c r="G1056" s="9"/>
      <c r="H1056" s="9"/>
      <c r="I1056" s="9"/>
      <c r="J1056" s="12" t="str">
        <f>IF($I1056=0,"","("&amp;IF(#REF!&lt;&gt;0,1,0)+IF(#REF!&lt;&gt;0,2,0)+IF(#REF!&lt;&gt;0,4,0)&amp;")")</f>
        <v/>
      </c>
      <c r="K1056" s="9"/>
      <c r="L1056" s="46"/>
      <c r="M1056" s="43"/>
    </row>
    <row r="1057" spans="1:14" s="40" customFormat="1" ht="10.5" customHeight="1" thickTop="1" x14ac:dyDescent="0.2">
      <c r="B1057" s="47"/>
      <c r="C1057" s="60" t="str">
        <f>" "&amp;"Total "&amp;A$1043</f>
        <v xml:space="preserve"> Total Martin Unit 8</v>
      </c>
      <c r="D1057" s="90">
        <f t="shared" ref="D1057:I1057" si="290">D1050+D1055</f>
        <v>538432403.56000018</v>
      </c>
      <c r="E1057" s="90">
        <f t="shared" si="290"/>
        <v>9742413.1600000001</v>
      </c>
      <c r="F1057" s="90">
        <f t="shared" si="290"/>
        <v>10787414.08</v>
      </c>
      <c r="G1057" s="90">
        <f t="shared" si="290"/>
        <v>2139153.3199999998</v>
      </c>
      <c r="H1057" s="90">
        <f t="shared" si="290"/>
        <v>539526555.96000004</v>
      </c>
      <c r="I1057" s="90">
        <f t="shared" si="290"/>
        <v>0</v>
      </c>
      <c r="J1057" s="12" t="str">
        <f>IF($I1057=0,"","("&amp;IF(#REF!&lt;&gt;0,1,0)+IF(#REF!&lt;&gt;0,2,0)+IF(#REF!&lt;&gt;0,4,0)&amp;")")</f>
        <v/>
      </c>
      <c r="K1057" s="90">
        <f>K1050+K1055</f>
        <v>539526555.96000004</v>
      </c>
      <c r="L1057" s="49"/>
      <c r="M1057" s="50"/>
      <c r="N1057" s="12"/>
    </row>
    <row r="1058" spans="1:14" ht="10.5" customHeight="1" x14ac:dyDescent="0.2">
      <c r="A1058" s="104" t="s">
        <v>95</v>
      </c>
      <c r="B1058" s="64"/>
      <c r="C1058" s="65"/>
      <c r="D1058" s="66"/>
      <c r="E1058" s="66"/>
      <c r="F1058" s="66"/>
      <c r="G1058" s="66"/>
      <c r="H1058" s="66"/>
      <c r="I1058" s="66"/>
      <c r="J1058" s="67" t="str">
        <f>IF($I1058=0,"","("&amp;IF(#REF!&lt;&gt;0,1,0)+IF(#REF!&lt;&gt;0,2,0)+IF(#REF!&lt;&gt;0,4,0)&amp;")")</f>
        <v/>
      </c>
      <c r="K1058" s="148"/>
      <c r="L1058" s="46"/>
      <c r="M1058" s="43"/>
    </row>
    <row r="1059" spans="1:14" ht="10.5" customHeight="1" x14ac:dyDescent="0.2">
      <c r="A1059" s="68"/>
      <c r="B1059" s="33">
        <v>341</v>
      </c>
      <c r="C1059" s="69" t="s">
        <v>3</v>
      </c>
      <c r="D1059" s="59">
        <f t="shared" ref="D1059:I1064" si="291">+D1000+D1014+D1029+D1044</f>
        <v>72105903.290000007</v>
      </c>
      <c r="E1059" s="59">
        <f t="shared" si="291"/>
        <v>1104578.18</v>
      </c>
      <c r="F1059" s="59">
        <f t="shared" si="291"/>
        <v>350648.14</v>
      </c>
      <c r="G1059" s="59">
        <f t="shared" si="291"/>
        <v>0</v>
      </c>
      <c r="H1059" s="59">
        <f t="shared" si="291"/>
        <v>72859833.330000013</v>
      </c>
      <c r="I1059" s="59">
        <f t="shared" si="291"/>
        <v>0</v>
      </c>
      <c r="J1059" s="107" t="str">
        <f>IF($I1059=0,"","("&amp;IF(#REF!&lt;&gt;0,1,0)+IF(#REF!&lt;&gt;0,2,0)+IF(#REF!&lt;&gt;0,4,0)&amp;")")</f>
        <v/>
      </c>
      <c r="K1059" s="149">
        <f t="shared" ref="K1059:K1064" si="292">H1059-I1059</f>
        <v>72859833.330000013</v>
      </c>
      <c r="L1059" s="46"/>
      <c r="M1059" s="43"/>
    </row>
    <row r="1060" spans="1:14" ht="10.5" customHeight="1" x14ac:dyDescent="0.2">
      <c r="A1060" s="68"/>
      <c r="B1060" s="33">
        <v>342</v>
      </c>
      <c r="C1060" s="106" t="s">
        <v>134</v>
      </c>
      <c r="D1060" s="77">
        <f t="shared" si="291"/>
        <v>15746513.5</v>
      </c>
      <c r="E1060" s="77">
        <f t="shared" si="291"/>
        <v>117078.21</v>
      </c>
      <c r="F1060" s="77">
        <f t="shared" si="291"/>
        <v>0</v>
      </c>
      <c r="G1060" s="77">
        <f t="shared" si="291"/>
        <v>0</v>
      </c>
      <c r="H1060" s="77">
        <f t="shared" si="291"/>
        <v>15863591.710000001</v>
      </c>
      <c r="I1060" s="59">
        <f t="shared" si="291"/>
        <v>0</v>
      </c>
      <c r="J1060" s="107" t="str">
        <f>IF($I1060=0,"","("&amp;IF(#REF!&lt;&gt;0,1,0)+IF(#REF!&lt;&gt;0,2,0)+IF(#REF!&lt;&gt;0,4,0)&amp;")")</f>
        <v/>
      </c>
      <c r="K1060" s="150">
        <f t="shared" si="292"/>
        <v>15863591.710000001</v>
      </c>
      <c r="L1060" s="46"/>
      <c r="M1060" s="43"/>
    </row>
    <row r="1061" spans="1:14" ht="10.5" customHeight="1" x14ac:dyDescent="0.2">
      <c r="A1061" s="68"/>
      <c r="B1061" s="33">
        <v>343</v>
      </c>
      <c r="C1061" s="32" t="s">
        <v>9</v>
      </c>
      <c r="D1061" s="77">
        <f t="shared" si="291"/>
        <v>824650592.95000005</v>
      </c>
      <c r="E1061" s="77">
        <f t="shared" si="291"/>
        <v>20870234.460000001</v>
      </c>
      <c r="F1061" s="77">
        <f t="shared" si="291"/>
        <v>22688259.950000003</v>
      </c>
      <c r="G1061" s="77">
        <f t="shared" si="291"/>
        <v>2018790.8999999997</v>
      </c>
      <c r="H1061" s="77">
        <f t="shared" si="291"/>
        <v>824851358.36000013</v>
      </c>
      <c r="I1061" s="59">
        <f t="shared" si="291"/>
        <v>0</v>
      </c>
      <c r="J1061" s="107" t="str">
        <f>IF($I1061=0,"","("&amp;IF(#REF!&lt;&gt;0,1,0)+IF(#REF!&lt;&gt;0,2,0)+IF(#REF!&lt;&gt;0,4,0)&amp;")")</f>
        <v/>
      </c>
      <c r="K1061" s="150">
        <f t="shared" si="292"/>
        <v>824851358.36000013</v>
      </c>
      <c r="L1061" s="46"/>
      <c r="M1061" s="43"/>
    </row>
    <row r="1062" spans="1:14" ht="10.5" customHeight="1" x14ac:dyDescent="0.2">
      <c r="A1062" s="68"/>
      <c r="B1062" s="33">
        <v>344</v>
      </c>
      <c r="C1062" s="32" t="s">
        <v>10</v>
      </c>
      <c r="D1062" s="77">
        <f t="shared" si="291"/>
        <v>94637075.609999999</v>
      </c>
      <c r="E1062" s="77">
        <f t="shared" si="291"/>
        <v>2381963.77</v>
      </c>
      <c r="F1062" s="77">
        <f t="shared" si="291"/>
        <v>1640075.54</v>
      </c>
      <c r="G1062" s="77">
        <f t="shared" si="291"/>
        <v>0</v>
      </c>
      <c r="H1062" s="77">
        <f t="shared" si="291"/>
        <v>95378963.840000004</v>
      </c>
      <c r="I1062" s="59">
        <f t="shared" si="291"/>
        <v>0</v>
      </c>
      <c r="J1062" s="107" t="str">
        <f>IF($I1062=0,"","("&amp;IF(#REF!&lt;&gt;0,1,0)+IF(#REF!&lt;&gt;0,2,0)+IF(#REF!&lt;&gt;0,4,0)&amp;")")</f>
        <v/>
      </c>
      <c r="K1062" s="150">
        <f t="shared" si="292"/>
        <v>95378963.840000004</v>
      </c>
      <c r="L1062" s="46"/>
      <c r="M1062" s="43"/>
    </row>
    <row r="1063" spans="1:14" ht="10.5" customHeight="1" x14ac:dyDescent="0.2">
      <c r="A1063" s="68"/>
      <c r="B1063" s="33">
        <v>345</v>
      </c>
      <c r="C1063" s="32" t="s">
        <v>6</v>
      </c>
      <c r="D1063" s="77">
        <f t="shared" si="291"/>
        <v>106273576.73999999</v>
      </c>
      <c r="E1063" s="77">
        <f t="shared" si="291"/>
        <v>7989981.7800000003</v>
      </c>
      <c r="F1063" s="77">
        <f t="shared" si="291"/>
        <v>5412491.0200000005</v>
      </c>
      <c r="G1063" s="77">
        <f t="shared" si="291"/>
        <v>0</v>
      </c>
      <c r="H1063" s="77">
        <f t="shared" si="291"/>
        <v>108851067.5</v>
      </c>
      <c r="I1063" s="59">
        <f t="shared" si="291"/>
        <v>0</v>
      </c>
      <c r="J1063" s="107" t="str">
        <f>IF($I1063=0,"","("&amp;IF(#REF!&lt;&gt;0,1,0)+IF(#REF!&lt;&gt;0,2,0)+IF(#REF!&lt;&gt;0,4,0)&amp;")")</f>
        <v/>
      </c>
      <c r="K1063" s="150">
        <f t="shared" si="292"/>
        <v>108851067.5</v>
      </c>
      <c r="L1063" s="46"/>
      <c r="M1063" s="43"/>
    </row>
    <row r="1064" spans="1:14" ht="10.5" customHeight="1" x14ac:dyDescent="0.2">
      <c r="A1064" s="68"/>
      <c r="B1064" s="33">
        <v>346</v>
      </c>
      <c r="C1064" s="32" t="s">
        <v>7</v>
      </c>
      <c r="D1064" s="77">
        <f t="shared" si="291"/>
        <v>9649174.129999999</v>
      </c>
      <c r="E1064" s="77">
        <f t="shared" si="291"/>
        <v>364047.75</v>
      </c>
      <c r="F1064" s="77">
        <f t="shared" si="291"/>
        <v>29964.690000000002</v>
      </c>
      <c r="G1064" s="77">
        <f t="shared" si="291"/>
        <v>0</v>
      </c>
      <c r="H1064" s="77">
        <f t="shared" si="291"/>
        <v>9983257.1899999995</v>
      </c>
      <c r="I1064" s="59">
        <f t="shared" si="291"/>
        <v>0</v>
      </c>
      <c r="J1064" s="107" t="str">
        <f>IF($I1064=0,"","("&amp;IF(#REF!&lt;&gt;0,1,0)+IF(#REF!&lt;&gt;0,2,0)+IF(#REF!&lt;&gt;0,4,0)&amp;")")</f>
        <v/>
      </c>
      <c r="K1064" s="150">
        <f t="shared" si="292"/>
        <v>9983257.1899999995</v>
      </c>
      <c r="L1064" s="46"/>
      <c r="M1064" s="43"/>
    </row>
    <row r="1065" spans="1:14" s="40" customFormat="1" ht="10.5" customHeight="1" x14ac:dyDescent="0.2">
      <c r="A1065" s="68"/>
      <c r="B1065" s="72"/>
      <c r="C1065" s="73" t="s">
        <v>77</v>
      </c>
      <c r="D1065" s="94">
        <f t="shared" ref="D1065:I1065" si="293">SUM(D1059:D1064)</f>
        <v>1123062836.22</v>
      </c>
      <c r="E1065" s="94">
        <f t="shared" si="293"/>
        <v>32827884.150000002</v>
      </c>
      <c r="F1065" s="94">
        <f t="shared" si="293"/>
        <v>30121439.340000004</v>
      </c>
      <c r="G1065" s="94">
        <f t="shared" si="293"/>
        <v>2018790.8999999997</v>
      </c>
      <c r="H1065" s="94">
        <f t="shared" si="293"/>
        <v>1127788071.9300003</v>
      </c>
      <c r="I1065" s="94">
        <f t="shared" si="293"/>
        <v>0</v>
      </c>
      <c r="J1065" s="107" t="str">
        <f>IF($I1065=0,"","("&amp;IF(#REF!&lt;&gt;0,1,0)+IF(#REF!&lt;&gt;0,2,0)+IF(#REF!&lt;&gt;0,4,0)&amp;")")</f>
        <v/>
      </c>
      <c r="K1065" s="151">
        <f>SUM(K1059:K1064)</f>
        <v>1127788071.9300003</v>
      </c>
      <c r="L1065" s="49"/>
      <c r="M1065" s="50"/>
      <c r="N1065" s="12"/>
    </row>
    <row r="1066" spans="1:14" ht="10.5" customHeight="1" x14ac:dyDescent="0.2">
      <c r="A1066" s="68"/>
      <c r="B1066" s="33"/>
      <c r="C1066" s="75"/>
      <c r="D1066" s="55"/>
      <c r="E1066" s="55"/>
      <c r="F1066" s="55"/>
      <c r="G1066" s="55"/>
      <c r="H1066" s="55"/>
      <c r="I1066" s="32"/>
      <c r="J1066" s="107" t="str">
        <f>IF($I1066=0,"","("&amp;IF(#REF!&lt;&gt;0,1,0)+IF(#REF!&lt;&gt;0,2,0)+IF(#REF!&lt;&gt;0,4,0)&amp;")")</f>
        <v/>
      </c>
      <c r="K1066" s="158"/>
      <c r="L1066" s="46"/>
      <c r="M1066" s="43"/>
    </row>
    <row r="1067" spans="1:14" ht="10.5" customHeight="1" x14ac:dyDescent="0.2">
      <c r="A1067" s="68"/>
      <c r="B1067" s="33">
        <v>346.3</v>
      </c>
      <c r="C1067" s="69" t="s">
        <v>78</v>
      </c>
      <c r="D1067" s="59">
        <f t="shared" ref="D1067:I1069" si="294">+D1008+D1022+D1037+D1052</f>
        <v>0</v>
      </c>
      <c r="E1067" s="59">
        <f t="shared" si="294"/>
        <v>0</v>
      </c>
      <c r="F1067" s="59">
        <f t="shared" si="294"/>
        <v>0</v>
      </c>
      <c r="G1067" s="59">
        <f t="shared" si="294"/>
        <v>0</v>
      </c>
      <c r="H1067" s="59">
        <f t="shared" si="294"/>
        <v>0</v>
      </c>
      <c r="I1067" s="59">
        <f t="shared" si="294"/>
        <v>0</v>
      </c>
      <c r="J1067" s="107" t="str">
        <f>IF($I1067=0,"","("&amp;IF(#REF!&lt;&gt;0,1,0)+IF(#REF!&lt;&gt;0,2,0)+IF(#REF!&lt;&gt;0,4,0)&amp;")")</f>
        <v/>
      </c>
      <c r="K1067" s="149">
        <f>H1067-I1067</f>
        <v>0</v>
      </c>
      <c r="L1067" s="46"/>
      <c r="M1067" s="43"/>
    </row>
    <row r="1068" spans="1:14" ht="10.5" customHeight="1" x14ac:dyDescent="0.2">
      <c r="A1068" s="68"/>
      <c r="B1068" s="33">
        <v>346.5</v>
      </c>
      <c r="C1068" s="32" t="s">
        <v>80</v>
      </c>
      <c r="D1068" s="77">
        <f t="shared" si="294"/>
        <v>312546.40000000002</v>
      </c>
      <c r="E1068" s="77">
        <f t="shared" si="294"/>
        <v>177487.23</v>
      </c>
      <c r="F1068" s="77">
        <f t="shared" si="294"/>
        <v>0</v>
      </c>
      <c r="G1068" s="77">
        <f t="shared" si="294"/>
        <v>0</v>
      </c>
      <c r="H1068" s="77">
        <f t="shared" si="294"/>
        <v>490033.63</v>
      </c>
      <c r="I1068" s="59">
        <f t="shared" si="294"/>
        <v>0</v>
      </c>
      <c r="J1068" s="107" t="str">
        <f>IF($I1068=0,"","("&amp;IF(#REF!&lt;&gt;0,1,0)+IF(#REF!&lt;&gt;0,2,0)+IF(#REF!&lt;&gt;0,4,0)&amp;")")</f>
        <v/>
      </c>
      <c r="K1068" s="150">
        <f>H1068-I1068</f>
        <v>490033.63</v>
      </c>
      <c r="L1068" s="46"/>
      <c r="M1068" s="43"/>
    </row>
    <row r="1069" spans="1:14" ht="10.5" customHeight="1" x14ac:dyDescent="0.2">
      <c r="A1069" s="68"/>
      <c r="B1069" s="33">
        <v>346.7</v>
      </c>
      <c r="C1069" s="69" t="s">
        <v>82</v>
      </c>
      <c r="D1069" s="77">
        <f t="shared" si="294"/>
        <v>37090.709999999992</v>
      </c>
      <c r="E1069" s="77">
        <f t="shared" si="294"/>
        <v>72309.850000000006</v>
      </c>
      <c r="F1069" s="77">
        <f t="shared" si="294"/>
        <v>0</v>
      </c>
      <c r="G1069" s="77">
        <f t="shared" si="294"/>
        <v>0</v>
      </c>
      <c r="H1069" s="77">
        <f t="shared" si="294"/>
        <v>109400.56</v>
      </c>
      <c r="I1069" s="59">
        <f t="shared" si="294"/>
        <v>0</v>
      </c>
      <c r="J1069" s="107" t="str">
        <f>IF($I1069=0,"","("&amp;IF(#REF!&lt;&gt;0,1,0)+IF(#REF!&lt;&gt;0,2,0)+IF(#REF!&lt;&gt;0,4,0)&amp;")")</f>
        <v/>
      </c>
      <c r="K1069" s="150">
        <f>H1069-I1069</f>
        <v>109400.56</v>
      </c>
      <c r="L1069" s="46"/>
      <c r="M1069" s="43"/>
    </row>
    <row r="1070" spans="1:14" s="40" customFormat="1" ht="10.5" customHeight="1" x14ac:dyDescent="0.2">
      <c r="A1070" s="68"/>
      <c r="B1070" s="72"/>
      <c r="C1070" s="78" t="s">
        <v>84</v>
      </c>
      <c r="D1070" s="113">
        <f t="shared" ref="D1070:I1070" si="295">SUM(D1067:D1069)</f>
        <v>349637.11</v>
      </c>
      <c r="E1070" s="113">
        <f t="shared" si="295"/>
        <v>249797.08000000002</v>
      </c>
      <c r="F1070" s="113">
        <f t="shared" si="295"/>
        <v>0</v>
      </c>
      <c r="G1070" s="113">
        <f t="shared" si="295"/>
        <v>0</v>
      </c>
      <c r="H1070" s="113">
        <f t="shared" si="295"/>
        <v>599434.18999999994</v>
      </c>
      <c r="I1070" s="113">
        <f t="shared" si="295"/>
        <v>0</v>
      </c>
      <c r="J1070" s="107" t="str">
        <f>IF($I1070=0,"","("&amp;IF(#REF!&lt;&gt;0,1,0)+IF(#REF!&lt;&gt;0,2,0)+IF(#REF!&lt;&gt;0,4,0)&amp;")")</f>
        <v/>
      </c>
      <c r="K1070" s="159">
        <f>SUM(K1067:K1069)</f>
        <v>599434.18999999994</v>
      </c>
      <c r="L1070" s="49"/>
      <c r="M1070" s="83"/>
      <c r="N1070" s="12"/>
    </row>
    <row r="1071" spans="1:14" ht="10.5" customHeight="1" thickBot="1" x14ac:dyDescent="0.25">
      <c r="A1071" s="68"/>
      <c r="B1071" s="102"/>
      <c r="C1071" s="32"/>
      <c r="D1071" s="32"/>
      <c r="E1071" s="32"/>
      <c r="F1071" s="32"/>
      <c r="G1071" s="32"/>
      <c r="H1071" s="32"/>
      <c r="I1071" s="32"/>
      <c r="J1071" s="107" t="str">
        <f>IF($I1071=0,"","("&amp;IF(#REF!&lt;&gt;0,1,0)+IF(#REF!&lt;&gt;0,2,0)+IF(#REF!&lt;&gt;0,4,0)&amp;")")</f>
        <v/>
      </c>
      <c r="K1071" s="160"/>
      <c r="L1071" s="46"/>
      <c r="M1071" s="43"/>
    </row>
    <row r="1072" spans="1:14" s="40" customFormat="1" ht="10.5" customHeight="1" thickTop="1" x14ac:dyDescent="0.2">
      <c r="A1072" s="79"/>
      <c r="B1072" s="80"/>
      <c r="C1072" s="81" t="str">
        <f>" "&amp;"Total "&amp;A$1058</f>
        <v xml:space="preserve"> Total Martin Site</v>
      </c>
      <c r="D1072" s="155">
        <f t="shared" ref="D1072:I1072" si="296">D1065+D1070</f>
        <v>1123412473.3299999</v>
      </c>
      <c r="E1072" s="155">
        <f t="shared" si="296"/>
        <v>33077681.23</v>
      </c>
      <c r="F1072" s="155">
        <f t="shared" si="296"/>
        <v>30121439.340000004</v>
      </c>
      <c r="G1072" s="155">
        <f t="shared" si="296"/>
        <v>2018790.8999999997</v>
      </c>
      <c r="H1072" s="155">
        <f t="shared" si="296"/>
        <v>1128387506.1200004</v>
      </c>
      <c r="I1072" s="155">
        <f t="shared" si="296"/>
        <v>0</v>
      </c>
      <c r="J1072" s="109" t="str">
        <f>IF($I1072=0,"","("&amp;IF(#REF!&lt;&gt;0,1,0)+IF(#REF!&lt;&gt;0,2,0)+IF(#REF!&lt;&gt;0,4,0)&amp;")")</f>
        <v/>
      </c>
      <c r="K1072" s="161">
        <f>K1065+K1070</f>
        <v>1128387506.1200004</v>
      </c>
      <c r="L1072" s="49"/>
      <c r="M1072" s="50"/>
      <c r="N1072" s="12"/>
    </row>
    <row r="1073" spans="1:14" ht="10.5" customHeight="1" x14ac:dyDescent="0.2">
      <c r="A1073" s="38" t="s">
        <v>96</v>
      </c>
      <c r="B1073" s="39"/>
      <c r="D1073" s="9"/>
      <c r="E1073" s="9"/>
      <c r="F1073" s="9"/>
      <c r="G1073" s="9"/>
      <c r="H1073" s="9"/>
      <c r="I1073" s="9"/>
      <c r="J1073" s="12" t="str">
        <f>IF($I1073=0,"","("&amp;IF(#REF!&lt;&gt;0,1,0)+IF(#REF!&lt;&gt;0,2,0)+IF(#REF!&lt;&gt;0,4,0)&amp;")")</f>
        <v/>
      </c>
      <c r="K1073" s="9"/>
      <c r="L1073" s="46"/>
      <c r="M1073" s="43"/>
      <c r="N1073" s="8"/>
    </row>
    <row r="1074" spans="1:14" ht="10.5" customHeight="1" x14ac:dyDescent="0.2">
      <c r="A1074" s="40"/>
      <c r="B1074" s="10">
        <v>341</v>
      </c>
      <c r="C1074" s="41" t="s">
        <v>3</v>
      </c>
      <c r="D1074" s="42">
        <v>0</v>
      </c>
      <c r="E1074" s="42">
        <v>1899701.38</v>
      </c>
      <c r="F1074" s="42">
        <v>0</v>
      </c>
      <c r="G1074" s="42">
        <v>0</v>
      </c>
      <c r="H1074" s="42">
        <f>D1074+E1074-F1074+G1074</f>
        <v>1899701.38</v>
      </c>
      <c r="I1074" s="42">
        <v>0</v>
      </c>
      <c r="J1074" s="12" t="str">
        <f>IF($I1074=0,"","("&amp;IF(#REF!&lt;&gt;0,1,0)+IF(#REF!&lt;&gt;0,2,0)+IF(#REF!&lt;&gt;0,4,0)&amp;")")</f>
        <v/>
      </c>
      <c r="K1074" s="101">
        <f t="shared" ref="K1074:K1079" si="297">H1074-I1074</f>
        <v>1899701.38</v>
      </c>
      <c r="L1074" s="46"/>
      <c r="M1074" s="43">
        <v>1.9E-2</v>
      </c>
      <c r="N1074" s="8"/>
    </row>
    <row r="1075" spans="1:14" ht="10.5" customHeight="1" x14ac:dyDescent="0.2">
      <c r="A1075" s="40"/>
      <c r="B1075" s="10">
        <v>342</v>
      </c>
      <c r="C1075" s="105" t="s">
        <v>134</v>
      </c>
      <c r="D1075" s="42">
        <v>0</v>
      </c>
      <c r="E1075" s="42">
        <v>0</v>
      </c>
      <c r="F1075" s="42">
        <v>0</v>
      </c>
      <c r="G1075" s="42">
        <v>0</v>
      </c>
      <c r="H1075" s="42">
        <f>(D1075+E1075-F1075+G1075)*-1</f>
        <v>0</v>
      </c>
      <c r="I1075" s="42">
        <v>0</v>
      </c>
      <c r="J1075" s="12" t="str">
        <f>IF($I1075=0,"","("&amp;IF(#REF!&lt;&gt;0,1,0)+IF(#REF!&lt;&gt;0,2,0)+IF(#REF!&lt;&gt;0,4,0)&amp;")")</f>
        <v/>
      </c>
      <c r="K1075" s="71">
        <f t="shared" si="297"/>
        <v>0</v>
      </c>
      <c r="L1075" s="46"/>
      <c r="M1075" s="43">
        <v>2.3E-2</v>
      </c>
      <c r="N1075" s="8"/>
    </row>
    <row r="1076" spans="1:14" ht="10.5" customHeight="1" x14ac:dyDescent="0.2">
      <c r="A1076" s="40"/>
      <c r="B1076" s="10">
        <v>343</v>
      </c>
      <c r="C1076" s="9" t="s">
        <v>9</v>
      </c>
      <c r="D1076" s="42">
        <v>0</v>
      </c>
      <c r="E1076" s="42">
        <v>0</v>
      </c>
      <c r="F1076" s="42">
        <v>0</v>
      </c>
      <c r="G1076" s="42">
        <v>0</v>
      </c>
      <c r="H1076" s="42">
        <f>(D1076+E1076-F1076+G1076)*-1</f>
        <v>0</v>
      </c>
      <c r="I1076" s="42">
        <v>0</v>
      </c>
      <c r="K1076" s="71">
        <f t="shared" si="297"/>
        <v>0</v>
      </c>
      <c r="L1076" s="46"/>
      <c r="M1076" s="43"/>
      <c r="N1076" s="8"/>
    </row>
    <row r="1077" spans="1:14" ht="10.5" customHeight="1" x14ac:dyDescent="0.2">
      <c r="A1077" s="40"/>
      <c r="B1077" s="33">
        <v>344</v>
      </c>
      <c r="C1077" s="9" t="s">
        <v>10</v>
      </c>
      <c r="D1077" s="42">
        <v>0</v>
      </c>
      <c r="E1077" s="42">
        <v>0</v>
      </c>
      <c r="F1077" s="42">
        <v>0</v>
      </c>
      <c r="G1077" s="42">
        <v>1478577.58</v>
      </c>
      <c r="H1077" s="42">
        <f>D1077+E1077-F1077+G1077</f>
        <v>1478577.58</v>
      </c>
      <c r="I1077" s="42">
        <v>0</v>
      </c>
      <c r="J1077" s="12" t="str">
        <f>IF($I1077=0,"","("&amp;IF(#REF!&lt;&gt;0,1,0)+IF(#REF!&lt;&gt;0,2,0)+IF(#REF!&lt;&gt;0,4,0)&amp;")")</f>
        <v/>
      </c>
      <c r="K1077" s="71">
        <f t="shared" si="297"/>
        <v>1478577.58</v>
      </c>
      <c r="L1077" s="46"/>
      <c r="M1077" s="43">
        <v>2.3E-2</v>
      </c>
      <c r="N1077" s="8"/>
    </row>
    <row r="1078" spans="1:14" ht="10.5" customHeight="1" x14ac:dyDescent="0.2">
      <c r="A1078" s="40"/>
      <c r="B1078" s="10">
        <v>345</v>
      </c>
      <c r="C1078" s="9" t="s">
        <v>6</v>
      </c>
      <c r="D1078" s="42">
        <v>0</v>
      </c>
      <c r="E1078" s="42">
        <v>0</v>
      </c>
      <c r="F1078" s="42">
        <v>0</v>
      </c>
      <c r="G1078" s="42">
        <v>0</v>
      </c>
      <c r="H1078" s="42">
        <f>D1078+E1078-F1078+G1078</f>
        <v>0</v>
      </c>
      <c r="I1078" s="42">
        <v>0</v>
      </c>
      <c r="J1078" s="12" t="str">
        <f>IF($I1078=0,"","("&amp;IF(#REF!&lt;&gt;0,1,0)+IF(#REF!&lt;&gt;0,2,0)+IF(#REF!&lt;&gt;0,4,0)&amp;")")</f>
        <v/>
      </c>
      <c r="K1078" s="71">
        <f t="shared" si="297"/>
        <v>0</v>
      </c>
      <c r="L1078" s="46"/>
      <c r="M1078" s="43">
        <v>0.02</v>
      </c>
      <c r="N1078" s="8"/>
    </row>
    <row r="1079" spans="1:14" ht="10.5" customHeight="1" x14ac:dyDescent="0.2">
      <c r="A1079" s="40"/>
      <c r="B1079" s="10">
        <v>346</v>
      </c>
      <c r="C1079" s="9" t="s">
        <v>7</v>
      </c>
      <c r="D1079" s="42">
        <v>0</v>
      </c>
      <c r="E1079" s="42">
        <v>0</v>
      </c>
      <c r="F1079" s="42">
        <v>0</v>
      </c>
      <c r="G1079" s="42">
        <v>0</v>
      </c>
      <c r="H1079" s="42">
        <f>D1079+E1079-F1079+G1079</f>
        <v>0</v>
      </c>
      <c r="I1079" s="42">
        <v>0</v>
      </c>
      <c r="J1079" s="12" t="str">
        <f>IF($I1079=0,"","("&amp;IF(#REF!&lt;&gt;0,1,0)+IF(#REF!&lt;&gt;0,2,0)+IF(#REF!&lt;&gt;0,4,0)&amp;")")</f>
        <v/>
      </c>
      <c r="K1079" s="71">
        <f t="shared" si="297"/>
        <v>0</v>
      </c>
      <c r="L1079" s="46"/>
      <c r="M1079" s="43">
        <v>2.1000000000000001E-2</v>
      </c>
      <c r="N1079" s="8"/>
    </row>
    <row r="1080" spans="1:14" s="40" customFormat="1" ht="10.5" customHeight="1" x14ac:dyDescent="0.2">
      <c r="B1080" s="47"/>
      <c r="C1080" s="48" t="s">
        <v>77</v>
      </c>
      <c r="D1080" s="94">
        <f t="shared" ref="D1080:I1080" si="298">SUM(D1074:D1079)</f>
        <v>0</v>
      </c>
      <c r="E1080" s="94">
        <f t="shared" si="298"/>
        <v>1899701.38</v>
      </c>
      <c r="F1080" s="94">
        <f t="shared" si="298"/>
        <v>0</v>
      </c>
      <c r="G1080" s="94">
        <f t="shared" si="298"/>
        <v>1478577.58</v>
      </c>
      <c r="H1080" s="94">
        <f t="shared" si="298"/>
        <v>3378278.96</v>
      </c>
      <c r="I1080" s="94">
        <f t="shared" si="298"/>
        <v>0</v>
      </c>
      <c r="J1080" s="12" t="str">
        <f>IF($I1080=0,"","("&amp;IF(#REF!&lt;&gt;0,1,0)+IF(#REF!&lt;&gt;0,2,0)+IF(#REF!&lt;&gt;0,4,0)&amp;")")</f>
        <v/>
      </c>
      <c r="K1080" s="94">
        <f>SUM(K1074:K1079)</f>
        <v>3378278.96</v>
      </c>
      <c r="L1080" s="49"/>
      <c r="M1080" s="50"/>
      <c r="N1080" s="52"/>
    </row>
    <row r="1081" spans="1:14" ht="10.5" customHeight="1" x14ac:dyDescent="0.2">
      <c r="A1081" s="40"/>
      <c r="B1081" s="63"/>
      <c r="C1081" s="54"/>
      <c r="D1081" s="14"/>
      <c r="E1081" s="14"/>
      <c r="F1081" s="14"/>
      <c r="G1081" s="14"/>
      <c r="H1081" s="55"/>
      <c r="I1081" s="55"/>
      <c r="J1081" s="12" t="str">
        <f>IF($I1081=0,"","("&amp;IF(#REF!&lt;&gt;0,1,0)+IF(#REF!&lt;&gt;0,2,0)+IF(#REF!&lt;&gt;0,4,0)&amp;")")</f>
        <v/>
      </c>
      <c r="K1081" s="55"/>
      <c r="L1081" s="46"/>
      <c r="M1081" s="56"/>
      <c r="N1081" s="8"/>
    </row>
    <row r="1082" spans="1:14" ht="10.5" customHeight="1" x14ac:dyDescent="0.2">
      <c r="A1082" s="40"/>
      <c r="B1082" s="10">
        <v>346.3</v>
      </c>
      <c r="C1082" s="41" t="s">
        <v>78</v>
      </c>
      <c r="D1082" s="42">
        <v>0</v>
      </c>
      <c r="E1082" s="42">
        <v>0</v>
      </c>
      <c r="F1082" s="42">
        <v>0</v>
      </c>
      <c r="G1082" s="42">
        <v>0</v>
      </c>
      <c r="H1082" s="42">
        <f>D1082+E1082-F1082+G1082</f>
        <v>0</v>
      </c>
      <c r="I1082" s="42">
        <v>0</v>
      </c>
      <c r="J1082" s="12" t="str">
        <f>IF($I1082=0,"","("&amp;IF(#REF!&lt;&gt;0,1,0)+IF(#REF!&lt;&gt;0,2,0)+IF(#REF!&lt;&gt;0,4,0)&amp;")")</f>
        <v/>
      </c>
      <c r="K1082" s="101">
        <f>H1082-I1082</f>
        <v>0</v>
      </c>
      <c r="L1082" s="46"/>
      <c r="M1082" s="57" t="s">
        <v>79</v>
      </c>
      <c r="N1082" s="8"/>
    </row>
    <row r="1083" spans="1:14" ht="10.5" customHeight="1" x14ac:dyDescent="0.2">
      <c r="A1083" s="40"/>
      <c r="B1083" s="10">
        <v>346.5</v>
      </c>
      <c r="C1083" s="9" t="s">
        <v>80</v>
      </c>
      <c r="D1083" s="42">
        <v>0</v>
      </c>
      <c r="E1083" s="42">
        <v>0</v>
      </c>
      <c r="F1083" s="42">
        <v>0</v>
      </c>
      <c r="G1083" s="42">
        <v>0</v>
      </c>
      <c r="H1083" s="42">
        <f>D1083+E1083-F1083+G1083</f>
        <v>0</v>
      </c>
      <c r="I1083" s="42">
        <v>0</v>
      </c>
      <c r="J1083" s="12" t="str">
        <f>IF($I1083=0,"","("&amp;IF(#REF!&lt;&gt;0,1,0)+IF(#REF!&lt;&gt;0,2,0)+IF(#REF!&lt;&gt;0,4,0)&amp;")")</f>
        <v/>
      </c>
      <c r="K1083" s="71">
        <f>H1083-I1083</f>
        <v>0</v>
      </c>
      <c r="L1083" s="46"/>
      <c r="M1083" s="43" t="s">
        <v>81</v>
      </c>
      <c r="N1083" s="8"/>
    </row>
    <row r="1084" spans="1:14" ht="10.5" customHeight="1" x14ac:dyDescent="0.2">
      <c r="A1084" s="40"/>
      <c r="B1084" s="10">
        <v>346.7</v>
      </c>
      <c r="C1084" s="41" t="s">
        <v>82</v>
      </c>
      <c r="D1084" s="42">
        <v>0</v>
      </c>
      <c r="E1084" s="42">
        <v>0</v>
      </c>
      <c r="F1084" s="42">
        <v>0</v>
      </c>
      <c r="G1084" s="42">
        <v>0</v>
      </c>
      <c r="H1084" s="42">
        <f>D1084+E1084-F1084+G1084</f>
        <v>0</v>
      </c>
      <c r="I1084" s="42">
        <v>0</v>
      </c>
      <c r="J1084" s="12" t="str">
        <f>IF($I1084=0,"","("&amp;IF(#REF!&lt;&gt;0,1,0)+IF(#REF!&lt;&gt;0,2,0)+IF(#REF!&lt;&gt;0,4,0)&amp;")")</f>
        <v/>
      </c>
      <c r="K1084" s="71">
        <f>H1084-I1084</f>
        <v>0</v>
      </c>
      <c r="L1084" s="46"/>
      <c r="M1084" s="43" t="s">
        <v>83</v>
      </c>
      <c r="N1084" s="8"/>
    </row>
    <row r="1085" spans="1:14" s="40" customFormat="1" ht="10.5" customHeight="1" x14ac:dyDescent="0.2">
      <c r="B1085" s="47"/>
      <c r="C1085" s="53" t="s">
        <v>84</v>
      </c>
      <c r="D1085" s="94">
        <f t="shared" ref="D1085:I1085" si="299">SUM(D1082:D1084)</f>
        <v>0</v>
      </c>
      <c r="E1085" s="94">
        <f t="shared" si="299"/>
        <v>0</v>
      </c>
      <c r="F1085" s="94">
        <f t="shared" si="299"/>
        <v>0</v>
      </c>
      <c r="G1085" s="94">
        <f t="shared" si="299"/>
        <v>0</v>
      </c>
      <c r="H1085" s="94">
        <f t="shared" si="299"/>
        <v>0</v>
      </c>
      <c r="I1085" s="94">
        <f t="shared" si="299"/>
        <v>0</v>
      </c>
      <c r="J1085" s="12" t="str">
        <f>IF($I1085=0,"","("&amp;IF(#REF!&lt;&gt;0,1,0)+IF(#REF!&lt;&gt;0,2,0)+IF(#REF!&lt;&gt;0,4,0)&amp;")")</f>
        <v/>
      </c>
      <c r="K1085" s="94">
        <f>SUM(K1082:K1084)</f>
        <v>0</v>
      </c>
      <c r="L1085" s="49"/>
      <c r="M1085" s="50"/>
      <c r="N1085" s="52"/>
    </row>
    <row r="1086" spans="1:14" ht="10.5" customHeight="1" thickBot="1" x14ac:dyDescent="0.25">
      <c r="A1086" s="40"/>
      <c r="B1086" s="63"/>
      <c r="D1086" s="59"/>
      <c r="E1086" s="59"/>
      <c r="F1086" s="59"/>
      <c r="G1086" s="59"/>
      <c r="H1086" s="59"/>
      <c r="I1086" s="59"/>
      <c r="K1086" s="59"/>
      <c r="L1086" s="46"/>
      <c r="M1086" s="43"/>
      <c r="N1086" s="8"/>
    </row>
    <row r="1087" spans="1:14" s="40" customFormat="1" ht="10.5" customHeight="1" thickTop="1" x14ac:dyDescent="0.2">
      <c r="B1087" s="47"/>
      <c r="C1087" s="60" t="str">
        <f>" "&amp;"Total "&amp;A1073</f>
        <v xml:space="preserve"> Total Pt. Everglades Common</v>
      </c>
      <c r="D1087" s="90">
        <f t="shared" ref="D1087:I1087" si="300">D1080+D1085</f>
        <v>0</v>
      </c>
      <c r="E1087" s="90">
        <f t="shared" si="300"/>
        <v>1899701.38</v>
      </c>
      <c r="F1087" s="90">
        <f t="shared" si="300"/>
        <v>0</v>
      </c>
      <c r="G1087" s="90">
        <f t="shared" si="300"/>
        <v>1478577.58</v>
      </c>
      <c r="H1087" s="61">
        <f t="shared" si="300"/>
        <v>3378278.96</v>
      </c>
      <c r="I1087" s="90">
        <f t="shared" si="300"/>
        <v>0</v>
      </c>
      <c r="J1087" s="12" t="str">
        <f>IF($I1087=0,"","("&amp;IF(#REF!&lt;&gt;0,1,0)+IF(#REF!&lt;&gt;0,2,0)+IF(#REF!&lt;&gt;0,4,0)&amp;")")</f>
        <v/>
      </c>
      <c r="K1087" s="90">
        <f>K1080+K1085</f>
        <v>3378278.96</v>
      </c>
      <c r="L1087" s="49"/>
      <c r="M1087" s="50"/>
      <c r="N1087" s="52"/>
    </row>
    <row r="1088" spans="1:14" ht="10.5" customHeight="1" x14ac:dyDescent="0.2">
      <c r="A1088" s="89" t="s">
        <v>101</v>
      </c>
      <c r="B1088" s="91"/>
      <c r="C1088" s="65"/>
      <c r="D1088" s="92"/>
      <c r="E1088" s="92"/>
      <c r="F1088" s="92"/>
      <c r="G1088" s="92"/>
      <c r="H1088" s="92"/>
      <c r="I1088" s="92"/>
      <c r="J1088" s="67" t="str">
        <f>IF($I1088=0,"","("&amp;IF(#REF!&lt;&gt;0,1,0)+IF(#REF!&lt;&gt;0,2,0)+IF(#REF!&lt;&gt;0,4,0)&amp;")")</f>
        <v/>
      </c>
      <c r="K1088" s="125"/>
      <c r="L1088" s="46"/>
      <c r="M1088" s="56"/>
    </row>
    <row r="1089" spans="1:14" ht="10.5" customHeight="1" x14ac:dyDescent="0.2">
      <c r="A1089" s="68"/>
      <c r="B1089" s="33">
        <v>341</v>
      </c>
      <c r="C1089" s="69" t="s">
        <v>3</v>
      </c>
      <c r="D1089" s="59">
        <f>D1074</f>
        <v>0</v>
      </c>
      <c r="E1089" s="59">
        <f t="shared" ref="E1089:I1089" si="301">E1074</f>
        <v>1899701.38</v>
      </c>
      <c r="F1089" s="59">
        <f t="shared" si="301"/>
        <v>0</v>
      </c>
      <c r="G1089" s="59">
        <f t="shared" si="301"/>
        <v>0</v>
      </c>
      <c r="H1089" s="59">
        <f t="shared" si="301"/>
        <v>1899701.38</v>
      </c>
      <c r="I1089" s="59">
        <f t="shared" si="301"/>
        <v>0</v>
      </c>
      <c r="J1089" s="107" t="str">
        <f>IF($I1089=0,"","("&amp;IF(#REF!&lt;&gt;0,1,0)+IF(#REF!&lt;&gt;0,2,0)+IF(#REF!&lt;&gt;0,4,0)&amp;")")</f>
        <v/>
      </c>
      <c r="K1089" s="149">
        <f t="shared" ref="K1089:K1094" si="302">H1089-I1089</f>
        <v>1899701.38</v>
      </c>
      <c r="L1089" s="46"/>
      <c r="M1089" s="43"/>
    </row>
    <row r="1090" spans="1:14" ht="10.5" customHeight="1" x14ac:dyDescent="0.2">
      <c r="A1090" s="68"/>
      <c r="B1090" s="33">
        <v>342</v>
      </c>
      <c r="C1090" s="106" t="s">
        <v>134</v>
      </c>
      <c r="D1090" s="59">
        <f t="shared" ref="D1090:I1090" si="303">D1075</f>
        <v>0</v>
      </c>
      <c r="E1090" s="59">
        <f t="shared" si="303"/>
        <v>0</v>
      </c>
      <c r="F1090" s="59">
        <f t="shared" si="303"/>
        <v>0</v>
      </c>
      <c r="G1090" s="59">
        <f t="shared" si="303"/>
        <v>0</v>
      </c>
      <c r="H1090" s="59">
        <f t="shared" si="303"/>
        <v>0</v>
      </c>
      <c r="I1090" s="59">
        <f t="shared" si="303"/>
        <v>0</v>
      </c>
      <c r="J1090" s="107"/>
      <c r="K1090" s="150">
        <f t="shared" si="302"/>
        <v>0</v>
      </c>
      <c r="L1090" s="46"/>
      <c r="M1090" s="43"/>
    </row>
    <row r="1091" spans="1:14" ht="10.5" customHeight="1" x14ac:dyDescent="0.2">
      <c r="A1091" s="68"/>
      <c r="B1091" s="10">
        <v>343</v>
      </c>
      <c r="C1091" s="9" t="s">
        <v>9</v>
      </c>
      <c r="D1091" s="59">
        <f t="shared" ref="D1091:I1091" si="304">D1076</f>
        <v>0</v>
      </c>
      <c r="E1091" s="59">
        <f t="shared" si="304"/>
        <v>0</v>
      </c>
      <c r="F1091" s="59">
        <f t="shared" si="304"/>
        <v>0</v>
      </c>
      <c r="G1091" s="59">
        <f t="shared" si="304"/>
        <v>0</v>
      </c>
      <c r="H1091" s="59">
        <f t="shared" si="304"/>
        <v>0</v>
      </c>
      <c r="I1091" s="59">
        <f t="shared" si="304"/>
        <v>0</v>
      </c>
      <c r="J1091" s="107"/>
      <c r="K1091" s="150">
        <f>H1091-I1091</f>
        <v>0</v>
      </c>
      <c r="L1091" s="46"/>
      <c r="M1091" s="43"/>
    </row>
    <row r="1092" spans="1:14" ht="10.5" customHeight="1" x14ac:dyDescent="0.2">
      <c r="A1092" s="68"/>
      <c r="B1092" s="33">
        <v>344</v>
      </c>
      <c r="C1092" s="32" t="s">
        <v>10</v>
      </c>
      <c r="D1092" s="59">
        <f t="shared" ref="D1092:I1092" si="305">D1077</f>
        <v>0</v>
      </c>
      <c r="E1092" s="59">
        <f t="shared" si="305"/>
        <v>0</v>
      </c>
      <c r="F1092" s="59">
        <f t="shared" si="305"/>
        <v>0</v>
      </c>
      <c r="G1092" s="59">
        <f t="shared" si="305"/>
        <v>1478577.58</v>
      </c>
      <c r="H1092" s="59">
        <f t="shared" si="305"/>
        <v>1478577.58</v>
      </c>
      <c r="I1092" s="59">
        <f t="shared" si="305"/>
        <v>0</v>
      </c>
      <c r="J1092" s="107"/>
      <c r="K1092" s="150">
        <f t="shared" si="302"/>
        <v>1478577.58</v>
      </c>
      <c r="L1092" s="46"/>
      <c r="M1092" s="43"/>
    </row>
    <row r="1093" spans="1:14" ht="10.5" customHeight="1" x14ac:dyDescent="0.2">
      <c r="A1093" s="68"/>
      <c r="B1093" s="33">
        <v>345</v>
      </c>
      <c r="C1093" s="32" t="s">
        <v>6</v>
      </c>
      <c r="D1093" s="59">
        <f t="shared" ref="D1093:I1093" si="306">D1078</f>
        <v>0</v>
      </c>
      <c r="E1093" s="59">
        <f t="shared" si="306"/>
        <v>0</v>
      </c>
      <c r="F1093" s="59">
        <f t="shared" si="306"/>
        <v>0</v>
      </c>
      <c r="G1093" s="59">
        <f t="shared" si="306"/>
        <v>0</v>
      </c>
      <c r="H1093" s="59">
        <f t="shared" si="306"/>
        <v>0</v>
      </c>
      <c r="I1093" s="59">
        <f t="shared" si="306"/>
        <v>0</v>
      </c>
      <c r="J1093" s="107"/>
      <c r="K1093" s="150">
        <f t="shared" si="302"/>
        <v>0</v>
      </c>
      <c r="L1093" s="46"/>
      <c r="M1093" s="43"/>
    </row>
    <row r="1094" spans="1:14" ht="10.5" customHeight="1" x14ac:dyDescent="0.2">
      <c r="A1094" s="68"/>
      <c r="B1094" s="33">
        <v>346</v>
      </c>
      <c r="C1094" s="32" t="s">
        <v>7</v>
      </c>
      <c r="D1094" s="59">
        <f t="shared" ref="D1094:I1094" si="307">D1079</f>
        <v>0</v>
      </c>
      <c r="E1094" s="59">
        <f t="shared" si="307"/>
        <v>0</v>
      </c>
      <c r="F1094" s="59">
        <f t="shared" si="307"/>
        <v>0</v>
      </c>
      <c r="G1094" s="59">
        <f t="shared" si="307"/>
        <v>0</v>
      </c>
      <c r="H1094" s="59">
        <f t="shared" si="307"/>
        <v>0</v>
      </c>
      <c r="I1094" s="59">
        <f t="shared" si="307"/>
        <v>0</v>
      </c>
      <c r="J1094" s="107"/>
      <c r="K1094" s="150">
        <f t="shared" si="302"/>
        <v>0</v>
      </c>
      <c r="L1094" s="46"/>
      <c r="M1094" s="43"/>
    </row>
    <row r="1095" spans="1:14" s="40" customFormat="1" ht="10.5" customHeight="1" x14ac:dyDescent="0.2">
      <c r="A1095" s="68"/>
      <c r="B1095" s="72"/>
      <c r="C1095" s="73" t="s">
        <v>77</v>
      </c>
      <c r="D1095" s="94">
        <f t="shared" ref="D1095:I1095" si="308">SUM(D1089:D1094)</f>
        <v>0</v>
      </c>
      <c r="E1095" s="94">
        <f t="shared" si="308"/>
        <v>1899701.38</v>
      </c>
      <c r="F1095" s="94">
        <f t="shared" si="308"/>
        <v>0</v>
      </c>
      <c r="G1095" s="94">
        <f t="shared" si="308"/>
        <v>1478577.58</v>
      </c>
      <c r="H1095" s="94">
        <f t="shared" si="308"/>
        <v>3378278.96</v>
      </c>
      <c r="I1095" s="94">
        <f t="shared" si="308"/>
        <v>0</v>
      </c>
      <c r="J1095" s="107"/>
      <c r="K1095" s="151">
        <f>SUM(K1089:K1094)</f>
        <v>3378278.96</v>
      </c>
      <c r="L1095" s="49"/>
      <c r="M1095" s="50"/>
      <c r="N1095" s="12"/>
    </row>
    <row r="1096" spans="1:14" ht="10.5" customHeight="1" x14ac:dyDescent="0.2">
      <c r="A1096" s="68"/>
      <c r="B1096" s="33"/>
      <c r="C1096" s="75"/>
      <c r="D1096" s="55"/>
      <c r="E1096" s="55"/>
      <c r="F1096" s="55"/>
      <c r="G1096" s="55"/>
      <c r="H1096" s="55"/>
      <c r="I1096" s="32"/>
      <c r="J1096" s="107" t="str">
        <f>IF($I1096=0,"","("&amp;IF(#REF!&lt;&gt;0,1,0)+IF(#REF!&lt;&gt;0,2,0)+IF(#REF!&lt;&gt;0,4,0)&amp;")")</f>
        <v/>
      </c>
      <c r="K1096" s="158"/>
      <c r="L1096" s="46"/>
      <c r="M1096" s="43"/>
    </row>
    <row r="1097" spans="1:14" ht="10.5" customHeight="1" x14ac:dyDescent="0.2">
      <c r="A1097" s="68"/>
      <c r="B1097" s="33">
        <v>346.3</v>
      </c>
      <c r="C1097" s="69" t="s">
        <v>78</v>
      </c>
      <c r="D1097" s="59">
        <f t="shared" ref="D1097:I1097" si="309">D1082</f>
        <v>0</v>
      </c>
      <c r="E1097" s="59">
        <f t="shared" si="309"/>
        <v>0</v>
      </c>
      <c r="F1097" s="59">
        <f t="shared" si="309"/>
        <v>0</v>
      </c>
      <c r="G1097" s="59">
        <f t="shared" si="309"/>
        <v>0</v>
      </c>
      <c r="H1097" s="59">
        <f t="shared" si="309"/>
        <v>0</v>
      </c>
      <c r="I1097" s="59">
        <f t="shared" si="309"/>
        <v>0</v>
      </c>
      <c r="J1097" s="107" t="str">
        <f>IF($I1097=0,"","("&amp;IF(#REF!&lt;&gt;0,1,0)+IF(#REF!&lt;&gt;0,2,0)+IF(#REF!&lt;&gt;0,4,0)&amp;")")</f>
        <v/>
      </c>
      <c r="K1097" s="149">
        <f>H1097-I1097</f>
        <v>0</v>
      </c>
      <c r="L1097" s="46"/>
      <c r="M1097" s="43"/>
    </row>
    <row r="1098" spans="1:14" ht="10.5" customHeight="1" x14ac:dyDescent="0.2">
      <c r="A1098" s="68"/>
      <c r="B1098" s="33">
        <v>346.5</v>
      </c>
      <c r="C1098" s="32" t="s">
        <v>80</v>
      </c>
      <c r="D1098" s="59">
        <f t="shared" ref="D1098:I1098" si="310">D1083</f>
        <v>0</v>
      </c>
      <c r="E1098" s="59">
        <f t="shared" si="310"/>
        <v>0</v>
      </c>
      <c r="F1098" s="59">
        <f t="shared" si="310"/>
        <v>0</v>
      </c>
      <c r="G1098" s="59">
        <f t="shared" si="310"/>
        <v>0</v>
      </c>
      <c r="H1098" s="59">
        <f t="shared" si="310"/>
        <v>0</v>
      </c>
      <c r="I1098" s="59">
        <f t="shared" si="310"/>
        <v>0</v>
      </c>
      <c r="J1098" s="107" t="str">
        <f>IF($I1098=0,"","("&amp;IF(#REF!&lt;&gt;0,1,0)+IF(#REF!&lt;&gt;0,2,0)+IF(#REF!&lt;&gt;0,4,0)&amp;")")</f>
        <v/>
      </c>
      <c r="K1098" s="150">
        <f>H1098-I1098</f>
        <v>0</v>
      </c>
      <c r="L1098" s="46"/>
      <c r="M1098" s="43"/>
    </row>
    <row r="1099" spans="1:14" ht="10.5" customHeight="1" x14ac:dyDescent="0.2">
      <c r="A1099" s="68"/>
      <c r="B1099" s="33">
        <v>346.7</v>
      </c>
      <c r="C1099" s="69" t="s">
        <v>82</v>
      </c>
      <c r="D1099" s="59">
        <f t="shared" ref="D1099:I1099" si="311">D1084</f>
        <v>0</v>
      </c>
      <c r="E1099" s="59">
        <f t="shared" si="311"/>
        <v>0</v>
      </c>
      <c r="F1099" s="59">
        <f t="shared" si="311"/>
        <v>0</v>
      </c>
      <c r="G1099" s="59">
        <f t="shared" si="311"/>
        <v>0</v>
      </c>
      <c r="H1099" s="59">
        <f t="shared" si="311"/>
        <v>0</v>
      </c>
      <c r="I1099" s="59">
        <f t="shared" si="311"/>
        <v>0</v>
      </c>
      <c r="J1099" s="107" t="str">
        <f>IF($I1099=0,"","("&amp;IF(#REF!&lt;&gt;0,1,0)+IF(#REF!&lt;&gt;0,2,0)+IF(#REF!&lt;&gt;0,4,0)&amp;")")</f>
        <v/>
      </c>
      <c r="K1099" s="150">
        <f>H1099-I1099</f>
        <v>0</v>
      </c>
      <c r="L1099" s="46"/>
      <c r="M1099" s="43"/>
    </row>
    <row r="1100" spans="1:14" s="40" customFormat="1" ht="10.5" customHeight="1" x14ac:dyDescent="0.2">
      <c r="A1100" s="68"/>
      <c r="B1100" s="72"/>
      <c r="C1100" s="78" t="s">
        <v>84</v>
      </c>
      <c r="D1100" s="113">
        <f t="shared" ref="D1100:I1100" si="312">SUM(D1097:D1099)</f>
        <v>0</v>
      </c>
      <c r="E1100" s="113">
        <f t="shared" si="312"/>
        <v>0</v>
      </c>
      <c r="F1100" s="113">
        <f t="shared" si="312"/>
        <v>0</v>
      </c>
      <c r="G1100" s="113">
        <f t="shared" si="312"/>
        <v>0</v>
      </c>
      <c r="H1100" s="113">
        <f t="shared" si="312"/>
        <v>0</v>
      </c>
      <c r="I1100" s="113">
        <f t="shared" si="312"/>
        <v>0</v>
      </c>
      <c r="J1100" s="107" t="str">
        <f>IF($I1100=0,"","("&amp;IF(#REF!&lt;&gt;0,1,0)+IF(#REF!&lt;&gt;0,2,0)+IF(#REF!&lt;&gt;0,4,0)&amp;")")</f>
        <v/>
      </c>
      <c r="K1100" s="159">
        <f>SUM(K1097:K1099)</f>
        <v>0</v>
      </c>
      <c r="L1100" s="49"/>
      <c r="M1100" s="83"/>
      <c r="N1100" s="12"/>
    </row>
    <row r="1101" spans="1:14" ht="10.5" customHeight="1" thickBot="1" x14ac:dyDescent="0.25">
      <c r="A1101" s="68"/>
      <c r="B1101" s="102"/>
      <c r="C1101" s="32"/>
      <c r="D1101" s="32"/>
      <c r="E1101" s="32"/>
      <c r="F1101" s="32"/>
      <c r="G1101" s="32"/>
      <c r="H1101" s="32"/>
      <c r="I1101" s="32"/>
      <c r="J1101" s="107" t="str">
        <f>IF($I1101=0,"","("&amp;IF(#REF!&lt;&gt;0,1,0)+IF(#REF!&lt;&gt;0,2,0)+IF(#REF!&lt;&gt;0,4,0)&amp;")")</f>
        <v/>
      </c>
      <c r="K1101" s="160"/>
      <c r="L1101" s="46"/>
      <c r="M1101" s="43"/>
    </row>
    <row r="1102" spans="1:14" s="40" customFormat="1" ht="10.5" customHeight="1" thickTop="1" x14ac:dyDescent="0.2">
      <c r="A1102" s="79"/>
      <c r="B1102" s="80"/>
      <c r="C1102" s="81" t="str">
        <f>" "&amp;"Total "&amp;A$1088</f>
        <v xml:space="preserve"> Total Pt. Everglades Site</v>
      </c>
      <c r="D1102" s="155">
        <f t="shared" ref="D1102:I1102" si="313">D1095+D1100</f>
        <v>0</v>
      </c>
      <c r="E1102" s="155">
        <f t="shared" si="313"/>
        <v>1899701.38</v>
      </c>
      <c r="F1102" s="155">
        <f t="shared" si="313"/>
        <v>0</v>
      </c>
      <c r="G1102" s="155">
        <f t="shared" si="313"/>
        <v>1478577.58</v>
      </c>
      <c r="H1102" s="155">
        <f t="shared" si="313"/>
        <v>3378278.96</v>
      </c>
      <c r="I1102" s="155">
        <f t="shared" si="313"/>
        <v>0</v>
      </c>
      <c r="J1102" s="109" t="str">
        <f>IF($I1102=0,"","("&amp;IF(#REF!&lt;&gt;0,1,0)+IF(#REF!&lt;&gt;0,2,0)+IF(#REF!&lt;&gt;0,4,0)&amp;")")</f>
        <v/>
      </c>
      <c r="K1102" s="161">
        <f>K1095+K1100</f>
        <v>3378278.96</v>
      </c>
      <c r="L1102" s="49"/>
      <c r="M1102" s="50"/>
      <c r="N1102" s="12"/>
    </row>
    <row r="1103" spans="1:14" ht="10.5" customHeight="1" x14ac:dyDescent="0.2">
      <c r="A1103" s="38" t="s">
        <v>150</v>
      </c>
      <c r="J1103" s="12" t="str">
        <f>IF($I1103=0,"","("&amp;IF(#REF!&lt;&gt;0,1,0)+IF(#REF!&lt;&gt;0,2,0)+IF(#REF!&lt;&gt;0,4,0)&amp;")")</f>
        <v/>
      </c>
      <c r="L1103" s="46"/>
      <c r="M1103" s="43"/>
    </row>
    <row r="1104" spans="1:14" ht="10.5" customHeight="1" x14ac:dyDescent="0.2">
      <c r="A1104" s="40"/>
      <c r="B1104" s="10">
        <v>341</v>
      </c>
      <c r="C1104" s="41" t="s">
        <v>3</v>
      </c>
      <c r="D1104" s="42">
        <v>-9.9999997764825821E-3</v>
      </c>
      <c r="E1104" s="42">
        <v>0</v>
      </c>
      <c r="F1104" s="42">
        <v>0</v>
      </c>
      <c r="G1104" s="42">
        <v>0</v>
      </c>
      <c r="H1104" s="42">
        <f t="shared" ref="H1104:H1109" si="314">D1104+E1104-F1104+G1104</f>
        <v>-9.9999997764825821E-3</v>
      </c>
      <c r="I1104" s="42">
        <v>0</v>
      </c>
      <c r="J1104" s="12" t="str">
        <f>IF($I1104=0,"","("&amp;IF(#REF!&lt;&gt;0,1,0)+IF(#REF!&lt;&gt;0,2,0)+IF(#REF!&lt;&gt;0,4,0)&amp;")")</f>
        <v/>
      </c>
      <c r="K1104" s="101">
        <f t="shared" ref="K1104:K1109" si="315">H1104-I1104</f>
        <v>-9.9999997764825821E-3</v>
      </c>
      <c r="L1104" s="46"/>
      <c r="M1104" s="43">
        <v>2.5999999999999999E-2</v>
      </c>
    </row>
    <row r="1105" spans="1:14" ht="10.5" customHeight="1" x14ac:dyDescent="0.2">
      <c r="A1105" s="40"/>
      <c r="B1105" s="10">
        <v>342</v>
      </c>
      <c r="C1105" s="105" t="s">
        <v>134</v>
      </c>
      <c r="D1105" s="42">
        <v>0</v>
      </c>
      <c r="E1105" s="42">
        <v>0</v>
      </c>
      <c r="F1105" s="42">
        <v>0</v>
      </c>
      <c r="G1105" s="42">
        <v>0</v>
      </c>
      <c r="H1105" s="42">
        <f t="shared" si="314"/>
        <v>0</v>
      </c>
      <c r="I1105" s="42">
        <v>0</v>
      </c>
      <c r="J1105" s="12" t="str">
        <f>IF($I1105=0,"","("&amp;IF(#REF!&lt;&gt;0,1,0)+IF(#REF!&lt;&gt;0,2,0)+IF(#REF!&lt;&gt;0,4,0)&amp;")")</f>
        <v/>
      </c>
      <c r="K1105" s="71">
        <f t="shared" si="315"/>
        <v>0</v>
      </c>
      <c r="L1105" s="46"/>
      <c r="M1105" s="43">
        <v>2.9000000000000001E-2</v>
      </c>
    </row>
    <row r="1106" spans="1:14" ht="10.5" customHeight="1" x14ac:dyDescent="0.2">
      <c r="A1106" s="40"/>
      <c r="B1106" s="10">
        <v>343</v>
      </c>
      <c r="C1106" s="9" t="s">
        <v>9</v>
      </c>
      <c r="D1106" s="42">
        <v>3.7252902984619141E-9</v>
      </c>
      <c r="E1106" s="42">
        <v>0.05</v>
      </c>
      <c r="F1106" s="42">
        <v>0</v>
      </c>
      <c r="G1106" s="42">
        <v>0</v>
      </c>
      <c r="H1106" s="42">
        <f t="shared" si="314"/>
        <v>5.0000003725290301E-2</v>
      </c>
      <c r="I1106" s="42">
        <v>0</v>
      </c>
      <c r="J1106" s="12" t="str">
        <f>IF($I1106=0,"","("&amp;IF(#REF!&lt;&gt;0,1,0)+IF(#REF!&lt;&gt;0,2,0)+IF(#REF!&lt;&gt;0,4,0)&amp;")")</f>
        <v/>
      </c>
      <c r="K1106" s="71">
        <f t="shared" si="315"/>
        <v>5.0000003725290301E-2</v>
      </c>
      <c r="L1106" s="46"/>
      <c r="M1106" s="43">
        <v>4.2000000000000003E-2</v>
      </c>
    </row>
    <row r="1107" spans="1:14" ht="10.5" customHeight="1" x14ac:dyDescent="0.2">
      <c r="A1107" s="40"/>
      <c r="B1107" s="10">
        <v>344</v>
      </c>
      <c r="C1107" s="9" t="s">
        <v>10</v>
      </c>
      <c r="D1107" s="42">
        <v>0</v>
      </c>
      <c r="E1107" s="42">
        <v>0</v>
      </c>
      <c r="F1107" s="42">
        <v>0</v>
      </c>
      <c r="G1107" s="42">
        <v>0</v>
      </c>
      <c r="H1107" s="42">
        <f t="shared" si="314"/>
        <v>0</v>
      </c>
      <c r="I1107" s="42">
        <v>0</v>
      </c>
      <c r="J1107" s="12" t="str">
        <f>IF($I1107=0,"","("&amp;IF(#REF!&lt;&gt;0,1,0)+IF(#REF!&lt;&gt;0,2,0)+IF(#REF!&lt;&gt;0,4,0)&amp;")")</f>
        <v/>
      </c>
      <c r="K1107" s="71">
        <f t="shared" si="315"/>
        <v>0</v>
      </c>
      <c r="L1107" s="46"/>
      <c r="M1107" s="43">
        <v>2.5000000000000001E-2</v>
      </c>
    </row>
    <row r="1108" spans="1:14" ht="10.5" customHeight="1" x14ac:dyDescent="0.2">
      <c r="A1108" s="40"/>
      <c r="B1108" s="10">
        <v>345</v>
      </c>
      <c r="C1108" s="9" t="s">
        <v>6</v>
      </c>
      <c r="D1108" s="42">
        <v>1.2369127944111824E-10</v>
      </c>
      <c r="E1108" s="42">
        <v>0</v>
      </c>
      <c r="F1108" s="42">
        <v>-73766.2</v>
      </c>
      <c r="G1108" s="42">
        <v>-73766.2</v>
      </c>
      <c r="H1108" s="42">
        <f t="shared" si="314"/>
        <v>1.3096723705530167E-10</v>
      </c>
      <c r="I1108" s="42">
        <v>0</v>
      </c>
      <c r="J1108" s="12" t="str">
        <f>IF($I1108=0,"","("&amp;IF(#REF!&lt;&gt;0,1,0)+IF(#REF!&lt;&gt;0,2,0)+IF(#REF!&lt;&gt;0,4,0)&amp;")")</f>
        <v/>
      </c>
      <c r="K1108" s="71">
        <f t="shared" si="315"/>
        <v>1.3096723705530167E-10</v>
      </c>
      <c r="L1108" s="46"/>
      <c r="M1108" s="43">
        <v>2.5000000000000001E-2</v>
      </c>
    </row>
    <row r="1109" spans="1:14" ht="10.5" customHeight="1" x14ac:dyDescent="0.2">
      <c r="A1109" s="40"/>
      <c r="B1109" s="10">
        <v>346</v>
      </c>
      <c r="C1109" s="9" t="s">
        <v>7</v>
      </c>
      <c r="D1109" s="42">
        <v>-3.3537617127876729E-10</v>
      </c>
      <c r="E1109" s="42">
        <v>0</v>
      </c>
      <c r="F1109" s="42">
        <v>0</v>
      </c>
      <c r="G1109" s="42">
        <v>0</v>
      </c>
      <c r="H1109" s="42">
        <f t="shared" si="314"/>
        <v>-3.3537617127876729E-10</v>
      </c>
      <c r="I1109" s="42">
        <v>0</v>
      </c>
      <c r="J1109" s="12" t="str">
        <f>IF($I1109=0,"","("&amp;IF(#REF!&lt;&gt;0,1,0)+IF(#REF!&lt;&gt;0,2,0)+IF(#REF!&lt;&gt;0,4,0)&amp;")")</f>
        <v/>
      </c>
      <c r="K1109" s="71">
        <f t="shared" si="315"/>
        <v>-3.3537617127876729E-10</v>
      </c>
      <c r="L1109" s="46"/>
      <c r="M1109" s="43">
        <v>2.7E-2</v>
      </c>
    </row>
    <row r="1110" spans="1:14" s="40" customFormat="1" ht="10.5" customHeight="1" x14ac:dyDescent="0.2">
      <c r="B1110" s="47"/>
      <c r="C1110" s="48" t="s">
        <v>77</v>
      </c>
      <c r="D1110" s="94">
        <f t="shared" ref="D1110:I1110" si="316">SUM(D1104:D1109)</f>
        <v>-9.9999962628771755E-3</v>
      </c>
      <c r="E1110" s="94">
        <f t="shared" si="316"/>
        <v>0.05</v>
      </c>
      <c r="F1110" s="94">
        <f t="shared" si="316"/>
        <v>-73766.2</v>
      </c>
      <c r="G1110" s="94">
        <f t="shared" si="316"/>
        <v>-73766.2</v>
      </c>
      <c r="H1110" s="94">
        <f t="shared" si="316"/>
        <v>4.0000003744398785E-2</v>
      </c>
      <c r="I1110" s="94">
        <f t="shared" si="316"/>
        <v>0</v>
      </c>
      <c r="J1110" s="12" t="str">
        <f>IF($I1110=0,"","("&amp;IF(#REF!&lt;&gt;0,1,0)+IF(#REF!&lt;&gt;0,2,0)+IF(#REF!&lt;&gt;0,4,0)&amp;")")</f>
        <v/>
      </c>
      <c r="K1110" s="94">
        <f>SUM(K1104:K1109)</f>
        <v>4.0000003744398785E-2</v>
      </c>
      <c r="L1110" s="49"/>
      <c r="M1110" s="50"/>
      <c r="N1110" s="12"/>
    </row>
    <row r="1111" spans="1:14" ht="10.5" customHeight="1" x14ac:dyDescent="0.2">
      <c r="A1111" s="40"/>
      <c r="C1111" s="54"/>
      <c r="I1111" s="9"/>
      <c r="J1111" s="12" t="str">
        <f>IF($I1111=0,"","("&amp;IF(#REF!&lt;&gt;0,1,0)+IF(#REF!&lt;&gt;0,2,0)+IF(#REF!&lt;&gt;0,4,0)&amp;")")</f>
        <v/>
      </c>
      <c r="L1111" s="46"/>
      <c r="M1111" s="43"/>
    </row>
    <row r="1112" spans="1:14" ht="10.5" customHeight="1" x14ac:dyDescent="0.2">
      <c r="A1112" s="40"/>
      <c r="B1112" s="10">
        <v>346.3</v>
      </c>
      <c r="C1112" s="41" t="s">
        <v>78</v>
      </c>
      <c r="D1112" s="42">
        <v>0</v>
      </c>
      <c r="E1112" s="42">
        <v>0</v>
      </c>
      <c r="F1112" s="42">
        <v>0</v>
      </c>
      <c r="G1112" s="42">
        <v>0</v>
      </c>
      <c r="H1112" s="42">
        <f>D1112+E1112-F1112+G1112</f>
        <v>0</v>
      </c>
      <c r="I1112" s="42">
        <v>0</v>
      </c>
      <c r="J1112" s="12" t="str">
        <f>IF($I1112=0,"","("&amp;IF(#REF!&lt;&gt;0,1,0)+IF(#REF!&lt;&gt;0,2,0)+IF(#REF!&lt;&gt;0,4,0)&amp;")")</f>
        <v/>
      </c>
      <c r="K1112" s="101">
        <f>H1112-I1112</f>
        <v>0</v>
      </c>
      <c r="L1112" s="46"/>
      <c r="M1112" s="57" t="s">
        <v>79</v>
      </c>
    </row>
    <row r="1113" spans="1:14" ht="10.5" customHeight="1" x14ac:dyDescent="0.2">
      <c r="A1113" s="40"/>
      <c r="B1113" s="10">
        <v>346.5</v>
      </c>
      <c r="C1113" s="9" t="s">
        <v>80</v>
      </c>
      <c r="D1113" s="42">
        <v>0</v>
      </c>
      <c r="E1113" s="42">
        <v>0</v>
      </c>
      <c r="F1113" s="42">
        <v>0</v>
      </c>
      <c r="G1113" s="42">
        <v>0</v>
      </c>
      <c r="H1113" s="42">
        <f>D1113+E1113-F1113+G1113</f>
        <v>0</v>
      </c>
      <c r="I1113" s="42">
        <v>0</v>
      </c>
      <c r="J1113" s="12" t="str">
        <f>IF($I1113=0,"","("&amp;IF(#REF!&lt;&gt;0,1,0)+IF(#REF!&lt;&gt;0,2,0)+IF(#REF!&lt;&gt;0,4,0)&amp;")")</f>
        <v/>
      </c>
      <c r="K1113" s="71">
        <f>H1113-I1113</f>
        <v>0</v>
      </c>
      <c r="L1113" s="46"/>
      <c r="M1113" s="43" t="s">
        <v>81</v>
      </c>
    </row>
    <row r="1114" spans="1:14" ht="10.5" customHeight="1" x14ac:dyDescent="0.2">
      <c r="A1114" s="40"/>
      <c r="B1114" s="10">
        <v>346.7</v>
      </c>
      <c r="C1114" s="41" t="s">
        <v>82</v>
      </c>
      <c r="D1114" s="42">
        <v>3748.3199999998615</v>
      </c>
      <c r="E1114" s="42">
        <v>0</v>
      </c>
      <c r="F1114" s="42">
        <v>0</v>
      </c>
      <c r="G1114" s="42">
        <v>-3748.32</v>
      </c>
      <c r="H1114" s="42">
        <f>D1114+E1114-F1114+G1114</f>
        <v>-1.3869794202037156E-10</v>
      </c>
      <c r="I1114" s="42">
        <v>0</v>
      </c>
      <c r="J1114" s="12" t="str">
        <f>IF($I1114=0,"","("&amp;IF(#REF!&lt;&gt;0,1,0)+IF(#REF!&lt;&gt;0,2,0)+IF(#REF!&lt;&gt;0,4,0)&amp;")")</f>
        <v/>
      </c>
      <c r="K1114" s="71">
        <f>H1114-I1114</f>
        <v>-1.3869794202037156E-10</v>
      </c>
      <c r="L1114" s="46"/>
      <c r="M1114" s="43" t="s">
        <v>83</v>
      </c>
    </row>
    <row r="1115" spans="1:14" s="40" customFormat="1" ht="10.5" customHeight="1" x14ac:dyDescent="0.2">
      <c r="B1115" s="47"/>
      <c r="C1115" s="53" t="s">
        <v>84</v>
      </c>
      <c r="D1115" s="113">
        <f t="shared" ref="D1115:I1115" si="317">SUM(D1112:D1114)</f>
        <v>3748.3199999998615</v>
      </c>
      <c r="E1115" s="113">
        <f t="shared" si="317"/>
        <v>0</v>
      </c>
      <c r="F1115" s="113">
        <f t="shared" si="317"/>
        <v>0</v>
      </c>
      <c r="G1115" s="113">
        <f t="shared" si="317"/>
        <v>-3748.32</v>
      </c>
      <c r="H1115" s="113">
        <f t="shared" si="317"/>
        <v>-1.3869794202037156E-10</v>
      </c>
      <c r="I1115" s="113">
        <f t="shared" si="317"/>
        <v>0</v>
      </c>
      <c r="J1115" s="12" t="str">
        <f>IF($I1115=0,"","("&amp;IF(#REF!&lt;&gt;0,1,0)+IF(#REF!&lt;&gt;0,2,0)+IF(#REF!&lt;&gt;0,4,0)&amp;")")</f>
        <v/>
      </c>
      <c r="K1115" s="113">
        <f>SUM(K1112:K1114)</f>
        <v>-1.3869794202037156E-10</v>
      </c>
      <c r="L1115" s="49"/>
      <c r="M1115" s="83"/>
      <c r="N1115" s="12"/>
    </row>
    <row r="1116" spans="1:14" ht="10.5" customHeight="1" thickBot="1" x14ac:dyDescent="0.25">
      <c r="A1116" s="40"/>
      <c r="B1116" s="39"/>
      <c r="D1116" s="9"/>
      <c r="E1116" s="9"/>
      <c r="F1116" s="9"/>
      <c r="G1116" s="9"/>
      <c r="H1116" s="9"/>
      <c r="I1116" s="9"/>
      <c r="J1116" s="12" t="str">
        <f>IF($I1116=0,"","("&amp;IF(#REF!&lt;&gt;0,1,0)+IF(#REF!&lt;&gt;0,2,0)+IF(#REF!&lt;&gt;0,4,0)&amp;")")</f>
        <v/>
      </c>
      <c r="K1116" s="9"/>
      <c r="L1116" s="46"/>
      <c r="M1116" s="43"/>
    </row>
    <row r="1117" spans="1:14" s="40" customFormat="1" ht="10.5" customHeight="1" thickTop="1" x14ac:dyDescent="0.2">
      <c r="B1117" s="47"/>
      <c r="C1117" s="60" t="str">
        <f>" "&amp;"Total "&amp;A$1103</f>
        <v xml:space="preserve"> Total Putnam Common</v>
      </c>
      <c r="D1117" s="90">
        <f t="shared" ref="D1117:I1117" si="318">D1110+D1115</f>
        <v>3748.3100000035984</v>
      </c>
      <c r="E1117" s="90">
        <f t="shared" si="318"/>
        <v>0.05</v>
      </c>
      <c r="F1117" s="90">
        <f t="shared" si="318"/>
        <v>-73766.2</v>
      </c>
      <c r="G1117" s="90">
        <f t="shared" si="318"/>
        <v>-77514.52</v>
      </c>
      <c r="H1117" s="90">
        <f t="shared" si="318"/>
        <v>4.0000003605700843E-2</v>
      </c>
      <c r="I1117" s="90">
        <f t="shared" si="318"/>
        <v>0</v>
      </c>
      <c r="J1117" s="12" t="str">
        <f>IF($I1117=0,"","("&amp;IF(#REF!&lt;&gt;0,1,0)+IF(#REF!&lt;&gt;0,2,0)+IF(#REF!&lt;&gt;0,4,0)&amp;")")</f>
        <v/>
      </c>
      <c r="K1117" s="90">
        <f>K1110+K1115</f>
        <v>4.0000003605700843E-2</v>
      </c>
      <c r="L1117" s="49"/>
      <c r="M1117" s="50"/>
      <c r="N1117" s="12"/>
    </row>
    <row r="1118" spans="1:14" ht="10.5" customHeight="1" x14ac:dyDescent="0.2">
      <c r="A1118" s="97" t="s">
        <v>151</v>
      </c>
      <c r="B1118" s="39"/>
      <c r="D1118" s="9"/>
      <c r="E1118" s="9"/>
      <c r="F1118" s="9"/>
      <c r="G1118" s="9"/>
      <c r="H1118" s="9"/>
      <c r="I1118" s="9"/>
      <c r="J1118" s="12" t="str">
        <f>IF($I1118=0,"","("&amp;IF(#REF!&lt;&gt;0,1,0)+IF(#REF!&lt;&gt;0,2,0)+IF(#REF!&lt;&gt;0,4,0)&amp;")")</f>
        <v/>
      </c>
      <c r="K1118" s="9"/>
      <c r="L1118" s="46"/>
      <c r="M1118" s="43"/>
    </row>
    <row r="1119" spans="1:14" ht="10.5" customHeight="1" x14ac:dyDescent="0.2">
      <c r="A1119" s="40"/>
      <c r="B1119" s="10">
        <v>341</v>
      </c>
      <c r="C1119" s="41" t="s">
        <v>3</v>
      </c>
      <c r="D1119" s="42">
        <v>-7.2759576141834259E-12</v>
      </c>
      <c r="E1119" s="42">
        <v>0</v>
      </c>
      <c r="F1119" s="42">
        <v>0</v>
      </c>
      <c r="G1119" s="42">
        <v>0</v>
      </c>
      <c r="H1119" s="42">
        <f t="shared" ref="H1119:H1124" si="319">D1119+E1119-F1119+G1119</f>
        <v>-7.2759576141834259E-12</v>
      </c>
      <c r="I1119" s="42">
        <v>0</v>
      </c>
      <c r="J1119" s="12" t="str">
        <f>IF($I1119=0,"","("&amp;IF(#REF!&lt;&gt;0,1,0)+IF(#REF!&lt;&gt;0,2,0)+IF(#REF!&lt;&gt;0,4,0)&amp;")")</f>
        <v/>
      </c>
      <c r="K1119" s="101">
        <f t="shared" ref="K1119:K1124" si="320">H1119-I1119</f>
        <v>-7.2759576141834259E-12</v>
      </c>
      <c r="L1119" s="46"/>
      <c r="M1119" s="43">
        <v>2.5999999999999999E-2</v>
      </c>
    </row>
    <row r="1120" spans="1:14" ht="10.5" customHeight="1" x14ac:dyDescent="0.2">
      <c r="A1120" s="62"/>
      <c r="B1120" s="10">
        <v>342</v>
      </c>
      <c r="C1120" s="105" t="s">
        <v>134</v>
      </c>
      <c r="D1120" s="42">
        <v>0</v>
      </c>
      <c r="E1120" s="42">
        <v>0</v>
      </c>
      <c r="F1120" s="42">
        <v>0</v>
      </c>
      <c r="G1120" s="42">
        <v>0</v>
      </c>
      <c r="H1120" s="42">
        <f t="shared" si="319"/>
        <v>0</v>
      </c>
      <c r="I1120" s="42">
        <v>0</v>
      </c>
      <c r="J1120" s="12" t="str">
        <f>IF($I1120=0,"","("&amp;IF(#REF!&lt;&gt;0,1,0)+IF(#REF!&lt;&gt;0,2,0)+IF(#REF!&lt;&gt;0,4,0)&amp;")")</f>
        <v/>
      </c>
      <c r="K1120" s="71">
        <f t="shared" si="320"/>
        <v>0</v>
      </c>
      <c r="L1120" s="46"/>
      <c r="M1120" s="43">
        <v>2.9000000000000001E-2</v>
      </c>
    </row>
    <row r="1121" spans="1:14" ht="10.5" customHeight="1" x14ac:dyDescent="0.2">
      <c r="A1121" s="62"/>
      <c r="B1121" s="10">
        <v>343</v>
      </c>
      <c r="C1121" s="9" t="s">
        <v>9</v>
      </c>
      <c r="D1121" s="42">
        <v>-9.9999941885471344E-3</v>
      </c>
      <c r="E1121" s="42">
        <v>0.05</v>
      </c>
      <c r="F1121" s="42">
        <v>0</v>
      </c>
      <c r="G1121" s="42">
        <v>0</v>
      </c>
      <c r="H1121" s="42">
        <f t="shared" si="319"/>
        <v>4.0000005811452868E-2</v>
      </c>
      <c r="I1121" s="42">
        <v>0</v>
      </c>
      <c r="J1121" s="12" t="str">
        <f>IF($I1121=0,"","("&amp;IF(#REF!&lt;&gt;0,1,0)+IF(#REF!&lt;&gt;0,2,0)+IF(#REF!&lt;&gt;0,4,0)&amp;")")</f>
        <v/>
      </c>
      <c r="K1121" s="71">
        <f t="shared" si="320"/>
        <v>4.0000005811452868E-2</v>
      </c>
      <c r="L1121" s="46"/>
      <c r="M1121" s="43">
        <v>0.04</v>
      </c>
    </row>
    <row r="1122" spans="1:14" ht="10.5" customHeight="1" x14ac:dyDescent="0.2">
      <c r="A1122" s="62"/>
      <c r="B1122" s="10">
        <v>344</v>
      </c>
      <c r="C1122" s="9" t="s">
        <v>10</v>
      </c>
      <c r="D1122" s="42">
        <v>-0.92999999970197678</v>
      </c>
      <c r="E1122" s="42">
        <v>0</v>
      </c>
      <c r="F1122" s="42">
        <v>0</v>
      </c>
      <c r="G1122" s="42">
        <v>0</v>
      </c>
      <c r="H1122" s="42">
        <f t="shared" si="319"/>
        <v>-0.92999999970197678</v>
      </c>
      <c r="I1122" s="42">
        <v>0</v>
      </c>
      <c r="J1122" s="12" t="str">
        <f>IF($I1122=0,"","("&amp;IF(#REF!&lt;&gt;0,1,0)+IF(#REF!&lt;&gt;0,2,0)+IF(#REF!&lt;&gt;0,4,0)&amp;")")</f>
        <v/>
      </c>
      <c r="K1122" s="71">
        <f t="shared" si="320"/>
        <v>-0.92999999970197678</v>
      </c>
      <c r="L1122" s="46"/>
      <c r="M1122" s="43">
        <v>2.5000000000000001E-2</v>
      </c>
    </row>
    <row r="1123" spans="1:14" ht="10.5" customHeight="1" x14ac:dyDescent="0.2">
      <c r="A1123" s="62"/>
      <c r="B1123" s="10">
        <v>345</v>
      </c>
      <c r="C1123" s="9" t="s">
        <v>6</v>
      </c>
      <c r="D1123" s="42">
        <v>49060.309999999925</v>
      </c>
      <c r="E1123" s="42">
        <v>0</v>
      </c>
      <c r="F1123" s="42">
        <v>49060.31</v>
      </c>
      <c r="G1123" s="42">
        <v>0</v>
      </c>
      <c r="H1123" s="42">
        <f t="shared" si="319"/>
        <v>-7.2759576141834259E-11</v>
      </c>
      <c r="I1123" s="42">
        <v>0</v>
      </c>
      <c r="J1123" s="12" t="str">
        <f>IF($I1123=0,"","("&amp;IF(#REF!&lt;&gt;0,1,0)+IF(#REF!&lt;&gt;0,2,0)+IF(#REF!&lt;&gt;0,4,0)&amp;")")</f>
        <v/>
      </c>
      <c r="K1123" s="71">
        <f t="shared" si="320"/>
        <v>-7.2759576141834259E-11</v>
      </c>
      <c r="L1123" s="46"/>
      <c r="M1123" s="43">
        <v>2.5000000000000001E-2</v>
      </c>
    </row>
    <row r="1124" spans="1:14" ht="10.5" customHeight="1" x14ac:dyDescent="0.2">
      <c r="A1124" s="62"/>
      <c r="B1124" s="10">
        <v>346</v>
      </c>
      <c r="C1124" s="9" t="s">
        <v>7</v>
      </c>
      <c r="D1124" s="42">
        <v>0</v>
      </c>
      <c r="E1124" s="42">
        <v>0</v>
      </c>
      <c r="F1124" s="42">
        <v>0</v>
      </c>
      <c r="G1124" s="42">
        <v>0</v>
      </c>
      <c r="H1124" s="42">
        <f t="shared" si="319"/>
        <v>0</v>
      </c>
      <c r="I1124" s="42">
        <v>0</v>
      </c>
      <c r="J1124" s="12" t="str">
        <f>IF($I1124=0,"","("&amp;IF(#REF!&lt;&gt;0,1,0)+IF(#REF!&lt;&gt;0,2,0)+IF(#REF!&lt;&gt;0,4,0)&amp;")")</f>
        <v/>
      </c>
      <c r="K1124" s="71">
        <f t="shared" si="320"/>
        <v>0</v>
      </c>
      <c r="L1124" s="46"/>
      <c r="M1124" s="43">
        <v>2.7E-2</v>
      </c>
    </row>
    <row r="1125" spans="1:14" s="40" customFormat="1" ht="10.5" customHeight="1" x14ac:dyDescent="0.2">
      <c r="A1125" s="62"/>
      <c r="B1125" s="47"/>
      <c r="C1125" s="48" t="s">
        <v>77</v>
      </c>
      <c r="D1125" s="94">
        <f t="shared" ref="D1125:I1125" si="321">SUM(D1119:D1124)</f>
        <v>49059.370000006027</v>
      </c>
      <c r="E1125" s="94">
        <f t="shared" si="321"/>
        <v>0.05</v>
      </c>
      <c r="F1125" s="94">
        <f t="shared" si="321"/>
        <v>49060.31</v>
      </c>
      <c r="G1125" s="94">
        <f t="shared" si="321"/>
        <v>0</v>
      </c>
      <c r="H1125" s="94">
        <f t="shared" si="321"/>
        <v>-0.8899999939705594</v>
      </c>
      <c r="I1125" s="94">
        <f t="shared" si="321"/>
        <v>0</v>
      </c>
      <c r="J1125" s="12" t="str">
        <f>IF($I1125=0,"","("&amp;IF(#REF!&lt;&gt;0,1,0)+IF(#REF!&lt;&gt;0,2,0)+IF(#REF!&lt;&gt;0,4,0)&amp;")")</f>
        <v/>
      </c>
      <c r="K1125" s="94">
        <f>SUM(K1119:K1124)</f>
        <v>-0.8899999939705594</v>
      </c>
      <c r="L1125" s="49"/>
      <c r="M1125" s="50"/>
      <c r="N1125" s="12"/>
    </row>
    <row r="1126" spans="1:14" ht="10.5" customHeight="1" x14ac:dyDescent="0.2">
      <c r="A1126" s="62"/>
      <c r="C1126" s="54"/>
      <c r="I1126" s="9"/>
      <c r="J1126" s="12" t="str">
        <f>IF($I1126=0,"","("&amp;IF(#REF!&lt;&gt;0,1,0)+IF(#REF!&lt;&gt;0,2,0)+IF(#REF!&lt;&gt;0,4,0)&amp;")")</f>
        <v/>
      </c>
      <c r="L1126" s="46"/>
      <c r="M1126" s="43"/>
    </row>
    <row r="1127" spans="1:14" ht="10.5" customHeight="1" x14ac:dyDescent="0.2">
      <c r="A1127" s="62"/>
      <c r="B1127" s="10">
        <v>346.3</v>
      </c>
      <c r="C1127" s="41" t="s">
        <v>78</v>
      </c>
      <c r="D1127" s="42">
        <v>0</v>
      </c>
      <c r="E1127" s="42">
        <v>0</v>
      </c>
      <c r="F1127" s="42">
        <v>0</v>
      </c>
      <c r="G1127" s="42">
        <v>0</v>
      </c>
      <c r="H1127" s="42">
        <f>D1127+E1127-F1127+G1127</f>
        <v>0</v>
      </c>
      <c r="I1127" s="42">
        <v>0</v>
      </c>
      <c r="J1127" s="12" t="str">
        <f>IF($I1127=0,"","("&amp;IF(#REF!&lt;&gt;0,1,0)+IF(#REF!&lt;&gt;0,2,0)+IF(#REF!&lt;&gt;0,4,0)&amp;")")</f>
        <v/>
      </c>
      <c r="K1127" s="101">
        <f>H1127-I1127</f>
        <v>0</v>
      </c>
      <c r="L1127" s="46"/>
      <c r="M1127" s="57" t="s">
        <v>79</v>
      </c>
    </row>
    <row r="1128" spans="1:14" ht="10.5" customHeight="1" x14ac:dyDescent="0.2">
      <c r="A1128" s="62"/>
      <c r="B1128" s="10">
        <v>346.5</v>
      </c>
      <c r="C1128" s="9" t="s">
        <v>80</v>
      </c>
      <c r="D1128" s="42">
        <v>0</v>
      </c>
      <c r="E1128" s="42">
        <v>0</v>
      </c>
      <c r="F1128" s="42">
        <v>0</v>
      </c>
      <c r="G1128" s="42">
        <v>0</v>
      </c>
      <c r="H1128" s="42">
        <f>D1128+E1128-F1128+G1128</f>
        <v>0</v>
      </c>
      <c r="I1128" s="42">
        <v>0</v>
      </c>
      <c r="J1128" s="12" t="str">
        <f>IF($I1128=0,"","("&amp;IF(#REF!&lt;&gt;0,1,0)+IF(#REF!&lt;&gt;0,2,0)+IF(#REF!&lt;&gt;0,4,0)&amp;")")</f>
        <v/>
      </c>
      <c r="K1128" s="71">
        <f>H1128-I1128</f>
        <v>0</v>
      </c>
      <c r="L1128" s="46"/>
      <c r="M1128" s="43" t="s">
        <v>81</v>
      </c>
    </row>
    <row r="1129" spans="1:14" ht="10.5" customHeight="1" x14ac:dyDescent="0.2">
      <c r="A1129" s="62"/>
      <c r="B1129" s="10">
        <v>346.7</v>
      </c>
      <c r="C1129" s="41" t="s">
        <v>82</v>
      </c>
      <c r="D1129" s="42">
        <v>0</v>
      </c>
      <c r="E1129" s="42">
        <v>0</v>
      </c>
      <c r="F1129" s="42">
        <v>0</v>
      </c>
      <c r="G1129" s="42">
        <v>0</v>
      </c>
      <c r="H1129" s="42">
        <f>D1129+E1129-F1129+G1129</f>
        <v>0</v>
      </c>
      <c r="I1129" s="42">
        <v>0</v>
      </c>
      <c r="J1129" s="12" t="str">
        <f>IF($I1129=0,"","("&amp;IF(#REF!&lt;&gt;0,1,0)+IF(#REF!&lt;&gt;0,2,0)+IF(#REF!&lt;&gt;0,4,0)&amp;")")</f>
        <v/>
      </c>
      <c r="K1129" s="71">
        <f>H1129-I1129</f>
        <v>0</v>
      </c>
      <c r="L1129" s="46"/>
      <c r="M1129" s="43" t="s">
        <v>83</v>
      </c>
    </row>
    <row r="1130" spans="1:14" s="40" customFormat="1" ht="10.5" customHeight="1" x14ac:dyDescent="0.2">
      <c r="A1130" s="62"/>
      <c r="B1130" s="47"/>
      <c r="C1130" s="53" t="s">
        <v>84</v>
      </c>
      <c r="D1130" s="113">
        <f t="shared" ref="D1130:I1130" si="322">SUM(D1127:D1129)</f>
        <v>0</v>
      </c>
      <c r="E1130" s="113">
        <f t="shared" si="322"/>
        <v>0</v>
      </c>
      <c r="F1130" s="113">
        <f t="shared" si="322"/>
        <v>0</v>
      </c>
      <c r="G1130" s="113">
        <f t="shared" si="322"/>
        <v>0</v>
      </c>
      <c r="H1130" s="113">
        <f t="shared" si="322"/>
        <v>0</v>
      </c>
      <c r="I1130" s="113">
        <f t="shared" si="322"/>
        <v>0</v>
      </c>
      <c r="J1130" s="12" t="str">
        <f>IF($I1130=0,"","("&amp;IF(#REF!&lt;&gt;0,1,0)+IF(#REF!&lt;&gt;0,2,0)+IF(#REF!&lt;&gt;0,4,0)&amp;")")</f>
        <v/>
      </c>
      <c r="K1130" s="113">
        <f>SUM(K1127:K1129)</f>
        <v>0</v>
      </c>
      <c r="L1130" s="49"/>
      <c r="M1130" s="83"/>
      <c r="N1130" s="12"/>
    </row>
    <row r="1131" spans="1:14" ht="10.5" customHeight="1" thickBot="1" x14ac:dyDescent="0.25">
      <c r="A1131" s="62"/>
      <c r="B1131" s="39"/>
      <c r="D1131" s="9"/>
      <c r="E1131" s="9"/>
      <c r="F1131" s="9"/>
      <c r="G1131" s="9"/>
      <c r="H1131" s="9"/>
      <c r="I1131" s="9"/>
      <c r="J1131" s="12" t="str">
        <f>IF($I1131=0,"","("&amp;IF(#REF!&lt;&gt;0,1,0)+IF(#REF!&lt;&gt;0,2,0)+IF(#REF!&lt;&gt;0,4,0)&amp;")")</f>
        <v/>
      </c>
      <c r="K1131" s="9"/>
      <c r="L1131" s="46"/>
      <c r="M1131" s="43"/>
    </row>
    <row r="1132" spans="1:14" s="40" customFormat="1" ht="10.5" customHeight="1" thickTop="1" x14ac:dyDescent="0.2">
      <c r="A1132" s="62"/>
      <c r="B1132" s="47"/>
      <c r="C1132" s="60" t="str">
        <f>" "&amp;"Total "&amp;A$1118</f>
        <v xml:space="preserve"> Total Putnam Unit 1</v>
      </c>
      <c r="D1132" s="90">
        <f t="shared" ref="D1132:I1132" si="323">D1125+D1130</f>
        <v>49059.370000006027</v>
      </c>
      <c r="E1132" s="90">
        <f t="shared" si="323"/>
        <v>0.05</v>
      </c>
      <c r="F1132" s="90">
        <f t="shared" si="323"/>
        <v>49060.31</v>
      </c>
      <c r="G1132" s="90">
        <f t="shared" si="323"/>
        <v>0</v>
      </c>
      <c r="H1132" s="90">
        <f t="shared" si="323"/>
        <v>-0.8899999939705594</v>
      </c>
      <c r="I1132" s="90">
        <f t="shared" si="323"/>
        <v>0</v>
      </c>
      <c r="J1132" s="12" t="str">
        <f>IF($I1132=0,"","("&amp;IF(#REF!&lt;&gt;0,1,0)+IF(#REF!&lt;&gt;0,2,0)+IF(#REF!&lt;&gt;0,4,0)&amp;")")</f>
        <v/>
      </c>
      <c r="K1132" s="90">
        <f>K1125+K1130</f>
        <v>-0.8899999939705594</v>
      </c>
      <c r="L1132" s="49"/>
      <c r="M1132" s="50"/>
      <c r="N1132" s="12"/>
    </row>
    <row r="1133" spans="1:14" ht="10.5" customHeight="1" x14ac:dyDescent="0.2">
      <c r="A1133" s="97" t="s">
        <v>152</v>
      </c>
      <c r="B1133" s="39"/>
      <c r="D1133" s="9"/>
      <c r="E1133" s="9"/>
      <c r="F1133" s="9"/>
      <c r="G1133" s="9"/>
      <c r="H1133" s="9"/>
      <c r="I1133" s="9"/>
      <c r="J1133" s="12" t="str">
        <f>IF($I1133=0,"","("&amp;IF(#REF!&lt;&gt;0,1,0)+IF(#REF!&lt;&gt;0,2,0)+IF(#REF!&lt;&gt;0,4,0)&amp;")")</f>
        <v/>
      </c>
      <c r="K1133" s="9"/>
      <c r="L1133" s="46"/>
      <c r="M1133" s="43"/>
    </row>
    <row r="1134" spans="1:14" ht="10.5" customHeight="1" x14ac:dyDescent="0.2">
      <c r="A1134" s="40"/>
      <c r="B1134" s="10">
        <v>341</v>
      </c>
      <c r="C1134" s="41" t="s">
        <v>3</v>
      </c>
      <c r="D1134" s="42">
        <v>-7.2759576141834259E-12</v>
      </c>
      <c r="E1134" s="42">
        <v>0</v>
      </c>
      <c r="F1134" s="42">
        <v>0</v>
      </c>
      <c r="G1134" s="42">
        <v>0</v>
      </c>
      <c r="H1134" s="42">
        <f t="shared" ref="H1134:H1139" si="324">D1134+E1134-F1134+G1134</f>
        <v>-7.2759576141834259E-12</v>
      </c>
      <c r="I1134" s="42">
        <v>0</v>
      </c>
      <c r="J1134" s="12" t="str">
        <f>IF($I1134=0,"","("&amp;IF(#REF!&lt;&gt;0,1,0)+IF(#REF!&lt;&gt;0,2,0)+IF(#REF!&lt;&gt;0,4,0)&amp;")")</f>
        <v/>
      </c>
      <c r="K1134" s="101">
        <f t="shared" ref="K1134:K1139" si="325">H1134-I1134</f>
        <v>-7.2759576141834259E-12</v>
      </c>
      <c r="L1134" s="46"/>
      <c r="M1134" s="43">
        <v>2.5000000000000001E-2</v>
      </c>
    </row>
    <row r="1135" spans="1:14" ht="10.5" customHeight="1" x14ac:dyDescent="0.2">
      <c r="A1135" s="40"/>
      <c r="B1135" s="10">
        <v>342</v>
      </c>
      <c r="C1135" s="105" t="s">
        <v>134</v>
      </c>
      <c r="D1135" s="42">
        <v>0</v>
      </c>
      <c r="E1135" s="42">
        <v>0</v>
      </c>
      <c r="F1135" s="42">
        <v>0</v>
      </c>
      <c r="G1135" s="42">
        <v>0</v>
      </c>
      <c r="H1135" s="42">
        <f t="shared" si="324"/>
        <v>0</v>
      </c>
      <c r="I1135" s="42">
        <v>0</v>
      </c>
      <c r="J1135" s="12" t="str">
        <f>IF($I1135=0,"","("&amp;IF(#REF!&lt;&gt;0,1,0)+IF(#REF!&lt;&gt;0,2,0)+IF(#REF!&lt;&gt;0,4,0)&amp;")")</f>
        <v/>
      </c>
      <c r="K1135" s="71">
        <f t="shared" si="325"/>
        <v>0</v>
      </c>
      <c r="L1135" s="46"/>
      <c r="M1135" s="43">
        <v>2.9000000000000001E-2</v>
      </c>
    </row>
    <row r="1136" spans="1:14" ht="10.5" customHeight="1" x14ac:dyDescent="0.2">
      <c r="A1136" s="40"/>
      <c r="B1136" s="10">
        <v>343</v>
      </c>
      <c r="C1136" s="9" t="s">
        <v>9</v>
      </c>
      <c r="D1136" s="42">
        <v>1.9999997341074049E-2</v>
      </c>
      <c r="E1136" s="42">
        <v>0</v>
      </c>
      <c r="F1136" s="42">
        <v>0</v>
      </c>
      <c r="G1136" s="42">
        <v>0</v>
      </c>
      <c r="H1136" s="42">
        <f t="shared" si="324"/>
        <v>1.9999997341074049E-2</v>
      </c>
      <c r="I1136" s="42">
        <v>0</v>
      </c>
      <c r="J1136" s="12" t="str">
        <f>IF($I1136=0,"","("&amp;IF(#REF!&lt;&gt;0,1,0)+IF(#REF!&lt;&gt;0,2,0)+IF(#REF!&lt;&gt;0,4,0)&amp;")")</f>
        <v/>
      </c>
      <c r="K1136" s="71">
        <f t="shared" si="325"/>
        <v>1.9999997341074049E-2</v>
      </c>
      <c r="L1136" s="46"/>
      <c r="M1136" s="43">
        <v>3.3000000000000002E-2</v>
      </c>
    </row>
    <row r="1137" spans="1:14" ht="10.5" customHeight="1" x14ac:dyDescent="0.2">
      <c r="A1137" s="40"/>
      <c r="B1137" s="10">
        <v>344</v>
      </c>
      <c r="C1137" s="9" t="s">
        <v>10</v>
      </c>
      <c r="D1137" s="42">
        <v>4.999999888241291E-2</v>
      </c>
      <c r="E1137" s="42">
        <v>0</v>
      </c>
      <c r="F1137" s="42">
        <v>0</v>
      </c>
      <c r="G1137" s="42">
        <v>0</v>
      </c>
      <c r="H1137" s="42">
        <f t="shared" si="324"/>
        <v>4.999999888241291E-2</v>
      </c>
      <c r="I1137" s="42">
        <v>0</v>
      </c>
      <c r="J1137" s="12" t="str">
        <f>IF($I1137=0,"","("&amp;IF(#REF!&lt;&gt;0,1,0)+IF(#REF!&lt;&gt;0,2,0)+IF(#REF!&lt;&gt;0,4,0)&amp;")")</f>
        <v/>
      </c>
      <c r="K1137" s="71">
        <f t="shared" si="325"/>
        <v>4.999999888241291E-2</v>
      </c>
      <c r="L1137" s="46"/>
      <c r="M1137" s="43">
        <v>2.4E-2</v>
      </c>
    </row>
    <row r="1138" spans="1:14" ht="10.5" customHeight="1" x14ac:dyDescent="0.2">
      <c r="A1138" s="40"/>
      <c r="B1138" s="10">
        <v>345</v>
      </c>
      <c r="C1138" s="9" t="s">
        <v>6</v>
      </c>
      <c r="D1138" s="42">
        <v>-2.2373569663614035E-10</v>
      </c>
      <c r="E1138" s="42">
        <v>0</v>
      </c>
      <c r="F1138" s="42">
        <v>0</v>
      </c>
      <c r="G1138" s="42">
        <v>0</v>
      </c>
      <c r="H1138" s="42">
        <f t="shared" si="324"/>
        <v>-2.2373569663614035E-10</v>
      </c>
      <c r="I1138" s="42">
        <v>0</v>
      </c>
      <c r="J1138" s="12" t="str">
        <f>IF($I1138=0,"","("&amp;IF(#REF!&lt;&gt;0,1,0)+IF(#REF!&lt;&gt;0,2,0)+IF(#REF!&lt;&gt;0,4,0)&amp;")")</f>
        <v/>
      </c>
      <c r="K1138" s="71">
        <f t="shared" si="325"/>
        <v>-2.2373569663614035E-10</v>
      </c>
      <c r="L1138" s="46"/>
      <c r="M1138" s="43">
        <v>2.4E-2</v>
      </c>
    </row>
    <row r="1139" spans="1:14" ht="10.5" customHeight="1" x14ac:dyDescent="0.2">
      <c r="A1139" s="40"/>
      <c r="B1139" s="10">
        <v>346</v>
      </c>
      <c r="C1139" s="9" t="s">
        <v>7</v>
      </c>
      <c r="D1139" s="42">
        <v>0</v>
      </c>
      <c r="E1139" s="42">
        <v>0</v>
      </c>
      <c r="F1139" s="42">
        <v>0</v>
      </c>
      <c r="G1139" s="42">
        <v>0</v>
      </c>
      <c r="H1139" s="42">
        <f t="shared" si="324"/>
        <v>0</v>
      </c>
      <c r="I1139" s="42">
        <v>0</v>
      </c>
      <c r="J1139" s="12" t="str">
        <f>IF($I1139=0,"","("&amp;IF(#REF!&lt;&gt;0,1,0)+IF(#REF!&lt;&gt;0,2,0)+IF(#REF!&lt;&gt;0,4,0)&amp;")")</f>
        <v/>
      </c>
      <c r="K1139" s="71">
        <f t="shared" si="325"/>
        <v>0</v>
      </c>
      <c r="L1139" s="46"/>
      <c r="M1139" s="43">
        <v>2.4E-2</v>
      </c>
    </row>
    <row r="1140" spans="1:14" s="40" customFormat="1" ht="10.5" customHeight="1" x14ac:dyDescent="0.2">
      <c r="B1140" s="47"/>
      <c r="C1140" s="48" t="s">
        <v>77</v>
      </c>
      <c r="D1140" s="94">
        <f t="shared" ref="D1140:I1140" si="326">SUM(D1134:D1139)</f>
        <v>6.9999995992475306E-2</v>
      </c>
      <c r="E1140" s="94">
        <f t="shared" si="326"/>
        <v>0</v>
      </c>
      <c r="F1140" s="94">
        <f t="shared" si="326"/>
        <v>0</v>
      </c>
      <c r="G1140" s="94">
        <f t="shared" si="326"/>
        <v>0</v>
      </c>
      <c r="H1140" s="94">
        <f t="shared" si="326"/>
        <v>6.9999995992475306E-2</v>
      </c>
      <c r="I1140" s="94">
        <f t="shared" si="326"/>
        <v>0</v>
      </c>
      <c r="J1140" s="12" t="str">
        <f>IF($I1140=0,"","("&amp;IF(#REF!&lt;&gt;0,1,0)+IF(#REF!&lt;&gt;0,2,0)+IF(#REF!&lt;&gt;0,4,0)&amp;")")</f>
        <v/>
      </c>
      <c r="K1140" s="94">
        <f>SUM(K1134:K1139)</f>
        <v>6.9999995992475306E-2</v>
      </c>
      <c r="L1140" s="49"/>
      <c r="M1140" s="50"/>
      <c r="N1140" s="12"/>
    </row>
    <row r="1141" spans="1:14" ht="10.5" customHeight="1" x14ac:dyDescent="0.2">
      <c r="A1141" s="40"/>
      <c r="C1141" s="54"/>
      <c r="I1141" s="9"/>
      <c r="J1141" s="12" t="str">
        <f>IF($I1141=0,"","("&amp;IF(#REF!&lt;&gt;0,1,0)+IF(#REF!&lt;&gt;0,2,0)+IF(#REF!&lt;&gt;0,4,0)&amp;")")</f>
        <v/>
      </c>
      <c r="L1141" s="46"/>
      <c r="M1141" s="43"/>
    </row>
    <row r="1142" spans="1:14" ht="10.5" customHeight="1" x14ac:dyDescent="0.2">
      <c r="A1142" s="40"/>
      <c r="B1142" s="10">
        <v>346.3</v>
      </c>
      <c r="C1142" s="41" t="s">
        <v>78</v>
      </c>
      <c r="D1142" s="42">
        <v>0</v>
      </c>
      <c r="E1142" s="42">
        <v>0</v>
      </c>
      <c r="F1142" s="42">
        <v>0</v>
      </c>
      <c r="G1142" s="42">
        <v>0</v>
      </c>
      <c r="H1142" s="42">
        <f>D1142+E1142-F1142+G1142</f>
        <v>0</v>
      </c>
      <c r="I1142" s="42">
        <v>0</v>
      </c>
      <c r="J1142" s="12" t="str">
        <f>IF($I1142=0,"","("&amp;IF(#REF!&lt;&gt;0,1,0)+IF(#REF!&lt;&gt;0,2,0)+IF(#REF!&lt;&gt;0,4,0)&amp;")")</f>
        <v/>
      </c>
      <c r="K1142" s="101">
        <f>H1142-I1142</f>
        <v>0</v>
      </c>
      <c r="L1142" s="46"/>
      <c r="M1142" s="57" t="s">
        <v>79</v>
      </c>
    </row>
    <row r="1143" spans="1:14" ht="10.5" customHeight="1" x14ac:dyDescent="0.2">
      <c r="A1143" s="40"/>
      <c r="B1143" s="10">
        <v>346.5</v>
      </c>
      <c r="C1143" s="9" t="s">
        <v>80</v>
      </c>
      <c r="D1143" s="42">
        <v>0</v>
      </c>
      <c r="E1143" s="42">
        <v>0</v>
      </c>
      <c r="F1143" s="42">
        <v>0</v>
      </c>
      <c r="G1143" s="42">
        <v>0</v>
      </c>
      <c r="H1143" s="42">
        <f>D1143+E1143-F1143+G1143</f>
        <v>0</v>
      </c>
      <c r="I1143" s="42">
        <v>0</v>
      </c>
      <c r="J1143" s="12" t="str">
        <f>IF($I1143=0,"","("&amp;IF(#REF!&lt;&gt;0,1,0)+IF(#REF!&lt;&gt;0,2,0)+IF(#REF!&lt;&gt;0,4,0)&amp;")")</f>
        <v/>
      </c>
      <c r="K1143" s="71">
        <f>H1143-I1143</f>
        <v>0</v>
      </c>
      <c r="L1143" s="46"/>
      <c r="M1143" s="43" t="s">
        <v>81</v>
      </c>
    </row>
    <row r="1144" spans="1:14" ht="10.5" customHeight="1" x14ac:dyDescent="0.2">
      <c r="A1144" s="40"/>
      <c r="B1144" s="10">
        <v>346.7</v>
      </c>
      <c r="C1144" s="41" t="s">
        <v>82</v>
      </c>
      <c r="D1144" s="42">
        <v>0</v>
      </c>
      <c r="E1144" s="42">
        <v>0</v>
      </c>
      <c r="F1144" s="42">
        <v>0</v>
      </c>
      <c r="G1144" s="42">
        <v>0</v>
      </c>
      <c r="H1144" s="42">
        <f>D1144+E1144-F1144+G1144</f>
        <v>0</v>
      </c>
      <c r="I1144" s="42">
        <v>0</v>
      </c>
      <c r="J1144" s="12" t="str">
        <f>IF($I1144=0,"","("&amp;IF(#REF!&lt;&gt;0,1,0)+IF(#REF!&lt;&gt;0,2,0)+IF(#REF!&lt;&gt;0,4,0)&amp;")")</f>
        <v/>
      </c>
      <c r="K1144" s="71">
        <f>H1144-I1144</f>
        <v>0</v>
      </c>
      <c r="L1144" s="46"/>
      <c r="M1144" s="43" t="s">
        <v>83</v>
      </c>
    </row>
    <row r="1145" spans="1:14" s="40" customFormat="1" ht="10.5" customHeight="1" x14ac:dyDescent="0.2">
      <c r="B1145" s="47"/>
      <c r="C1145" s="53" t="s">
        <v>84</v>
      </c>
      <c r="D1145" s="113">
        <f t="shared" ref="D1145:I1145" si="327">SUM(D1142:D1144)</f>
        <v>0</v>
      </c>
      <c r="E1145" s="113">
        <f t="shared" si="327"/>
        <v>0</v>
      </c>
      <c r="F1145" s="113">
        <f t="shared" si="327"/>
        <v>0</v>
      </c>
      <c r="G1145" s="113">
        <f t="shared" si="327"/>
        <v>0</v>
      </c>
      <c r="H1145" s="113">
        <f t="shared" si="327"/>
        <v>0</v>
      </c>
      <c r="I1145" s="113">
        <f t="shared" si="327"/>
        <v>0</v>
      </c>
      <c r="J1145" s="12" t="str">
        <f>IF($I1145=0,"","("&amp;IF(#REF!&lt;&gt;0,1,0)+IF(#REF!&lt;&gt;0,2,0)+IF(#REF!&lt;&gt;0,4,0)&amp;")")</f>
        <v/>
      </c>
      <c r="K1145" s="113">
        <f>SUM(K1142:K1144)</f>
        <v>0</v>
      </c>
      <c r="L1145" s="49"/>
      <c r="M1145" s="83"/>
      <c r="N1145" s="12"/>
    </row>
    <row r="1146" spans="1:14" ht="10.5" customHeight="1" thickBot="1" x14ac:dyDescent="0.25">
      <c r="A1146" s="40"/>
      <c r="B1146" s="39"/>
      <c r="D1146" s="9"/>
      <c r="E1146" s="9"/>
      <c r="F1146" s="9"/>
      <c r="G1146" s="9"/>
      <c r="H1146" s="9"/>
      <c r="I1146" s="9"/>
      <c r="J1146" s="12" t="str">
        <f>IF($I1146=0,"","("&amp;IF(#REF!&lt;&gt;0,1,0)+IF(#REF!&lt;&gt;0,2,0)+IF(#REF!&lt;&gt;0,4,0)&amp;")")</f>
        <v/>
      </c>
      <c r="K1146" s="9"/>
      <c r="L1146" s="46"/>
      <c r="M1146" s="43"/>
    </row>
    <row r="1147" spans="1:14" s="40" customFormat="1" ht="10.5" customHeight="1" thickTop="1" x14ac:dyDescent="0.2">
      <c r="B1147" s="47"/>
      <c r="C1147" s="60" t="str">
        <f>" "&amp;"Total "&amp;A$1133</f>
        <v xml:space="preserve"> Total Putnam Unit 2</v>
      </c>
      <c r="D1147" s="90">
        <f t="shared" ref="D1147:I1147" si="328">D1140+D1145</f>
        <v>6.9999995992475306E-2</v>
      </c>
      <c r="E1147" s="90">
        <f t="shared" si="328"/>
        <v>0</v>
      </c>
      <c r="F1147" s="90">
        <f t="shared" si="328"/>
        <v>0</v>
      </c>
      <c r="G1147" s="90">
        <f t="shared" si="328"/>
        <v>0</v>
      </c>
      <c r="H1147" s="90">
        <f t="shared" si="328"/>
        <v>6.9999995992475306E-2</v>
      </c>
      <c r="I1147" s="90">
        <f t="shared" si="328"/>
        <v>0</v>
      </c>
      <c r="J1147" s="12" t="str">
        <f>IF($I1147=0,"","("&amp;IF(#REF!&lt;&gt;0,1,0)+IF(#REF!&lt;&gt;0,2,0)+IF(#REF!&lt;&gt;0,4,0)&amp;")")</f>
        <v/>
      </c>
      <c r="K1147" s="90">
        <f>K1140+K1145</f>
        <v>6.9999995992475306E-2</v>
      </c>
      <c r="L1147" s="49"/>
      <c r="M1147" s="50"/>
      <c r="N1147" s="12"/>
    </row>
    <row r="1148" spans="1:14" ht="10.5" customHeight="1" x14ac:dyDescent="0.2">
      <c r="A1148" s="89" t="s">
        <v>153</v>
      </c>
      <c r="B1148" s="91"/>
      <c r="C1148" s="65"/>
      <c r="D1148" s="92"/>
      <c r="E1148" s="92"/>
      <c r="F1148" s="92"/>
      <c r="G1148" s="92"/>
      <c r="H1148" s="92"/>
      <c r="I1148" s="92"/>
      <c r="J1148" s="67" t="str">
        <f>IF($I1148=0,"","("&amp;IF(#REF!&lt;&gt;0,1,0)+IF(#REF!&lt;&gt;0,2,0)+IF(#REF!&lt;&gt;0,4,0)&amp;")")</f>
        <v/>
      </c>
      <c r="K1148" s="125"/>
      <c r="L1148" s="46"/>
      <c r="M1148" s="56"/>
    </row>
    <row r="1149" spans="1:14" ht="10.5" customHeight="1" x14ac:dyDescent="0.2">
      <c r="A1149" s="68"/>
      <c r="B1149" s="33">
        <v>341</v>
      </c>
      <c r="C1149" s="69" t="s">
        <v>3</v>
      </c>
      <c r="D1149" s="59">
        <f t="shared" ref="D1149:I1154" si="329">D1104+D1119+D1134</f>
        <v>-9.9999997910344973E-3</v>
      </c>
      <c r="E1149" s="59">
        <f t="shared" si="329"/>
        <v>0</v>
      </c>
      <c r="F1149" s="59">
        <f t="shared" si="329"/>
        <v>0</v>
      </c>
      <c r="G1149" s="59">
        <f t="shared" si="329"/>
        <v>0</v>
      </c>
      <c r="H1149" s="59">
        <f t="shared" ref="H1149:H1154" si="330">D1149+E1149-F1149+G1149</f>
        <v>-9.9999997910344973E-3</v>
      </c>
      <c r="I1149" s="59">
        <f t="shared" si="329"/>
        <v>0</v>
      </c>
      <c r="J1149" s="107" t="str">
        <f>IF($I1149=0,"","("&amp;IF(#REF!&lt;&gt;0,1,0)+IF(#REF!&lt;&gt;0,2,0)+IF(#REF!&lt;&gt;0,4,0)&amp;")")</f>
        <v/>
      </c>
      <c r="K1149" s="149">
        <f t="shared" ref="K1149:K1154" si="331">H1149-I1149</f>
        <v>-9.9999997910344973E-3</v>
      </c>
      <c r="L1149" s="46"/>
      <c r="M1149" s="43"/>
    </row>
    <row r="1150" spans="1:14" ht="10.5" customHeight="1" x14ac:dyDescent="0.2">
      <c r="A1150" s="68"/>
      <c r="B1150" s="33">
        <v>342</v>
      </c>
      <c r="C1150" s="106" t="s">
        <v>134</v>
      </c>
      <c r="D1150" s="77">
        <f t="shared" si="329"/>
        <v>0</v>
      </c>
      <c r="E1150" s="77">
        <f t="shared" si="329"/>
        <v>0</v>
      </c>
      <c r="F1150" s="77">
        <f t="shared" si="329"/>
        <v>0</v>
      </c>
      <c r="G1150" s="77">
        <f t="shared" si="329"/>
        <v>0</v>
      </c>
      <c r="H1150" s="77">
        <f t="shared" si="330"/>
        <v>0</v>
      </c>
      <c r="I1150" s="59">
        <f>I1105+I1120+I1135</f>
        <v>0</v>
      </c>
      <c r="J1150" s="107" t="str">
        <f>IF($I1150=0,"","("&amp;IF(#REF!&lt;&gt;0,1,0)+IF(#REF!&lt;&gt;0,2,0)+IF(#REF!&lt;&gt;0,4,0)&amp;")")</f>
        <v/>
      </c>
      <c r="K1150" s="150">
        <f t="shared" si="331"/>
        <v>0</v>
      </c>
      <c r="L1150" s="46"/>
      <c r="M1150" s="43"/>
    </row>
    <row r="1151" spans="1:14" ht="10.5" customHeight="1" x14ac:dyDescent="0.2">
      <c r="A1151" s="68"/>
      <c r="B1151" s="33">
        <v>343</v>
      </c>
      <c r="C1151" s="32" t="s">
        <v>9</v>
      </c>
      <c r="D1151" s="77">
        <f t="shared" si="329"/>
        <v>1.0000006877817214E-2</v>
      </c>
      <c r="E1151" s="77">
        <f t="shared" si="329"/>
        <v>0.1</v>
      </c>
      <c r="F1151" s="77">
        <f t="shared" si="329"/>
        <v>0</v>
      </c>
      <c r="G1151" s="77">
        <f t="shared" si="329"/>
        <v>0</v>
      </c>
      <c r="H1151" s="77">
        <f t="shared" si="330"/>
        <v>0.11000000687781722</v>
      </c>
      <c r="I1151" s="59">
        <f>I1106+I1121+I1136</f>
        <v>0</v>
      </c>
      <c r="J1151" s="107" t="str">
        <f>IF($I1151=0,"","("&amp;IF(#REF!&lt;&gt;0,1,0)+IF(#REF!&lt;&gt;0,2,0)+IF(#REF!&lt;&gt;0,4,0)&amp;")")</f>
        <v/>
      </c>
      <c r="K1151" s="150">
        <f t="shared" si="331"/>
        <v>0.11000000687781722</v>
      </c>
      <c r="L1151" s="46"/>
      <c r="M1151" s="43"/>
    </row>
    <row r="1152" spans="1:14" ht="10.5" customHeight="1" x14ac:dyDescent="0.2">
      <c r="A1152" s="68"/>
      <c r="B1152" s="33">
        <v>344</v>
      </c>
      <c r="C1152" s="32" t="s">
        <v>10</v>
      </c>
      <c r="D1152" s="77">
        <f t="shared" si="329"/>
        <v>-0.88000000081956387</v>
      </c>
      <c r="E1152" s="77">
        <f t="shared" si="329"/>
        <v>0</v>
      </c>
      <c r="F1152" s="77">
        <f t="shared" si="329"/>
        <v>0</v>
      </c>
      <c r="G1152" s="77">
        <f t="shared" si="329"/>
        <v>0</v>
      </c>
      <c r="H1152" s="77">
        <f t="shared" si="330"/>
        <v>-0.88000000081956387</v>
      </c>
      <c r="I1152" s="59">
        <f>I1107+I1122+I1137</f>
        <v>0</v>
      </c>
      <c r="J1152" s="107" t="str">
        <f>IF($I1152=0,"","("&amp;IF(#REF!&lt;&gt;0,1,0)+IF(#REF!&lt;&gt;0,2,0)+IF(#REF!&lt;&gt;0,4,0)&amp;")")</f>
        <v/>
      </c>
      <c r="K1152" s="150">
        <f t="shared" si="331"/>
        <v>-0.88000000081956387</v>
      </c>
      <c r="L1152" s="46"/>
      <c r="M1152" s="43"/>
    </row>
    <row r="1153" spans="1:14" ht="10.5" customHeight="1" x14ac:dyDescent="0.2">
      <c r="A1153" s="68"/>
      <c r="B1153" s="33">
        <v>345</v>
      </c>
      <c r="C1153" s="32" t="s">
        <v>6</v>
      </c>
      <c r="D1153" s="77">
        <f t="shared" si="329"/>
        <v>49060.309999999823</v>
      </c>
      <c r="E1153" s="77">
        <f t="shared" si="329"/>
        <v>0</v>
      </c>
      <c r="F1153" s="77">
        <f t="shared" si="329"/>
        <v>-24705.89</v>
      </c>
      <c r="G1153" s="77">
        <f t="shared" si="329"/>
        <v>-73766.2</v>
      </c>
      <c r="H1153" s="77">
        <f t="shared" si="330"/>
        <v>-1.7462298274040222E-10</v>
      </c>
      <c r="I1153" s="59">
        <f>I1108+I1123+I1138</f>
        <v>0</v>
      </c>
      <c r="J1153" s="107" t="str">
        <f>IF($I1153=0,"","("&amp;IF(#REF!&lt;&gt;0,1,0)+IF(#REF!&lt;&gt;0,2,0)+IF(#REF!&lt;&gt;0,4,0)&amp;")")</f>
        <v/>
      </c>
      <c r="K1153" s="150">
        <f t="shared" si="331"/>
        <v>-1.7462298274040222E-10</v>
      </c>
      <c r="L1153" s="46"/>
      <c r="M1153" s="43"/>
    </row>
    <row r="1154" spans="1:14" ht="10.5" customHeight="1" x14ac:dyDescent="0.2">
      <c r="A1154" s="68"/>
      <c r="B1154" s="33">
        <v>346</v>
      </c>
      <c r="C1154" s="32" t="s">
        <v>7</v>
      </c>
      <c r="D1154" s="77">
        <f t="shared" si="329"/>
        <v>-3.3537617127876729E-10</v>
      </c>
      <c r="E1154" s="77">
        <f t="shared" si="329"/>
        <v>0</v>
      </c>
      <c r="F1154" s="77">
        <f t="shared" si="329"/>
        <v>0</v>
      </c>
      <c r="G1154" s="77">
        <f t="shared" si="329"/>
        <v>0</v>
      </c>
      <c r="H1154" s="77">
        <f t="shared" si="330"/>
        <v>-3.3537617127876729E-10</v>
      </c>
      <c r="I1154" s="59">
        <f>I1109+I1124+I1139</f>
        <v>0</v>
      </c>
      <c r="J1154" s="107" t="str">
        <f>IF($I1154=0,"","("&amp;IF(#REF!&lt;&gt;0,1,0)+IF(#REF!&lt;&gt;0,2,0)+IF(#REF!&lt;&gt;0,4,0)&amp;")")</f>
        <v/>
      </c>
      <c r="K1154" s="150">
        <f t="shared" si="331"/>
        <v>-3.3537617127876729E-10</v>
      </c>
      <c r="L1154" s="46"/>
      <c r="M1154" s="43"/>
    </row>
    <row r="1155" spans="1:14" s="40" customFormat="1" ht="10.5" customHeight="1" x14ac:dyDescent="0.2">
      <c r="A1155" s="68"/>
      <c r="B1155" s="72"/>
      <c r="C1155" s="73" t="s">
        <v>77</v>
      </c>
      <c r="D1155" s="94">
        <f t="shared" ref="D1155:I1155" si="332">SUM(D1149:D1154)</f>
        <v>49059.430000005756</v>
      </c>
      <c r="E1155" s="94">
        <f t="shared" si="332"/>
        <v>0.1</v>
      </c>
      <c r="F1155" s="94">
        <f t="shared" si="332"/>
        <v>-24705.89</v>
      </c>
      <c r="G1155" s="94">
        <f t="shared" si="332"/>
        <v>-73766.2</v>
      </c>
      <c r="H1155" s="94">
        <f t="shared" si="332"/>
        <v>-0.77999999424278033</v>
      </c>
      <c r="I1155" s="94">
        <f t="shared" si="332"/>
        <v>0</v>
      </c>
      <c r="J1155" s="107" t="str">
        <f>IF($I1155=0,"","("&amp;IF(#REF!&lt;&gt;0,1,0)+IF(#REF!&lt;&gt;0,2,0)+IF(#REF!&lt;&gt;0,4,0)&amp;")")</f>
        <v/>
      </c>
      <c r="K1155" s="151">
        <f>SUM(K1149:K1154)</f>
        <v>-0.77999999424278033</v>
      </c>
      <c r="L1155" s="49"/>
      <c r="M1155" s="50"/>
      <c r="N1155" s="12"/>
    </row>
    <row r="1156" spans="1:14" ht="10.5" customHeight="1" x14ac:dyDescent="0.2">
      <c r="A1156" s="68"/>
      <c r="B1156" s="33"/>
      <c r="C1156" s="75"/>
      <c r="D1156" s="55"/>
      <c r="E1156" s="55"/>
      <c r="F1156" s="55"/>
      <c r="G1156" s="55"/>
      <c r="H1156" s="55"/>
      <c r="I1156" s="32"/>
      <c r="J1156" s="107" t="str">
        <f>IF($I1156=0,"","("&amp;IF(#REF!&lt;&gt;0,1,0)+IF(#REF!&lt;&gt;0,2,0)+IF(#REF!&lt;&gt;0,4,0)&amp;")")</f>
        <v/>
      </c>
      <c r="K1156" s="158"/>
      <c r="L1156" s="46"/>
      <c r="M1156" s="43"/>
    </row>
    <row r="1157" spans="1:14" ht="10.5" customHeight="1" x14ac:dyDescent="0.2">
      <c r="A1157" s="68"/>
      <c r="B1157" s="33">
        <v>346.3</v>
      </c>
      <c r="C1157" s="69" t="s">
        <v>78</v>
      </c>
      <c r="D1157" s="59">
        <f t="shared" ref="D1157:I1159" si="333">D1112+D1127+D1142</f>
        <v>0</v>
      </c>
      <c r="E1157" s="59">
        <f t="shared" si="333"/>
        <v>0</v>
      </c>
      <c r="F1157" s="59">
        <f t="shared" si="333"/>
        <v>0</v>
      </c>
      <c r="G1157" s="59">
        <f t="shared" si="333"/>
        <v>0</v>
      </c>
      <c r="H1157" s="59">
        <f>D1157+E1157-F1157+G1157</f>
        <v>0</v>
      </c>
      <c r="I1157" s="59">
        <f t="shared" si="333"/>
        <v>0</v>
      </c>
      <c r="J1157" s="107" t="str">
        <f>IF($I1157=0,"","("&amp;IF(#REF!&lt;&gt;0,1,0)+IF(#REF!&lt;&gt;0,2,0)+IF(#REF!&lt;&gt;0,4,0)&amp;")")</f>
        <v/>
      </c>
      <c r="K1157" s="149">
        <f>H1157-I1157</f>
        <v>0</v>
      </c>
      <c r="L1157" s="46"/>
      <c r="M1157" s="43"/>
    </row>
    <row r="1158" spans="1:14" ht="10.5" customHeight="1" x14ac:dyDescent="0.2">
      <c r="A1158" s="68"/>
      <c r="B1158" s="33">
        <v>346.5</v>
      </c>
      <c r="C1158" s="32" t="s">
        <v>80</v>
      </c>
      <c r="D1158" s="77">
        <f t="shared" si="333"/>
        <v>0</v>
      </c>
      <c r="E1158" s="77">
        <f t="shared" si="333"/>
        <v>0</v>
      </c>
      <c r="F1158" s="77">
        <f t="shared" si="333"/>
        <v>0</v>
      </c>
      <c r="G1158" s="77">
        <f t="shared" si="333"/>
        <v>0</v>
      </c>
      <c r="H1158" s="77">
        <f>D1158+E1158-F1158+G1158</f>
        <v>0</v>
      </c>
      <c r="I1158" s="59">
        <f>I1113+I1128+I1143</f>
        <v>0</v>
      </c>
      <c r="J1158" s="107" t="str">
        <f>IF($I1158=0,"","("&amp;IF(#REF!&lt;&gt;0,1,0)+IF(#REF!&lt;&gt;0,2,0)+IF(#REF!&lt;&gt;0,4,0)&amp;")")</f>
        <v/>
      </c>
      <c r="K1158" s="150">
        <f>H1158-I1158</f>
        <v>0</v>
      </c>
      <c r="L1158" s="46"/>
      <c r="M1158" s="43"/>
    </row>
    <row r="1159" spans="1:14" ht="10.5" customHeight="1" x14ac:dyDescent="0.2">
      <c r="A1159" s="68"/>
      <c r="B1159" s="33">
        <v>346.7</v>
      </c>
      <c r="C1159" s="69" t="s">
        <v>82</v>
      </c>
      <c r="D1159" s="77">
        <f t="shared" si="333"/>
        <v>3748.3199999998615</v>
      </c>
      <c r="E1159" s="77">
        <f t="shared" si="333"/>
        <v>0</v>
      </c>
      <c r="F1159" s="77">
        <f t="shared" si="333"/>
        <v>0</v>
      </c>
      <c r="G1159" s="77">
        <f t="shared" si="333"/>
        <v>-3748.32</v>
      </c>
      <c r="H1159" s="77">
        <f>D1159+E1159-F1159+G1159</f>
        <v>-1.3869794202037156E-10</v>
      </c>
      <c r="I1159" s="59">
        <f>I1114+I1129+I1144</f>
        <v>0</v>
      </c>
      <c r="J1159" s="107" t="str">
        <f>IF($I1159=0,"","("&amp;IF(#REF!&lt;&gt;0,1,0)+IF(#REF!&lt;&gt;0,2,0)+IF(#REF!&lt;&gt;0,4,0)&amp;")")</f>
        <v/>
      </c>
      <c r="K1159" s="150">
        <f>H1159-I1159</f>
        <v>-1.3869794202037156E-10</v>
      </c>
      <c r="L1159" s="46"/>
      <c r="M1159" s="43"/>
    </row>
    <row r="1160" spans="1:14" s="40" customFormat="1" ht="10.5" customHeight="1" x14ac:dyDescent="0.2">
      <c r="A1160" s="68"/>
      <c r="B1160" s="72"/>
      <c r="C1160" s="78" t="s">
        <v>84</v>
      </c>
      <c r="D1160" s="113">
        <f t="shared" ref="D1160:I1160" si="334">SUM(D1157:D1159)</f>
        <v>3748.3199999998615</v>
      </c>
      <c r="E1160" s="113">
        <f t="shared" si="334"/>
        <v>0</v>
      </c>
      <c r="F1160" s="113">
        <f t="shared" si="334"/>
        <v>0</v>
      </c>
      <c r="G1160" s="113">
        <f t="shared" si="334"/>
        <v>-3748.32</v>
      </c>
      <c r="H1160" s="113">
        <f t="shared" si="334"/>
        <v>-1.3869794202037156E-10</v>
      </c>
      <c r="I1160" s="113">
        <f t="shared" si="334"/>
        <v>0</v>
      </c>
      <c r="J1160" s="107" t="str">
        <f>IF($I1160=0,"","("&amp;IF(#REF!&lt;&gt;0,1,0)+IF(#REF!&lt;&gt;0,2,0)+IF(#REF!&lt;&gt;0,4,0)&amp;")")</f>
        <v/>
      </c>
      <c r="K1160" s="159">
        <f>SUM(K1157:K1159)</f>
        <v>-1.3869794202037156E-10</v>
      </c>
      <c r="L1160" s="49"/>
      <c r="M1160" s="83"/>
      <c r="N1160" s="12"/>
    </row>
    <row r="1161" spans="1:14" ht="10.5" customHeight="1" thickBot="1" x14ac:dyDescent="0.25">
      <c r="A1161" s="68"/>
      <c r="B1161" s="102"/>
      <c r="C1161" s="32"/>
      <c r="D1161" s="32"/>
      <c r="E1161" s="32"/>
      <c r="F1161" s="32"/>
      <c r="G1161" s="32"/>
      <c r="H1161" s="32"/>
      <c r="I1161" s="32"/>
      <c r="J1161" s="107" t="str">
        <f>IF($I1161=0,"","("&amp;IF(#REF!&lt;&gt;0,1,0)+IF(#REF!&lt;&gt;0,2,0)+IF(#REF!&lt;&gt;0,4,0)&amp;")")</f>
        <v/>
      </c>
      <c r="K1161" s="160"/>
      <c r="L1161" s="46"/>
      <c r="M1161" s="43"/>
    </row>
    <row r="1162" spans="1:14" s="40" customFormat="1" ht="10.5" customHeight="1" thickTop="1" x14ac:dyDescent="0.2">
      <c r="A1162" s="79"/>
      <c r="B1162" s="80"/>
      <c r="C1162" s="81" t="str">
        <f>" "&amp;"Total "&amp;A$1148</f>
        <v xml:space="preserve"> Total Putnam Site</v>
      </c>
      <c r="D1162" s="155">
        <f t="shared" ref="D1162:I1162" si="335">D1155+D1160</f>
        <v>52807.750000005617</v>
      </c>
      <c r="E1162" s="155">
        <f t="shared" si="335"/>
        <v>0.1</v>
      </c>
      <c r="F1162" s="155">
        <f t="shared" si="335"/>
        <v>-24705.89</v>
      </c>
      <c r="G1162" s="155">
        <f t="shared" si="335"/>
        <v>-77514.52</v>
      </c>
      <c r="H1162" s="155">
        <f t="shared" si="335"/>
        <v>-0.77999999438147827</v>
      </c>
      <c r="I1162" s="155">
        <f t="shared" si="335"/>
        <v>0</v>
      </c>
      <c r="J1162" s="109" t="str">
        <f>IF($I1162=0,"","("&amp;IF(#REF!&lt;&gt;0,1,0)+IF(#REF!&lt;&gt;0,2,0)+IF(#REF!&lt;&gt;0,4,0)&amp;")")</f>
        <v/>
      </c>
      <c r="K1162" s="161">
        <f>K1155+K1160</f>
        <v>-0.77999999438147827</v>
      </c>
      <c r="L1162" s="49"/>
      <c r="M1162" s="50"/>
      <c r="N1162" s="12"/>
    </row>
    <row r="1163" spans="1:14" ht="10.5" customHeight="1" x14ac:dyDescent="0.2">
      <c r="A1163" s="38" t="s">
        <v>102</v>
      </c>
      <c r="B1163" s="39"/>
      <c r="D1163" s="9"/>
      <c r="E1163" s="9"/>
      <c r="F1163" s="9"/>
      <c r="G1163" s="9"/>
      <c r="H1163" s="9"/>
      <c r="I1163" s="9"/>
      <c r="J1163" s="12" t="str">
        <f>IF($I1163=0,"","("&amp;IF(#REF!&lt;&gt;0,1,0)+IF(#REF!&lt;&gt;0,2,0)+IF(#REF!&lt;&gt;0,4,0)&amp;")")</f>
        <v/>
      </c>
      <c r="K1163" s="9"/>
      <c r="L1163" s="46"/>
      <c r="M1163" s="43"/>
      <c r="N1163" s="8"/>
    </row>
    <row r="1164" spans="1:14" ht="10.5" customHeight="1" x14ac:dyDescent="0.2">
      <c r="A1164" s="40"/>
      <c r="B1164" s="10">
        <v>341</v>
      </c>
      <c r="C1164" s="41" t="s">
        <v>3</v>
      </c>
      <c r="D1164" s="42">
        <v>57303893.950000003</v>
      </c>
      <c r="E1164" s="42">
        <v>3667162.64</v>
      </c>
      <c r="F1164" s="42">
        <v>0</v>
      </c>
      <c r="G1164" s="42">
        <v>0</v>
      </c>
      <c r="H1164" s="42">
        <f t="shared" ref="H1164:H1169" si="336">D1164+E1164-F1164+G1164</f>
        <v>60971056.590000004</v>
      </c>
      <c r="I1164" s="42">
        <v>0</v>
      </c>
      <c r="J1164" s="12" t="str">
        <f>IF($I1164=0,"","("&amp;IF(#REF!&lt;&gt;0,1,0)+IF(#REF!&lt;&gt;0,2,0)+IF(#REF!&lt;&gt;0,4,0)&amp;")")</f>
        <v/>
      </c>
      <c r="K1164" s="101">
        <f>H1164-I1164</f>
        <v>60971056.590000004</v>
      </c>
      <c r="L1164" s="46"/>
      <c r="M1164" s="43" t="s">
        <v>76</v>
      </c>
      <c r="N1164" s="8"/>
    </row>
    <row r="1165" spans="1:14" ht="10.5" customHeight="1" x14ac:dyDescent="0.2">
      <c r="A1165" s="40"/>
      <c r="B1165" s="10">
        <v>342</v>
      </c>
      <c r="C1165" s="105" t="s">
        <v>134</v>
      </c>
      <c r="D1165" s="42">
        <v>169802100.27000001</v>
      </c>
      <c r="E1165" s="42">
        <v>9126757.2400000002</v>
      </c>
      <c r="F1165" s="42">
        <v>0</v>
      </c>
      <c r="G1165" s="42">
        <v>0</v>
      </c>
      <c r="H1165" s="42">
        <f t="shared" si="336"/>
        <v>178928857.51000002</v>
      </c>
      <c r="I1165" s="42">
        <v>0</v>
      </c>
      <c r="J1165" s="12" t="str">
        <f>IF($I1165=0,"","("&amp;IF(#REF!&lt;&gt;0,1,0)+IF(#REF!&lt;&gt;0,2,0)+IF(#REF!&lt;&gt;0,4,0)&amp;")")</f>
        <v/>
      </c>
      <c r="K1165" s="71">
        <f>H1165-I1165</f>
        <v>178928857.51000002</v>
      </c>
      <c r="L1165" s="46"/>
      <c r="M1165" s="43" t="s">
        <v>76</v>
      </c>
      <c r="N1165" s="8"/>
    </row>
    <row r="1166" spans="1:14" ht="10.5" customHeight="1" x14ac:dyDescent="0.2">
      <c r="A1166" s="40"/>
      <c r="B1166" s="10">
        <v>343</v>
      </c>
      <c r="C1166" s="9" t="s">
        <v>9</v>
      </c>
      <c r="D1166" s="42">
        <v>44059766.649999999</v>
      </c>
      <c r="E1166" s="42">
        <v>2775261.74</v>
      </c>
      <c r="F1166" s="42">
        <v>0</v>
      </c>
      <c r="G1166" s="42">
        <v>-1150757.6000000015</v>
      </c>
      <c r="H1166" s="42">
        <f t="shared" si="336"/>
        <v>45684270.789999999</v>
      </c>
      <c r="I1166" s="42">
        <v>0</v>
      </c>
      <c r="J1166" s="12" t="str">
        <f>IF($I1166=0,"","("&amp;IF(#REF!&lt;&gt;0,1,0)+IF(#REF!&lt;&gt;0,2,0)+IF(#REF!&lt;&gt;0,4,0)&amp;")")</f>
        <v/>
      </c>
      <c r="K1166" s="71">
        <f>H1166-I1166</f>
        <v>45684270.789999999</v>
      </c>
      <c r="L1166" s="46"/>
      <c r="M1166" s="43" t="s">
        <v>76</v>
      </c>
      <c r="N1166" s="8"/>
    </row>
    <row r="1167" spans="1:14" ht="10.5" customHeight="1" x14ac:dyDescent="0.2">
      <c r="A1167" s="40"/>
      <c r="B1167" s="33">
        <v>344</v>
      </c>
      <c r="C1167" s="32" t="s">
        <v>10</v>
      </c>
      <c r="D1167" s="42">
        <v>0</v>
      </c>
      <c r="E1167" s="42">
        <v>0</v>
      </c>
      <c r="F1167" s="42">
        <v>0</v>
      </c>
      <c r="G1167" s="42">
        <v>0</v>
      </c>
      <c r="H1167" s="42">
        <f t="shared" si="336"/>
        <v>0</v>
      </c>
      <c r="I1167" s="42">
        <v>0</v>
      </c>
      <c r="K1167" s="71"/>
      <c r="L1167" s="46"/>
      <c r="M1167" s="43"/>
      <c r="N1167" s="8"/>
    </row>
    <row r="1168" spans="1:14" ht="10.5" customHeight="1" x14ac:dyDescent="0.2">
      <c r="A1168" s="40"/>
      <c r="B1168" s="33">
        <v>345</v>
      </c>
      <c r="C1168" s="32" t="s">
        <v>6</v>
      </c>
      <c r="D1168" s="42">
        <v>2208180.15</v>
      </c>
      <c r="E1168" s="42">
        <v>3750.51</v>
      </c>
      <c r="F1168" s="42">
        <v>0</v>
      </c>
      <c r="G1168" s="42">
        <v>0</v>
      </c>
      <c r="H1168" s="42">
        <f t="shared" si="336"/>
        <v>2211930.6599999997</v>
      </c>
      <c r="I1168" s="42">
        <v>0</v>
      </c>
      <c r="J1168" s="12" t="str">
        <f>IF($I1168=0,"","("&amp;IF(#REF!&lt;&gt;0,1,0)+IF(#REF!&lt;&gt;0,2,0)+IF(#REF!&lt;&gt;0,4,0)&amp;")")</f>
        <v/>
      </c>
      <c r="K1168" s="71">
        <f>H1168-I1168</f>
        <v>2211930.6599999997</v>
      </c>
      <c r="L1168" s="46"/>
      <c r="M1168" s="43" t="s">
        <v>76</v>
      </c>
      <c r="N1168" s="8"/>
    </row>
    <row r="1169" spans="1:14" ht="10.5" customHeight="1" x14ac:dyDescent="0.2">
      <c r="A1169" s="40"/>
      <c r="B1169" s="10">
        <v>346</v>
      </c>
      <c r="C1169" s="9" t="s">
        <v>7</v>
      </c>
      <c r="D1169" s="42">
        <v>3813895.79</v>
      </c>
      <c r="E1169" s="42">
        <v>8899.3700000000008</v>
      </c>
      <c r="F1169" s="42">
        <v>0</v>
      </c>
      <c r="G1169" s="42">
        <v>689.06000000000006</v>
      </c>
      <c r="H1169" s="42">
        <f t="shared" si="336"/>
        <v>3823484.22</v>
      </c>
      <c r="I1169" s="42">
        <v>0</v>
      </c>
      <c r="J1169" s="12" t="str">
        <f>IF($I1169=0,"","("&amp;IF(#REF!&lt;&gt;0,1,0)+IF(#REF!&lt;&gt;0,2,0)+IF(#REF!&lt;&gt;0,4,0)&amp;")")</f>
        <v/>
      </c>
      <c r="K1169" s="71">
        <f>H1169-I1169</f>
        <v>3823484.22</v>
      </c>
      <c r="L1169" s="46"/>
      <c r="M1169" s="43" t="s">
        <v>76</v>
      </c>
      <c r="N1169" s="8"/>
    </row>
    <row r="1170" spans="1:14" s="40" customFormat="1" ht="10.5" customHeight="1" x14ac:dyDescent="0.2">
      <c r="B1170" s="47"/>
      <c r="C1170" s="48" t="s">
        <v>77</v>
      </c>
      <c r="D1170" s="94">
        <f t="shared" ref="D1170:I1170" si="337">SUM(D1164:D1169)</f>
        <v>277187836.81</v>
      </c>
      <c r="E1170" s="94">
        <f t="shared" si="337"/>
        <v>15581831.5</v>
      </c>
      <c r="F1170" s="94">
        <f t="shared" si="337"/>
        <v>0</v>
      </c>
      <c r="G1170" s="94">
        <f t="shared" si="337"/>
        <v>-1150068.5400000014</v>
      </c>
      <c r="H1170" s="94">
        <f t="shared" si="337"/>
        <v>291619599.7700001</v>
      </c>
      <c r="I1170" s="94">
        <f t="shared" si="337"/>
        <v>0</v>
      </c>
      <c r="J1170" s="12" t="str">
        <f>IF($I1170=0,"","("&amp;IF(#REF!&lt;&gt;0,1,0)+IF(#REF!&lt;&gt;0,2,0)+IF(#REF!&lt;&gt;0,4,0)&amp;")")</f>
        <v/>
      </c>
      <c r="K1170" s="94">
        <f>SUM(K1164:K1169)</f>
        <v>291619599.7700001</v>
      </c>
      <c r="L1170" s="49"/>
      <c r="M1170" s="50"/>
      <c r="N1170" s="52"/>
    </row>
    <row r="1171" spans="1:14" ht="10.5" customHeight="1" x14ac:dyDescent="0.2">
      <c r="A1171" s="40"/>
      <c r="B1171" s="63"/>
      <c r="C1171" s="54"/>
      <c r="D1171" s="14"/>
      <c r="E1171" s="14"/>
      <c r="F1171" s="14"/>
      <c r="G1171" s="14"/>
      <c r="H1171" s="55"/>
      <c r="I1171" s="55"/>
      <c r="J1171" s="12" t="str">
        <f>IF($I1171=0,"","("&amp;IF(#REF!&lt;&gt;0,1,0)+IF(#REF!&lt;&gt;0,2,0)+IF(#REF!&lt;&gt;0,4,0)&amp;")")</f>
        <v/>
      </c>
      <c r="K1171" s="55"/>
      <c r="L1171" s="46"/>
      <c r="M1171" s="56"/>
      <c r="N1171" s="8"/>
    </row>
    <row r="1172" spans="1:14" ht="10.5" customHeight="1" x14ac:dyDescent="0.2">
      <c r="A1172" s="40"/>
      <c r="B1172" s="33">
        <v>346.3</v>
      </c>
      <c r="C1172" s="69" t="s">
        <v>78</v>
      </c>
      <c r="D1172" s="42">
        <v>-706.57</v>
      </c>
      <c r="E1172" s="42">
        <v>3160.01</v>
      </c>
      <c r="F1172" s="42">
        <v>0</v>
      </c>
      <c r="G1172" s="42">
        <v>0</v>
      </c>
      <c r="H1172" s="42">
        <f>D1172+E1172-F1172+G1172</f>
        <v>2453.44</v>
      </c>
      <c r="I1172" s="42">
        <v>0</v>
      </c>
      <c r="J1172" s="12" t="str">
        <f>IF($I1172=0,"","("&amp;IF(#REF!&lt;&gt;0,1,0)+IF(#REF!&lt;&gt;0,2,0)+IF(#REF!&lt;&gt;0,4,0)&amp;")")</f>
        <v/>
      </c>
      <c r="K1172" s="101">
        <f>H1172-I1172</f>
        <v>2453.44</v>
      </c>
      <c r="L1172" s="46"/>
      <c r="M1172" s="57" t="s">
        <v>79</v>
      </c>
      <c r="N1172" s="8"/>
    </row>
    <row r="1173" spans="1:14" ht="10.5" customHeight="1" x14ac:dyDescent="0.2">
      <c r="A1173" s="40"/>
      <c r="B1173" s="33">
        <v>346.5</v>
      </c>
      <c r="C1173" s="32" t="s">
        <v>80</v>
      </c>
      <c r="D1173" s="42">
        <v>676513.9</v>
      </c>
      <c r="E1173" s="42">
        <v>1490.88</v>
      </c>
      <c r="F1173" s="42">
        <v>0</v>
      </c>
      <c r="G1173" s="42">
        <v>-689.06000000000006</v>
      </c>
      <c r="H1173" s="42">
        <f>D1173+E1173-F1173+G1173</f>
        <v>677315.72</v>
      </c>
      <c r="I1173" s="42">
        <v>0</v>
      </c>
      <c r="J1173" s="12" t="str">
        <f>IF($I1173=0,"","("&amp;IF(#REF!&lt;&gt;0,1,0)+IF(#REF!&lt;&gt;0,2,0)+IF(#REF!&lt;&gt;0,4,0)&amp;")")</f>
        <v/>
      </c>
      <c r="K1173" s="71">
        <f>H1173-I1173</f>
        <v>677315.72</v>
      </c>
      <c r="L1173" s="46"/>
      <c r="M1173" s="43" t="s">
        <v>81</v>
      </c>
      <c r="N1173" s="8"/>
    </row>
    <row r="1174" spans="1:14" ht="10.5" customHeight="1" x14ac:dyDescent="0.2">
      <c r="A1174" s="40"/>
      <c r="B1174" s="33">
        <v>346.7</v>
      </c>
      <c r="C1174" s="69" t="s">
        <v>82</v>
      </c>
      <c r="D1174" s="42">
        <v>2623959.2599999998</v>
      </c>
      <c r="E1174" s="42">
        <v>267684.16000000003</v>
      </c>
      <c r="F1174" s="42">
        <v>128136.11</v>
      </c>
      <c r="G1174" s="42">
        <v>0</v>
      </c>
      <c r="H1174" s="42">
        <f>D1174+E1174-F1174+G1174</f>
        <v>2763507.31</v>
      </c>
      <c r="I1174" s="42">
        <v>0</v>
      </c>
      <c r="J1174" s="12" t="str">
        <f>IF($I1174=0,"","("&amp;IF(#REF!&lt;&gt;0,1,0)+IF(#REF!&lt;&gt;0,2,0)+IF(#REF!&lt;&gt;0,4,0)&amp;")")</f>
        <v/>
      </c>
      <c r="K1174" s="71">
        <f>H1174-I1174</f>
        <v>2763507.31</v>
      </c>
      <c r="L1174" s="46"/>
      <c r="M1174" s="43" t="s">
        <v>83</v>
      </c>
      <c r="N1174" s="8"/>
    </row>
    <row r="1175" spans="1:14" s="40" customFormat="1" ht="10.5" customHeight="1" x14ac:dyDescent="0.2">
      <c r="B1175" s="47"/>
      <c r="C1175" s="53" t="s">
        <v>84</v>
      </c>
      <c r="D1175" s="94">
        <f t="shared" ref="D1175:I1175" si="338">SUM(D1172:D1174)</f>
        <v>3299766.59</v>
      </c>
      <c r="E1175" s="94">
        <f t="shared" si="338"/>
        <v>272335.05000000005</v>
      </c>
      <c r="F1175" s="94">
        <f t="shared" si="338"/>
        <v>128136.11</v>
      </c>
      <c r="G1175" s="94">
        <f t="shared" si="338"/>
        <v>-689.06000000000006</v>
      </c>
      <c r="H1175" s="94">
        <f t="shared" si="338"/>
        <v>3443276.4699999997</v>
      </c>
      <c r="I1175" s="94">
        <f t="shared" si="338"/>
        <v>0</v>
      </c>
      <c r="J1175" s="12" t="str">
        <f>IF($I1175=0,"","("&amp;IF(#REF!&lt;&gt;0,1,0)+IF(#REF!&lt;&gt;0,2,0)+IF(#REF!&lt;&gt;0,4,0)&amp;")")</f>
        <v/>
      </c>
      <c r="K1175" s="94">
        <f>SUM(K1172:K1174)</f>
        <v>3443276.4699999997</v>
      </c>
      <c r="L1175" s="49"/>
      <c r="M1175" s="50"/>
      <c r="N1175" s="52"/>
    </row>
    <row r="1176" spans="1:14" ht="10.5" customHeight="1" thickBot="1" x14ac:dyDescent="0.25">
      <c r="A1176" s="40"/>
      <c r="B1176" s="63"/>
      <c r="D1176" s="59"/>
      <c r="E1176" s="59"/>
      <c r="F1176" s="59"/>
      <c r="G1176" s="59"/>
      <c r="H1176" s="59"/>
      <c r="I1176" s="59"/>
      <c r="K1176" s="59"/>
      <c r="L1176" s="46"/>
      <c r="M1176" s="43"/>
      <c r="N1176" s="8"/>
    </row>
    <row r="1177" spans="1:14" s="40" customFormat="1" ht="10.5" customHeight="1" thickTop="1" x14ac:dyDescent="0.2">
      <c r="B1177" s="47"/>
      <c r="C1177" s="60" t="str">
        <f>" "&amp;"Total "&amp;A1163</f>
        <v xml:space="preserve"> Total Riviera Common</v>
      </c>
      <c r="D1177" s="90">
        <f t="shared" ref="D1177:I1177" si="339">D1170+D1175</f>
        <v>280487603.39999998</v>
      </c>
      <c r="E1177" s="90">
        <f t="shared" si="339"/>
        <v>15854166.550000001</v>
      </c>
      <c r="F1177" s="90">
        <f t="shared" si="339"/>
        <v>128136.11</v>
      </c>
      <c r="G1177" s="90">
        <f t="shared" si="339"/>
        <v>-1150757.6000000015</v>
      </c>
      <c r="H1177" s="61">
        <f t="shared" si="339"/>
        <v>295062876.24000013</v>
      </c>
      <c r="I1177" s="90">
        <f t="shared" si="339"/>
        <v>0</v>
      </c>
      <c r="J1177" s="12" t="str">
        <f>IF($I1177=0,"","("&amp;IF(#REF!&lt;&gt;0,1,0)+IF(#REF!&lt;&gt;0,2,0)+IF(#REF!&lt;&gt;0,4,0)&amp;")")</f>
        <v/>
      </c>
      <c r="K1177" s="90">
        <f>K1170+K1175</f>
        <v>295062876.24000013</v>
      </c>
      <c r="L1177" s="49"/>
      <c r="M1177" s="50"/>
      <c r="N1177" s="52"/>
    </row>
    <row r="1178" spans="1:14" ht="10.5" customHeight="1" x14ac:dyDescent="0.2">
      <c r="A1178" s="38" t="s">
        <v>233</v>
      </c>
      <c r="B1178" s="39"/>
      <c r="D1178" s="9"/>
      <c r="E1178" s="9"/>
      <c r="F1178" s="9"/>
      <c r="G1178" s="9"/>
      <c r="H1178" s="9"/>
      <c r="I1178" s="9"/>
      <c r="J1178" s="12" t="str">
        <f>IF($I1178=0,"","("&amp;IF(#REF!&lt;&gt;0,1,0)+IF(#REF!&lt;&gt;0,2,0)+IF(#REF!&lt;&gt;0,4,0)&amp;")")</f>
        <v/>
      </c>
      <c r="K1178" s="9"/>
      <c r="L1178" s="46"/>
      <c r="M1178" s="43"/>
      <c r="N1178" s="8"/>
    </row>
    <row r="1179" spans="1:14" ht="10.5" customHeight="1" x14ac:dyDescent="0.2">
      <c r="A1179" s="40"/>
      <c r="B1179" s="10">
        <v>341</v>
      </c>
      <c r="C1179" s="41" t="s">
        <v>3</v>
      </c>
      <c r="D1179" s="42">
        <v>15996917.310000001</v>
      </c>
      <c r="E1179" s="42">
        <v>35347.53</v>
      </c>
      <c r="F1179" s="42">
        <v>0</v>
      </c>
      <c r="G1179" s="42">
        <v>0</v>
      </c>
      <c r="H1179" s="42">
        <f t="shared" ref="H1179:H1184" si="340">D1179+E1179-F1179+G1179</f>
        <v>16032264.84</v>
      </c>
      <c r="I1179" s="42">
        <v>0</v>
      </c>
      <c r="J1179" s="12" t="str">
        <f>IF($I1179=0,"","("&amp;IF(#REF!&lt;&gt;0,1,0)+IF(#REF!&lt;&gt;0,2,0)+IF(#REF!&lt;&gt;0,4,0)&amp;")")</f>
        <v/>
      </c>
      <c r="K1179" s="101">
        <f t="shared" ref="K1179:K1184" si="341">H1179-I1179</f>
        <v>16032264.84</v>
      </c>
      <c r="L1179" s="46"/>
      <c r="M1179" s="43" t="s">
        <v>76</v>
      </c>
      <c r="N1179" s="8"/>
    </row>
    <row r="1180" spans="1:14" ht="10.5" customHeight="1" x14ac:dyDescent="0.2">
      <c r="A1180" s="40"/>
      <c r="B1180" s="10">
        <v>342</v>
      </c>
      <c r="C1180" s="105" t="s">
        <v>134</v>
      </c>
      <c r="D1180" s="42">
        <v>31193011.890000001</v>
      </c>
      <c r="E1180" s="42">
        <v>73547.210000000006</v>
      </c>
      <c r="F1180" s="42">
        <v>0</v>
      </c>
      <c r="G1180" s="42">
        <v>0</v>
      </c>
      <c r="H1180" s="42">
        <f t="shared" si="340"/>
        <v>31266559.100000001</v>
      </c>
      <c r="I1180" s="42">
        <v>0</v>
      </c>
      <c r="J1180" s="12" t="str">
        <f>IF($I1180=0,"","("&amp;IF(#REF!&lt;&gt;0,1,0)+IF(#REF!&lt;&gt;0,2,0)+IF(#REF!&lt;&gt;0,4,0)&amp;")")</f>
        <v/>
      </c>
      <c r="K1180" s="71">
        <f t="shared" si="341"/>
        <v>31266559.100000001</v>
      </c>
      <c r="L1180" s="46"/>
      <c r="M1180" s="43" t="s">
        <v>76</v>
      </c>
      <c r="N1180" s="8"/>
    </row>
    <row r="1181" spans="1:14" ht="10.5" customHeight="1" x14ac:dyDescent="0.2">
      <c r="A1181" s="40"/>
      <c r="B1181" s="10">
        <v>343</v>
      </c>
      <c r="C1181" s="9" t="s">
        <v>9</v>
      </c>
      <c r="D1181" s="42">
        <v>598528619.92000008</v>
      </c>
      <c r="E1181" s="42">
        <v>2813860.3200000003</v>
      </c>
      <c r="F1181" s="42">
        <v>3670411.23</v>
      </c>
      <c r="G1181" s="42">
        <v>936645.35</v>
      </c>
      <c r="H1181" s="42">
        <f t="shared" si="340"/>
        <v>598608714.36000013</v>
      </c>
      <c r="I1181" s="42">
        <v>0</v>
      </c>
      <c r="K1181" s="71">
        <f t="shared" si="341"/>
        <v>598608714.36000013</v>
      </c>
      <c r="L1181" s="46"/>
      <c r="M1181" s="43" t="s">
        <v>76</v>
      </c>
      <c r="N1181" s="8"/>
    </row>
    <row r="1182" spans="1:14" ht="10.5" customHeight="1" x14ac:dyDescent="0.2">
      <c r="A1182" s="40"/>
      <c r="B1182" s="33">
        <v>344</v>
      </c>
      <c r="C1182" s="32" t="s">
        <v>10</v>
      </c>
      <c r="D1182" s="42">
        <v>77265148.890000001</v>
      </c>
      <c r="E1182" s="42">
        <v>352122.68</v>
      </c>
      <c r="F1182" s="42">
        <v>0</v>
      </c>
      <c r="G1182" s="42">
        <v>0</v>
      </c>
      <c r="H1182" s="42">
        <f t="shared" si="340"/>
        <v>77617271.570000008</v>
      </c>
      <c r="I1182" s="42">
        <v>0</v>
      </c>
      <c r="J1182" s="12" t="str">
        <f>IF($I1182=0,"","("&amp;IF(#REF!&lt;&gt;0,1,0)+IF(#REF!&lt;&gt;0,2,0)+IF(#REF!&lt;&gt;0,4,0)&amp;")")</f>
        <v/>
      </c>
      <c r="K1182" s="71">
        <f t="shared" si="341"/>
        <v>77617271.570000008</v>
      </c>
      <c r="L1182" s="46"/>
      <c r="M1182" s="43" t="s">
        <v>76</v>
      </c>
      <c r="N1182" s="8"/>
    </row>
    <row r="1183" spans="1:14" ht="10.5" customHeight="1" x14ac:dyDescent="0.2">
      <c r="A1183" s="40"/>
      <c r="B1183" s="33">
        <v>345</v>
      </c>
      <c r="C1183" s="32" t="s">
        <v>6</v>
      </c>
      <c r="D1183" s="42">
        <v>77951363.950000003</v>
      </c>
      <c r="E1183" s="42">
        <v>187107.19</v>
      </c>
      <c r="F1183" s="42">
        <v>0</v>
      </c>
      <c r="G1183" s="42">
        <v>0</v>
      </c>
      <c r="H1183" s="42">
        <f t="shared" si="340"/>
        <v>78138471.140000001</v>
      </c>
      <c r="I1183" s="42">
        <v>0</v>
      </c>
      <c r="J1183" s="12" t="str">
        <f>IF($I1183=0,"","("&amp;IF(#REF!&lt;&gt;0,1,0)+IF(#REF!&lt;&gt;0,2,0)+IF(#REF!&lt;&gt;0,4,0)&amp;")")</f>
        <v/>
      </c>
      <c r="K1183" s="71">
        <f t="shared" si="341"/>
        <v>78138471.140000001</v>
      </c>
      <c r="L1183" s="46"/>
      <c r="M1183" s="43" t="s">
        <v>76</v>
      </c>
      <c r="N1183" s="8"/>
    </row>
    <row r="1184" spans="1:14" ht="10.5" customHeight="1" x14ac:dyDescent="0.2">
      <c r="A1184" s="40"/>
      <c r="B1184" s="10">
        <v>346</v>
      </c>
      <c r="C1184" s="9" t="s">
        <v>7</v>
      </c>
      <c r="D1184" s="42">
        <v>7268449.4500000002</v>
      </c>
      <c r="E1184" s="42">
        <v>17137.29</v>
      </c>
      <c r="F1184" s="42">
        <v>0</v>
      </c>
      <c r="G1184" s="42">
        <v>0</v>
      </c>
      <c r="H1184" s="42">
        <f t="shared" si="340"/>
        <v>7285586.7400000002</v>
      </c>
      <c r="I1184" s="42">
        <v>0</v>
      </c>
      <c r="J1184" s="12" t="str">
        <f>IF($I1184=0,"","("&amp;IF(#REF!&lt;&gt;0,1,0)+IF(#REF!&lt;&gt;0,2,0)+IF(#REF!&lt;&gt;0,4,0)&amp;")")</f>
        <v/>
      </c>
      <c r="K1184" s="71">
        <f t="shared" si="341"/>
        <v>7285586.7400000002</v>
      </c>
      <c r="L1184" s="46"/>
      <c r="M1184" s="43" t="s">
        <v>76</v>
      </c>
      <c r="N1184" s="8"/>
    </row>
    <row r="1185" spans="1:14" s="40" customFormat="1" ht="10.5" customHeight="1" x14ac:dyDescent="0.2">
      <c r="B1185" s="47"/>
      <c r="C1185" s="48" t="s">
        <v>77</v>
      </c>
      <c r="D1185" s="94">
        <f t="shared" ref="D1185:I1185" si="342">SUM(D1179:D1184)</f>
        <v>808203511.41000021</v>
      </c>
      <c r="E1185" s="94">
        <f t="shared" si="342"/>
        <v>3479122.2200000007</v>
      </c>
      <c r="F1185" s="94">
        <f t="shared" si="342"/>
        <v>3670411.23</v>
      </c>
      <c r="G1185" s="94">
        <f t="shared" si="342"/>
        <v>936645.35</v>
      </c>
      <c r="H1185" s="94">
        <f t="shared" si="342"/>
        <v>808948867.75000024</v>
      </c>
      <c r="I1185" s="94">
        <f t="shared" si="342"/>
        <v>0</v>
      </c>
      <c r="J1185" s="12" t="str">
        <f>IF($I1185=0,"","("&amp;IF(#REF!&lt;&gt;0,1,0)+IF(#REF!&lt;&gt;0,2,0)+IF(#REF!&lt;&gt;0,4,0)&amp;")")</f>
        <v/>
      </c>
      <c r="K1185" s="94">
        <f>SUM(K1179:K1184)</f>
        <v>808948867.75000024</v>
      </c>
      <c r="L1185" s="49"/>
      <c r="M1185" s="50"/>
      <c r="N1185" s="52"/>
    </row>
    <row r="1186" spans="1:14" ht="10.5" customHeight="1" x14ac:dyDescent="0.2">
      <c r="A1186" s="40"/>
      <c r="B1186" s="63"/>
      <c r="C1186" s="54"/>
      <c r="D1186" s="14"/>
      <c r="E1186" s="14"/>
      <c r="F1186" s="14"/>
      <c r="G1186" s="14"/>
      <c r="H1186" s="55"/>
      <c r="I1186" s="55"/>
      <c r="J1186" s="12" t="str">
        <f>IF($I1186=0,"","("&amp;IF(#REF!&lt;&gt;0,1,0)+IF(#REF!&lt;&gt;0,2,0)+IF(#REF!&lt;&gt;0,4,0)&amp;")")</f>
        <v/>
      </c>
      <c r="K1186" s="55"/>
      <c r="L1186" s="46"/>
      <c r="M1186" s="56"/>
      <c r="N1186" s="8"/>
    </row>
    <row r="1187" spans="1:14" ht="10.5" customHeight="1" x14ac:dyDescent="0.2">
      <c r="A1187" s="40"/>
      <c r="B1187" s="33">
        <v>346.3</v>
      </c>
      <c r="C1187" s="41" t="s">
        <v>78</v>
      </c>
      <c r="D1187" s="42">
        <v>0</v>
      </c>
      <c r="E1187" s="42">
        <v>0</v>
      </c>
      <c r="F1187" s="42">
        <v>0</v>
      </c>
      <c r="G1187" s="42">
        <v>0</v>
      </c>
      <c r="H1187" s="42">
        <f>D1187+E1187-F1187+G1187</f>
        <v>0</v>
      </c>
      <c r="I1187" s="42">
        <v>0</v>
      </c>
      <c r="J1187" s="12" t="str">
        <f>IF($I1187=0,"","("&amp;IF(#REF!&lt;&gt;0,1,0)+IF(#REF!&lt;&gt;0,2,0)+IF(#REF!&lt;&gt;0,4,0)&amp;")")</f>
        <v/>
      </c>
      <c r="K1187" s="101">
        <f>H1187-I1187</f>
        <v>0</v>
      </c>
      <c r="L1187" s="46"/>
      <c r="M1187" s="57" t="s">
        <v>79</v>
      </c>
      <c r="N1187" s="8"/>
    </row>
    <row r="1188" spans="1:14" ht="10.5" customHeight="1" x14ac:dyDescent="0.2">
      <c r="A1188" s="40"/>
      <c r="B1188" s="33">
        <v>346.5</v>
      </c>
      <c r="C1188" s="9" t="s">
        <v>80</v>
      </c>
      <c r="D1188" s="42">
        <v>0</v>
      </c>
      <c r="E1188" s="42">
        <v>0</v>
      </c>
      <c r="F1188" s="42">
        <v>0</v>
      </c>
      <c r="G1188" s="42">
        <v>0</v>
      </c>
      <c r="H1188" s="42">
        <f>D1188+E1188-F1188+G1188</f>
        <v>0</v>
      </c>
      <c r="I1188" s="42">
        <v>0</v>
      </c>
      <c r="J1188" s="12" t="str">
        <f>IF($I1188=0,"","("&amp;IF(#REF!&lt;&gt;0,1,0)+IF(#REF!&lt;&gt;0,2,0)+IF(#REF!&lt;&gt;0,4,0)&amp;")")</f>
        <v/>
      </c>
      <c r="K1188" s="71">
        <f>H1188-I1188</f>
        <v>0</v>
      </c>
      <c r="L1188" s="46"/>
      <c r="M1188" s="43" t="s">
        <v>81</v>
      </c>
      <c r="N1188" s="8"/>
    </row>
    <row r="1189" spans="1:14" ht="10.5" customHeight="1" x14ac:dyDescent="0.2">
      <c r="A1189" s="40"/>
      <c r="B1189" s="33">
        <v>346.7</v>
      </c>
      <c r="C1189" s="41" t="s">
        <v>82</v>
      </c>
      <c r="D1189" s="42">
        <v>0</v>
      </c>
      <c r="E1189" s="42">
        <v>0</v>
      </c>
      <c r="F1189" s="42">
        <v>0</v>
      </c>
      <c r="G1189" s="42">
        <v>0</v>
      </c>
      <c r="H1189" s="42">
        <f>D1189+E1189-F1189+G1189</f>
        <v>0</v>
      </c>
      <c r="I1189" s="42">
        <v>0</v>
      </c>
      <c r="J1189" s="12" t="str">
        <f>IF($I1189=0,"","("&amp;IF(#REF!&lt;&gt;0,1,0)+IF(#REF!&lt;&gt;0,2,0)+IF(#REF!&lt;&gt;0,4,0)&amp;")")</f>
        <v/>
      </c>
      <c r="K1189" s="71">
        <f>H1189-I1189</f>
        <v>0</v>
      </c>
      <c r="L1189" s="46"/>
      <c r="M1189" s="43" t="s">
        <v>83</v>
      </c>
      <c r="N1189" s="8"/>
    </row>
    <row r="1190" spans="1:14" s="40" customFormat="1" ht="10.5" customHeight="1" x14ac:dyDescent="0.2">
      <c r="B1190" s="47"/>
      <c r="C1190" s="53" t="s">
        <v>84</v>
      </c>
      <c r="D1190" s="94">
        <f t="shared" ref="D1190:I1190" si="343">SUM(D1187:D1189)</f>
        <v>0</v>
      </c>
      <c r="E1190" s="94">
        <f t="shared" si="343"/>
        <v>0</v>
      </c>
      <c r="F1190" s="94">
        <f t="shared" si="343"/>
        <v>0</v>
      </c>
      <c r="G1190" s="94">
        <f t="shared" si="343"/>
        <v>0</v>
      </c>
      <c r="H1190" s="94">
        <f t="shared" si="343"/>
        <v>0</v>
      </c>
      <c r="I1190" s="94">
        <f t="shared" si="343"/>
        <v>0</v>
      </c>
      <c r="J1190" s="12" t="str">
        <f>IF($I1190=0,"","("&amp;IF(#REF!&lt;&gt;0,1,0)+IF(#REF!&lt;&gt;0,2,0)+IF(#REF!&lt;&gt;0,4,0)&amp;")")</f>
        <v/>
      </c>
      <c r="K1190" s="94">
        <f>SUM(K1187:K1189)</f>
        <v>0</v>
      </c>
      <c r="L1190" s="49"/>
      <c r="M1190" s="50"/>
      <c r="N1190" s="52"/>
    </row>
    <row r="1191" spans="1:14" ht="10.5" customHeight="1" thickBot="1" x14ac:dyDescent="0.25">
      <c r="A1191" s="40"/>
      <c r="B1191" s="63"/>
      <c r="D1191" s="59"/>
      <c r="E1191" s="59"/>
      <c r="F1191" s="59"/>
      <c r="G1191" s="59"/>
      <c r="H1191" s="59"/>
      <c r="I1191" s="59"/>
      <c r="K1191" s="59"/>
      <c r="L1191" s="46"/>
      <c r="M1191" s="43"/>
      <c r="N1191" s="8"/>
    </row>
    <row r="1192" spans="1:14" s="40" customFormat="1" ht="10.5" customHeight="1" thickTop="1" x14ac:dyDescent="0.2">
      <c r="B1192" s="47"/>
      <c r="C1192" s="60" t="str">
        <f>" "&amp;"Total "&amp;A1178</f>
        <v xml:space="preserve"> Total Riviera Unit 1</v>
      </c>
      <c r="D1192" s="90">
        <f t="shared" ref="D1192:I1192" si="344">D1185+D1190</f>
        <v>808203511.41000021</v>
      </c>
      <c r="E1192" s="90">
        <f t="shared" si="344"/>
        <v>3479122.2200000007</v>
      </c>
      <c r="F1192" s="90">
        <f t="shared" si="344"/>
        <v>3670411.23</v>
      </c>
      <c r="G1192" s="90">
        <f t="shared" si="344"/>
        <v>936645.35</v>
      </c>
      <c r="H1192" s="61">
        <f t="shared" si="344"/>
        <v>808948867.75000024</v>
      </c>
      <c r="I1192" s="90">
        <f t="shared" si="344"/>
        <v>0</v>
      </c>
      <c r="J1192" s="12" t="str">
        <f>IF($I1192=0,"","("&amp;IF(#REF!&lt;&gt;0,1,0)+IF(#REF!&lt;&gt;0,2,0)+IF(#REF!&lt;&gt;0,4,0)&amp;")")</f>
        <v/>
      </c>
      <c r="K1192" s="90">
        <f>K1185+K1190</f>
        <v>808948867.75000024</v>
      </c>
      <c r="L1192" s="49"/>
      <c r="M1192" s="50"/>
      <c r="N1192" s="52"/>
    </row>
    <row r="1193" spans="1:14" ht="10.5" customHeight="1" x14ac:dyDescent="0.2">
      <c r="A1193" s="89" t="s">
        <v>103</v>
      </c>
      <c r="B1193" s="91"/>
      <c r="C1193" s="65"/>
      <c r="D1193" s="92"/>
      <c r="E1193" s="92"/>
      <c r="F1193" s="92"/>
      <c r="G1193" s="92"/>
      <c r="H1193" s="92"/>
      <c r="I1193" s="92"/>
      <c r="J1193" s="67" t="str">
        <f>IF($I1193=0,"","("&amp;IF(#REF!&lt;&gt;0,1,0)+IF(#REF!&lt;&gt;0,2,0)+IF(#REF!&lt;&gt;0,4,0)&amp;")")</f>
        <v/>
      </c>
      <c r="K1193" s="125"/>
      <c r="L1193" s="46"/>
      <c r="M1193" s="56"/>
      <c r="N1193" s="8"/>
    </row>
    <row r="1194" spans="1:14" ht="10.5" customHeight="1" x14ac:dyDescent="0.2">
      <c r="A1194" s="68"/>
      <c r="B1194" s="10">
        <v>341</v>
      </c>
      <c r="C1194" s="41" t="s">
        <v>3</v>
      </c>
      <c r="D1194" s="59">
        <f t="shared" ref="D1194:G1199" si="345">D1164+D1179</f>
        <v>73300811.260000005</v>
      </c>
      <c r="E1194" s="59">
        <f t="shared" si="345"/>
        <v>3702510.17</v>
      </c>
      <c r="F1194" s="59">
        <f t="shared" si="345"/>
        <v>0</v>
      </c>
      <c r="G1194" s="59">
        <f t="shared" si="345"/>
        <v>0</v>
      </c>
      <c r="H1194" s="59">
        <f t="shared" ref="H1194:H1199" si="346">D1194+E1194-F1194+G1194</f>
        <v>77003321.430000007</v>
      </c>
      <c r="I1194" s="59">
        <f t="shared" ref="I1194:I1199" si="347">I1164+I1179</f>
        <v>0</v>
      </c>
      <c r="J1194" s="70" t="str">
        <f>IF($I1194=0,"","("&amp;IF(#REF!&lt;&gt;0,1,0)+IF(#REF!&lt;&gt;0,2,0)+IF(#REF!&lt;&gt;0,4,0)&amp;")")</f>
        <v/>
      </c>
      <c r="K1194" s="149">
        <f t="shared" ref="K1194:K1199" si="348">H1194-I1194</f>
        <v>77003321.430000007</v>
      </c>
      <c r="L1194" s="46"/>
      <c r="M1194" s="43"/>
      <c r="N1194" s="8"/>
    </row>
    <row r="1195" spans="1:14" ht="10.5" customHeight="1" x14ac:dyDescent="0.2">
      <c r="A1195" s="68"/>
      <c r="B1195" s="10">
        <v>342</v>
      </c>
      <c r="C1195" s="105" t="s">
        <v>134</v>
      </c>
      <c r="D1195" s="59">
        <f t="shared" si="345"/>
        <v>200995112.16000003</v>
      </c>
      <c r="E1195" s="59">
        <f t="shared" si="345"/>
        <v>9200304.4500000011</v>
      </c>
      <c r="F1195" s="59">
        <f t="shared" si="345"/>
        <v>0</v>
      </c>
      <c r="G1195" s="59">
        <f t="shared" si="345"/>
        <v>0</v>
      </c>
      <c r="H1195" s="59">
        <f t="shared" si="346"/>
        <v>210195416.61000001</v>
      </c>
      <c r="I1195" s="59">
        <f t="shared" si="347"/>
        <v>0</v>
      </c>
      <c r="J1195" s="70" t="str">
        <f>IF($I1195=0,"","("&amp;IF(#REF!&lt;&gt;0,1,0)+IF(#REF!&lt;&gt;0,2,0)+IF(#REF!&lt;&gt;0,4,0)&amp;")")</f>
        <v/>
      </c>
      <c r="K1195" s="150">
        <f t="shared" si="348"/>
        <v>210195416.61000001</v>
      </c>
      <c r="L1195" s="46"/>
      <c r="M1195" s="43"/>
      <c r="N1195" s="8"/>
    </row>
    <row r="1196" spans="1:14" ht="10.5" customHeight="1" x14ac:dyDescent="0.2">
      <c r="A1196" s="68"/>
      <c r="B1196" s="10">
        <v>343</v>
      </c>
      <c r="C1196" s="9" t="s">
        <v>9</v>
      </c>
      <c r="D1196" s="59">
        <f t="shared" si="345"/>
        <v>642588386.57000005</v>
      </c>
      <c r="E1196" s="59">
        <f t="shared" si="345"/>
        <v>5589122.0600000005</v>
      </c>
      <c r="F1196" s="59">
        <f t="shared" si="345"/>
        <v>3670411.23</v>
      </c>
      <c r="G1196" s="59">
        <f t="shared" si="345"/>
        <v>-214112.25000000151</v>
      </c>
      <c r="H1196" s="59">
        <f t="shared" si="346"/>
        <v>644292985.14999998</v>
      </c>
      <c r="I1196" s="59">
        <f t="shared" si="347"/>
        <v>0</v>
      </c>
      <c r="J1196" s="70"/>
      <c r="K1196" s="150">
        <f t="shared" si="348"/>
        <v>644292985.14999998</v>
      </c>
      <c r="L1196" s="46"/>
      <c r="M1196" s="43"/>
      <c r="N1196" s="8"/>
    </row>
    <row r="1197" spans="1:14" ht="10.5" customHeight="1" x14ac:dyDescent="0.2">
      <c r="A1197" s="68"/>
      <c r="B1197" s="33">
        <v>344</v>
      </c>
      <c r="C1197" s="32" t="s">
        <v>10</v>
      </c>
      <c r="D1197" s="59">
        <f t="shared" si="345"/>
        <v>77265148.890000001</v>
      </c>
      <c r="E1197" s="59">
        <f t="shared" si="345"/>
        <v>352122.68</v>
      </c>
      <c r="F1197" s="59">
        <f t="shared" si="345"/>
        <v>0</v>
      </c>
      <c r="G1197" s="59">
        <f t="shared" si="345"/>
        <v>0</v>
      </c>
      <c r="H1197" s="59">
        <f t="shared" si="346"/>
        <v>77617271.570000008</v>
      </c>
      <c r="I1197" s="59">
        <f t="shared" si="347"/>
        <v>0</v>
      </c>
      <c r="J1197" s="70" t="str">
        <f>IF($I1197=0,"","("&amp;IF(#REF!&lt;&gt;0,1,0)+IF(#REF!&lt;&gt;0,2,0)+IF(#REF!&lt;&gt;0,4,0)&amp;")")</f>
        <v/>
      </c>
      <c r="K1197" s="150">
        <f t="shared" si="348"/>
        <v>77617271.570000008</v>
      </c>
      <c r="L1197" s="46"/>
      <c r="M1197" s="43"/>
      <c r="N1197" s="8"/>
    </row>
    <row r="1198" spans="1:14" ht="10.5" customHeight="1" x14ac:dyDescent="0.2">
      <c r="A1198" s="68"/>
      <c r="B1198" s="33">
        <v>345</v>
      </c>
      <c r="C1198" s="32" t="s">
        <v>6</v>
      </c>
      <c r="D1198" s="59">
        <f t="shared" si="345"/>
        <v>80159544.100000009</v>
      </c>
      <c r="E1198" s="59">
        <f t="shared" si="345"/>
        <v>190857.7</v>
      </c>
      <c r="F1198" s="59">
        <f t="shared" si="345"/>
        <v>0</v>
      </c>
      <c r="G1198" s="59">
        <f t="shared" si="345"/>
        <v>0</v>
      </c>
      <c r="H1198" s="59">
        <f t="shared" si="346"/>
        <v>80350401.800000012</v>
      </c>
      <c r="I1198" s="59">
        <f t="shared" si="347"/>
        <v>0</v>
      </c>
      <c r="J1198" s="70" t="str">
        <f>IF($I1198=0,"","("&amp;IF(#REF!&lt;&gt;0,1,0)+IF(#REF!&lt;&gt;0,2,0)+IF(#REF!&lt;&gt;0,4,0)&amp;")")</f>
        <v/>
      </c>
      <c r="K1198" s="150">
        <f t="shared" si="348"/>
        <v>80350401.800000012</v>
      </c>
      <c r="L1198" s="46"/>
      <c r="M1198" s="43"/>
      <c r="N1198" s="8"/>
    </row>
    <row r="1199" spans="1:14" ht="10.5" customHeight="1" x14ac:dyDescent="0.2">
      <c r="A1199" s="68"/>
      <c r="B1199" s="10">
        <v>346</v>
      </c>
      <c r="C1199" s="9" t="s">
        <v>7</v>
      </c>
      <c r="D1199" s="59">
        <f t="shared" si="345"/>
        <v>11082345.24</v>
      </c>
      <c r="E1199" s="59">
        <f t="shared" si="345"/>
        <v>26036.660000000003</v>
      </c>
      <c r="F1199" s="59">
        <f t="shared" si="345"/>
        <v>0</v>
      </c>
      <c r="G1199" s="59">
        <f t="shared" si="345"/>
        <v>689.06000000000006</v>
      </c>
      <c r="H1199" s="59">
        <f t="shared" si="346"/>
        <v>11109070.960000001</v>
      </c>
      <c r="I1199" s="59">
        <f t="shared" si="347"/>
        <v>0</v>
      </c>
      <c r="J1199" s="70" t="str">
        <f>IF($I1199=0,"","("&amp;IF(#REF!&lt;&gt;0,1,0)+IF(#REF!&lt;&gt;0,2,0)+IF(#REF!&lt;&gt;0,4,0)&amp;")")</f>
        <v/>
      </c>
      <c r="K1199" s="150">
        <f t="shared" si="348"/>
        <v>11109070.960000001</v>
      </c>
      <c r="L1199" s="46"/>
      <c r="M1199" s="43"/>
    </row>
    <row r="1200" spans="1:14" s="40" customFormat="1" ht="10.5" customHeight="1" x14ac:dyDescent="0.2">
      <c r="A1200" s="68"/>
      <c r="B1200" s="72"/>
      <c r="C1200" s="73" t="s">
        <v>77</v>
      </c>
      <c r="D1200" s="94">
        <f t="shared" ref="D1200:I1200" si="349">SUM(D1194:D1199)</f>
        <v>1085391348.22</v>
      </c>
      <c r="E1200" s="94">
        <f t="shared" si="349"/>
        <v>19060953.719999999</v>
      </c>
      <c r="F1200" s="94">
        <f t="shared" si="349"/>
        <v>3670411.23</v>
      </c>
      <c r="G1200" s="94">
        <f t="shared" si="349"/>
        <v>-213423.19000000152</v>
      </c>
      <c r="H1200" s="94">
        <f t="shared" si="349"/>
        <v>1100568467.5200002</v>
      </c>
      <c r="I1200" s="94">
        <f t="shared" si="349"/>
        <v>0</v>
      </c>
      <c r="J1200" s="70" t="str">
        <f>IF($I1200=0,"","("&amp;IF(#REF!&lt;&gt;0,1,0)+IF(#REF!&lt;&gt;0,2,0)+IF(#REF!&lt;&gt;0,4,0)&amp;")")</f>
        <v/>
      </c>
      <c r="K1200" s="151">
        <f>SUM(K1194:K1199)</f>
        <v>1100568467.5200002</v>
      </c>
      <c r="L1200" s="49"/>
      <c r="M1200" s="50"/>
      <c r="N1200" s="12"/>
    </row>
    <row r="1201" spans="1:14" ht="10.5" customHeight="1" x14ac:dyDescent="0.2">
      <c r="A1201" s="68"/>
      <c r="B1201" s="74"/>
      <c r="C1201" s="75"/>
      <c r="D1201" s="76"/>
      <c r="E1201" s="76"/>
      <c r="F1201" s="76"/>
      <c r="G1201" s="76"/>
      <c r="H1201" s="76"/>
      <c r="I1201" s="77"/>
      <c r="J1201" s="70" t="str">
        <f>IF($I1201=0,"","("&amp;IF(#REF!&lt;&gt;0,1,0)+IF(#REF!&lt;&gt;0,2,0)+IF(#REF!&lt;&gt;0,4,0)&amp;")")</f>
        <v/>
      </c>
      <c r="K1201" s="150"/>
      <c r="L1201" s="46"/>
      <c r="M1201" s="56"/>
    </row>
    <row r="1202" spans="1:14" ht="10.5" customHeight="1" x14ac:dyDescent="0.2">
      <c r="A1202" s="68"/>
      <c r="B1202" s="33">
        <v>346.3</v>
      </c>
      <c r="C1202" s="69" t="s">
        <v>78</v>
      </c>
      <c r="D1202" s="152">
        <f t="shared" ref="D1202:G1204" si="350">D1172+D1187</f>
        <v>-706.57</v>
      </c>
      <c r="E1202" s="152">
        <f t="shared" si="350"/>
        <v>3160.01</v>
      </c>
      <c r="F1202" s="152">
        <f t="shared" si="350"/>
        <v>0</v>
      </c>
      <c r="G1202" s="152">
        <f t="shared" si="350"/>
        <v>0</v>
      </c>
      <c r="H1202" s="59">
        <f>D1202+E1202-F1202+G1202</f>
        <v>2453.44</v>
      </c>
      <c r="I1202" s="152">
        <f>I1172+I1187</f>
        <v>0</v>
      </c>
      <c r="J1202" s="70" t="str">
        <f>IF($I1202=0,"","("&amp;IF(#REF!&lt;&gt;0,1,0)+IF(#REF!&lt;&gt;0,2,0)+IF(#REF!&lt;&gt;0,4,0)&amp;")")</f>
        <v/>
      </c>
      <c r="K1202" s="149">
        <f>H1202-I1202</f>
        <v>2453.44</v>
      </c>
      <c r="L1202" s="46"/>
      <c r="M1202" s="43"/>
    </row>
    <row r="1203" spans="1:14" ht="10.5" customHeight="1" x14ac:dyDescent="0.2">
      <c r="A1203" s="68"/>
      <c r="B1203" s="33">
        <v>346.5</v>
      </c>
      <c r="C1203" s="32" t="s">
        <v>80</v>
      </c>
      <c r="D1203" s="152">
        <f t="shared" si="350"/>
        <v>676513.9</v>
      </c>
      <c r="E1203" s="152">
        <f t="shared" si="350"/>
        <v>1490.88</v>
      </c>
      <c r="F1203" s="152">
        <f t="shared" si="350"/>
        <v>0</v>
      </c>
      <c r="G1203" s="152">
        <f t="shared" si="350"/>
        <v>-689.06000000000006</v>
      </c>
      <c r="H1203" s="59">
        <f>D1203+E1203-F1203+G1203</f>
        <v>677315.72</v>
      </c>
      <c r="I1203" s="152">
        <f>I1173+I1188</f>
        <v>0</v>
      </c>
      <c r="J1203" s="70" t="str">
        <f>IF($I1203=0,"","("&amp;IF(#REF!&lt;&gt;0,1,0)+IF(#REF!&lt;&gt;0,2,0)+IF(#REF!&lt;&gt;0,4,0)&amp;")")</f>
        <v/>
      </c>
      <c r="K1203" s="150">
        <f>H1203-I1203</f>
        <v>677315.72</v>
      </c>
      <c r="L1203" s="46"/>
      <c r="M1203" s="43"/>
    </row>
    <row r="1204" spans="1:14" ht="10.5" customHeight="1" x14ac:dyDescent="0.2">
      <c r="A1204" s="68"/>
      <c r="B1204" s="33">
        <v>346.7</v>
      </c>
      <c r="C1204" s="69" t="s">
        <v>82</v>
      </c>
      <c r="D1204" s="152">
        <f t="shared" si="350"/>
        <v>2623959.2599999998</v>
      </c>
      <c r="E1204" s="152">
        <f t="shared" si="350"/>
        <v>267684.16000000003</v>
      </c>
      <c r="F1204" s="152">
        <f t="shared" si="350"/>
        <v>128136.11</v>
      </c>
      <c r="G1204" s="152">
        <f t="shared" si="350"/>
        <v>0</v>
      </c>
      <c r="H1204" s="59">
        <f>D1204+E1204-F1204+G1204</f>
        <v>2763507.31</v>
      </c>
      <c r="I1204" s="152">
        <f>I1174+I1189</f>
        <v>0</v>
      </c>
      <c r="J1204" s="70" t="str">
        <f>IF($I1204=0,"","("&amp;IF(#REF!&lt;&gt;0,1,0)+IF(#REF!&lt;&gt;0,2,0)+IF(#REF!&lt;&gt;0,4,0)&amp;")")</f>
        <v/>
      </c>
      <c r="K1204" s="150">
        <f>H1204-I1204</f>
        <v>2763507.31</v>
      </c>
      <c r="L1204" s="46"/>
      <c r="M1204" s="43"/>
    </row>
    <row r="1205" spans="1:14" s="40" customFormat="1" ht="10.5" customHeight="1" x14ac:dyDescent="0.2">
      <c r="A1205" s="68"/>
      <c r="B1205" s="72"/>
      <c r="C1205" s="78" t="s">
        <v>84</v>
      </c>
      <c r="D1205" s="94">
        <f t="shared" ref="D1205:I1205" si="351">SUM(D1202:D1204)</f>
        <v>3299766.59</v>
      </c>
      <c r="E1205" s="94">
        <f t="shared" si="351"/>
        <v>272335.05000000005</v>
      </c>
      <c r="F1205" s="94">
        <f t="shared" si="351"/>
        <v>128136.11</v>
      </c>
      <c r="G1205" s="94">
        <f t="shared" si="351"/>
        <v>-689.06000000000006</v>
      </c>
      <c r="H1205" s="94">
        <f t="shared" si="351"/>
        <v>3443276.4699999997</v>
      </c>
      <c r="I1205" s="94">
        <f t="shared" si="351"/>
        <v>0</v>
      </c>
      <c r="J1205" s="70" t="str">
        <f>IF($I1205=0,"","("&amp;IF(#REF!&lt;&gt;0,1,0)+IF(#REF!&lt;&gt;0,2,0)+IF(#REF!&lt;&gt;0,4,0)&amp;")")</f>
        <v/>
      </c>
      <c r="K1205" s="151">
        <f>SUM(K1202:K1204)</f>
        <v>3443276.4699999997</v>
      </c>
      <c r="L1205" s="49"/>
      <c r="M1205" s="50"/>
      <c r="N1205" s="12"/>
    </row>
    <row r="1206" spans="1:14" ht="10.5" customHeight="1" thickBot="1" x14ac:dyDescent="0.25">
      <c r="A1206" s="68"/>
      <c r="B1206" s="74"/>
      <c r="C1206" s="32"/>
      <c r="D1206" s="76"/>
      <c r="E1206" s="76"/>
      <c r="F1206" s="76"/>
      <c r="G1206" s="76"/>
      <c r="H1206" s="76"/>
      <c r="I1206" s="77"/>
      <c r="J1206" s="70" t="str">
        <f>IF($I1206=0,"","("&amp;IF(#REF!&lt;&gt;0,1,0)+IF(#REF!&lt;&gt;0,2,0)+IF(#REF!&lt;&gt;0,4,0)&amp;")")</f>
        <v/>
      </c>
      <c r="K1206" s="153"/>
      <c r="L1206" s="46"/>
      <c r="M1206" s="43"/>
    </row>
    <row r="1207" spans="1:14" s="40" customFormat="1" ht="10.5" customHeight="1" thickTop="1" x14ac:dyDescent="0.2">
      <c r="A1207" s="79"/>
      <c r="B1207" s="80"/>
      <c r="C1207" s="81" t="str">
        <f>" "&amp;"Total "&amp;A1193</f>
        <v xml:space="preserve"> Total Riviera Site</v>
      </c>
      <c r="D1207" s="154">
        <f t="shared" ref="D1207:I1207" si="352">D1200+D1205</f>
        <v>1088691114.8099999</v>
      </c>
      <c r="E1207" s="154">
        <f t="shared" si="352"/>
        <v>19333288.77</v>
      </c>
      <c r="F1207" s="154">
        <f t="shared" si="352"/>
        <v>3798547.34</v>
      </c>
      <c r="G1207" s="154">
        <f t="shared" si="352"/>
        <v>-214112.25000000151</v>
      </c>
      <c r="H1207" s="154">
        <f t="shared" si="352"/>
        <v>1104011743.9900002</v>
      </c>
      <c r="I1207" s="155">
        <f t="shared" si="352"/>
        <v>0</v>
      </c>
      <c r="J1207" s="82" t="str">
        <f>IF($I1207=0,"","("&amp;IF(#REF!&lt;&gt;0,1,0)+IF(#REF!&lt;&gt;0,2,0)+IF(#REF!&lt;&gt;0,4,0)&amp;")")</f>
        <v/>
      </c>
      <c r="K1207" s="156">
        <f>K1200+K1205</f>
        <v>1104011743.9900002</v>
      </c>
      <c r="L1207" s="49"/>
      <c r="M1207" s="50"/>
      <c r="N1207" s="12"/>
    </row>
    <row r="1208" spans="1:14" ht="10.5" customHeight="1" x14ac:dyDescent="0.2">
      <c r="A1208" s="40"/>
      <c r="B1208" s="39"/>
      <c r="C1208" s="63"/>
      <c r="D1208" s="86"/>
      <c r="E1208" s="86"/>
      <c r="F1208" s="86"/>
      <c r="G1208" s="86"/>
      <c r="H1208" s="86"/>
      <c r="I1208" s="86"/>
      <c r="K1208" s="86"/>
      <c r="L1208" s="46"/>
      <c r="M1208" s="56"/>
    </row>
    <row r="1209" spans="1:14" ht="10.5" customHeight="1" x14ac:dyDescent="0.2">
      <c r="A1209" s="40"/>
      <c r="B1209" s="39"/>
      <c r="C1209" s="63"/>
      <c r="D1209" s="86"/>
      <c r="E1209" s="86"/>
      <c r="F1209" s="86"/>
      <c r="G1209" s="86"/>
      <c r="H1209" s="86"/>
      <c r="I1209" s="86"/>
      <c r="K1209" s="86"/>
      <c r="L1209" s="46"/>
      <c r="M1209" s="56"/>
    </row>
    <row r="1210" spans="1:14" ht="10.5" customHeight="1" x14ac:dyDescent="0.2">
      <c r="A1210" s="38" t="s">
        <v>104</v>
      </c>
      <c r="J1210" s="12" t="str">
        <f>IF($I1210=0,"","("&amp;IF(#REF!&lt;&gt;0,1,0)+IF(#REF!&lt;&gt;0,2,0)+IF(#REF!&lt;&gt;0,4,0)&amp;")")</f>
        <v/>
      </c>
      <c r="L1210" s="46"/>
      <c r="M1210" s="43"/>
    </row>
    <row r="1211" spans="1:14" ht="10.5" customHeight="1" x14ac:dyDescent="0.2">
      <c r="A1211" s="40"/>
      <c r="B1211" s="10">
        <v>341</v>
      </c>
      <c r="C1211" s="41" t="s">
        <v>3</v>
      </c>
      <c r="D1211" s="42">
        <v>68213703.279999986</v>
      </c>
      <c r="E1211" s="42">
        <v>3742618.58</v>
      </c>
      <c r="F1211" s="42">
        <v>131082.1</v>
      </c>
      <c r="G1211" s="42">
        <v>0</v>
      </c>
      <c r="H1211" s="42">
        <f t="shared" ref="H1211:H1216" si="353">D1211+E1211-F1211+G1211</f>
        <v>71825239.75999999</v>
      </c>
      <c r="I1211" s="42">
        <v>0</v>
      </c>
      <c r="J1211" s="12" t="str">
        <f>IF($I1211=0,"","("&amp;IF(#REF!&lt;&gt;0,1,0)+IF(#REF!&lt;&gt;0,2,0)+IF(#REF!&lt;&gt;0,4,0)&amp;")")</f>
        <v/>
      </c>
      <c r="K1211" s="101">
        <f t="shared" ref="K1211:K1216" si="354">H1211-I1211</f>
        <v>71825239.75999999</v>
      </c>
      <c r="L1211" s="46"/>
      <c r="M1211" s="43">
        <v>3.5000000000000003E-2</v>
      </c>
      <c r="N1211" s="8"/>
    </row>
    <row r="1212" spans="1:14" ht="10.5" customHeight="1" x14ac:dyDescent="0.2">
      <c r="A1212" s="40"/>
      <c r="B1212" s="10">
        <v>342</v>
      </c>
      <c r="C1212" s="105" t="s">
        <v>134</v>
      </c>
      <c r="D1212" s="42">
        <v>84697.32</v>
      </c>
      <c r="E1212" s="42">
        <v>0</v>
      </c>
      <c r="F1212" s="42">
        <v>0</v>
      </c>
      <c r="G1212" s="42">
        <v>0</v>
      </c>
      <c r="H1212" s="42">
        <f t="shared" si="353"/>
        <v>84697.32</v>
      </c>
      <c r="I1212" s="42">
        <v>0</v>
      </c>
      <c r="J1212" s="12" t="str">
        <f>IF($I1212=0,"","("&amp;IF(#REF!&lt;&gt;0,1,0)+IF(#REF!&lt;&gt;0,2,0)+IF(#REF!&lt;&gt;0,4,0)&amp;")")</f>
        <v/>
      </c>
      <c r="K1212" s="71">
        <f t="shared" si="354"/>
        <v>84697.32</v>
      </c>
      <c r="L1212" s="46"/>
      <c r="M1212" s="43">
        <v>3.7999999999999999E-2</v>
      </c>
      <c r="N1212" s="8"/>
    </row>
    <row r="1213" spans="1:14" ht="10.5" customHeight="1" x14ac:dyDescent="0.2">
      <c r="A1213" s="40"/>
      <c r="B1213" s="10">
        <v>343</v>
      </c>
      <c r="C1213" s="9" t="s">
        <v>9</v>
      </c>
      <c r="D1213" s="42">
        <v>4937044.2400000012</v>
      </c>
      <c r="E1213" s="42">
        <v>929352.46</v>
      </c>
      <c r="F1213" s="42">
        <v>0</v>
      </c>
      <c r="G1213" s="42">
        <v>-229941.4</v>
      </c>
      <c r="H1213" s="42">
        <f t="shared" si="353"/>
        <v>5636455.3000000007</v>
      </c>
      <c r="I1213" s="42">
        <v>0</v>
      </c>
      <c r="J1213" s="12" t="str">
        <f>IF($I1213=0,"","("&amp;IF(#REF!&lt;&gt;0,1,0)+IF(#REF!&lt;&gt;0,2,0)+IF(#REF!&lt;&gt;0,4,0)&amp;")")</f>
        <v/>
      </c>
      <c r="K1213" s="71">
        <f t="shared" si="354"/>
        <v>5636455.3000000007</v>
      </c>
      <c r="L1213" s="46"/>
      <c r="M1213" s="43">
        <v>4.4999999999999998E-2</v>
      </c>
      <c r="N1213" s="8"/>
    </row>
    <row r="1214" spans="1:14" ht="10.5" customHeight="1" x14ac:dyDescent="0.2">
      <c r="A1214" s="40"/>
      <c r="B1214" s="10">
        <v>344</v>
      </c>
      <c r="C1214" s="9" t="s">
        <v>10</v>
      </c>
      <c r="D1214" s="42">
        <v>191076.28</v>
      </c>
      <c r="E1214" s="42">
        <v>0</v>
      </c>
      <c r="F1214" s="42">
        <v>0</v>
      </c>
      <c r="G1214" s="42">
        <v>0</v>
      </c>
      <c r="H1214" s="42">
        <f t="shared" si="353"/>
        <v>191076.28</v>
      </c>
      <c r="I1214" s="42">
        <v>0</v>
      </c>
      <c r="J1214" s="12" t="str">
        <f>IF($I1214=0,"","("&amp;IF(#REF!&lt;&gt;0,1,0)+IF(#REF!&lt;&gt;0,2,0)+IF(#REF!&lt;&gt;0,4,0)&amp;")")</f>
        <v/>
      </c>
      <c r="K1214" s="71">
        <f t="shared" si="354"/>
        <v>191076.28</v>
      </c>
      <c r="L1214" s="46"/>
      <c r="M1214" s="43">
        <v>0</v>
      </c>
      <c r="N1214" s="8"/>
    </row>
    <row r="1215" spans="1:14" ht="10.5" customHeight="1" x14ac:dyDescent="0.2">
      <c r="A1215" s="40"/>
      <c r="B1215" s="10">
        <v>345</v>
      </c>
      <c r="C1215" s="9" t="s">
        <v>6</v>
      </c>
      <c r="D1215" s="42">
        <v>1968228.58</v>
      </c>
      <c r="E1215" s="42">
        <v>78.25</v>
      </c>
      <c r="F1215" s="42">
        <v>0</v>
      </c>
      <c r="G1215" s="42">
        <v>73766.2</v>
      </c>
      <c r="H1215" s="42">
        <f t="shared" si="353"/>
        <v>2042073.03</v>
      </c>
      <c r="I1215" s="42">
        <v>0</v>
      </c>
      <c r="J1215" s="12" t="str">
        <f>IF($I1215=0,"","("&amp;IF(#REF!&lt;&gt;0,1,0)+IF(#REF!&lt;&gt;0,2,0)+IF(#REF!&lt;&gt;0,4,0)&amp;")")</f>
        <v/>
      </c>
      <c r="K1215" s="71">
        <f t="shared" si="354"/>
        <v>2042073.03</v>
      </c>
      <c r="L1215" s="46"/>
      <c r="M1215" s="43">
        <v>3.4000000000000002E-2</v>
      </c>
      <c r="N1215" s="8"/>
    </row>
    <row r="1216" spans="1:14" ht="10.5" customHeight="1" x14ac:dyDescent="0.2">
      <c r="A1216" s="40"/>
      <c r="B1216" s="10">
        <v>346</v>
      </c>
      <c r="C1216" s="9" t="s">
        <v>7</v>
      </c>
      <c r="D1216" s="42">
        <v>2126125.31</v>
      </c>
      <c r="E1216" s="42">
        <v>25176.21</v>
      </c>
      <c r="F1216" s="42">
        <v>22498.5</v>
      </c>
      <c r="G1216" s="42">
        <v>0</v>
      </c>
      <c r="H1216" s="42">
        <f t="shared" si="353"/>
        <v>2128803.02</v>
      </c>
      <c r="I1216" s="42">
        <v>0</v>
      </c>
      <c r="J1216" s="12" t="str">
        <f>IF($I1216=0,"","("&amp;IF(#REF!&lt;&gt;0,1,0)+IF(#REF!&lt;&gt;0,2,0)+IF(#REF!&lt;&gt;0,4,0)&amp;")")</f>
        <v/>
      </c>
      <c r="K1216" s="71">
        <f t="shared" si="354"/>
        <v>2128803.02</v>
      </c>
      <c r="L1216" s="46"/>
      <c r="M1216" s="43">
        <v>3.4000000000000002E-2</v>
      </c>
      <c r="N1216" s="8"/>
    </row>
    <row r="1217" spans="1:14" s="40" customFormat="1" ht="10.5" customHeight="1" x14ac:dyDescent="0.2">
      <c r="B1217" s="47"/>
      <c r="C1217" s="48" t="s">
        <v>77</v>
      </c>
      <c r="D1217" s="94">
        <f t="shared" ref="D1217:I1217" si="355">SUM(D1211:D1216)</f>
        <v>77520875.009999976</v>
      </c>
      <c r="E1217" s="94">
        <f t="shared" si="355"/>
        <v>4697225.5</v>
      </c>
      <c r="F1217" s="94">
        <f t="shared" si="355"/>
        <v>153580.6</v>
      </c>
      <c r="G1217" s="94">
        <f t="shared" si="355"/>
        <v>-156175.20000000001</v>
      </c>
      <c r="H1217" s="94">
        <f t="shared" si="355"/>
        <v>81908344.709999979</v>
      </c>
      <c r="I1217" s="94">
        <f t="shared" si="355"/>
        <v>0</v>
      </c>
      <c r="J1217" s="12" t="str">
        <f>IF($I1217=0,"","("&amp;IF(#REF!&lt;&gt;0,1,0)+IF(#REF!&lt;&gt;0,2,0)+IF(#REF!&lt;&gt;0,4,0)&amp;")")</f>
        <v/>
      </c>
      <c r="K1217" s="94">
        <f>SUM(K1211:K1216)</f>
        <v>81908344.709999979</v>
      </c>
      <c r="L1217" s="49"/>
      <c r="M1217" s="50"/>
      <c r="N1217" s="12"/>
    </row>
    <row r="1218" spans="1:14" ht="10.5" customHeight="1" x14ac:dyDescent="0.2">
      <c r="A1218" s="40"/>
      <c r="C1218" s="54"/>
      <c r="I1218" s="9"/>
      <c r="J1218" s="12" t="str">
        <f>IF($I1218=0,"","("&amp;IF(#REF!&lt;&gt;0,1,0)+IF(#REF!&lt;&gt;0,2,0)+IF(#REF!&lt;&gt;0,4,0)&amp;")")</f>
        <v/>
      </c>
      <c r="L1218" s="46"/>
      <c r="M1218" s="43"/>
    </row>
    <row r="1219" spans="1:14" ht="10.5" customHeight="1" x14ac:dyDescent="0.2">
      <c r="A1219" s="40"/>
      <c r="B1219" s="10">
        <v>346.3</v>
      </c>
      <c r="C1219" s="41" t="s">
        <v>78</v>
      </c>
      <c r="D1219" s="42">
        <v>112502.78</v>
      </c>
      <c r="E1219" s="42">
        <v>13174.66</v>
      </c>
      <c r="F1219" s="42">
        <v>70911.33</v>
      </c>
      <c r="G1219" s="42">
        <v>0</v>
      </c>
      <c r="H1219" s="42">
        <f>D1219+E1219-F1219+G1219</f>
        <v>54766.11</v>
      </c>
      <c r="I1219" s="42">
        <v>0</v>
      </c>
      <c r="J1219" s="12" t="str">
        <f>IF($I1219=0,"","("&amp;IF(#REF!&lt;&gt;0,1,0)+IF(#REF!&lt;&gt;0,2,0)+IF(#REF!&lt;&gt;0,4,0)&amp;")")</f>
        <v/>
      </c>
      <c r="K1219" s="101">
        <f>H1219-I1219</f>
        <v>54766.11</v>
      </c>
      <c r="L1219" s="46"/>
      <c r="M1219" s="57" t="s">
        <v>79</v>
      </c>
    </row>
    <row r="1220" spans="1:14" ht="10.5" customHeight="1" x14ac:dyDescent="0.2">
      <c r="A1220" s="40"/>
      <c r="B1220" s="10">
        <v>346.5</v>
      </c>
      <c r="C1220" s="9" t="s">
        <v>80</v>
      </c>
      <c r="D1220" s="42">
        <v>125597.77</v>
      </c>
      <c r="E1220" s="42">
        <v>75977.98</v>
      </c>
      <c r="F1220" s="42">
        <v>11544.43</v>
      </c>
      <c r="G1220" s="42">
        <v>0</v>
      </c>
      <c r="H1220" s="42">
        <f>D1220+E1220-F1220+G1220</f>
        <v>190031.32</v>
      </c>
      <c r="I1220" s="42">
        <v>0</v>
      </c>
      <c r="J1220" s="12" t="str">
        <f>IF($I1220=0,"","("&amp;IF(#REF!&lt;&gt;0,1,0)+IF(#REF!&lt;&gt;0,2,0)+IF(#REF!&lt;&gt;0,4,0)&amp;")")</f>
        <v/>
      </c>
      <c r="K1220" s="71">
        <f>H1220-I1220</f>
        <v>190031.32</v>
      </c>
      <c r="L1220" s="46"/>
      <c r="M1220" s="43" t="s">
        <v>81</v>
      </c>
      <c r="N1220" s="8"/>
    </row>
    <row r="1221" spans="1:14" ht="10.5" customHeight="1" x14ac:dyDescent="0.2">
      <c r="A1221" s="40"/>
      <c r="B1221" s="10">
        <v>346.7</v>
      </c>
      <c r="C1221" s="41" t="s">
        <v>82</v>
      </c>
      <c r="D1221" s="42">
        <v>1128076.2</v>
      </c>
      <c r="E1221" s="42">
        <v>141527.84</v>
      </c>
      <c r="F1221" s="42">
        <v>326112.61</v>
      </c>
      <c r="G1221" s="42">
        <v>0</v>
      </c>
      <c r="H1221" s="42">
        <f>D1221+E1221-F1221+G1221</f>
        <v>943491.43</v>
      </c>
      <c r="I1221" s="42">
        <v>0</v>
      </c>
      <c r="J1221" s="12" t="str">
        <f>IF($I1221=0,"","("&amp;IF(#REF!&lt;&gt;0,1,0)+IF(#REF!&lt;&gt;0,2,0)+IF(#REF!&lt;&gt;0,4,0)&amp;")")</f>
        <v/>
      </c>
      <c r="K1221" s="71">
        <f>H1221-I1221</f>
        <v>943491.43</v>
      </c>
      <c r="L1221" s="46"/>
      <c r="M1221" s="43" t="s">
        <v>83</v>
      </c>
      <c r="N1221" s="8"/>
    </row>
    <row r="1222" spans="1:14" s="40" customFormat="1" ht="10.5" customHeight="1" x14ac:dyDescent="0.2">
      <c r="B1222" s="47"/>
      <c r="C1222" s="53" t="s">
        <v>84</v>
      </c>
      <c r="D1222" s="113">
        <f t="shared" ref="D1222:I1222" si="356">SUM(D1219:D1221)</f>
        <v>1366176.75</v>
      </c>
      <c r="E1222" s="113">
        <f t="shared" si="356"/>
        <v>230680.47999999998</v>
      </c>
      <c r="F1222" s="113">
        <f t="shared" si="356"/>
        <v>408568.37</v>
      </c>
      <c r="G1222" s="113">
        <f t="shared" si="356"/>
        <v>0</v>
      </c>
      <c r="H1222" s="113">
        <f t="shared" si="356"/>
        <v>1188288.8600000001</v>
      </c>
      <c r="I1222" s="113">
        <f t="shared" si="356"/>
        <v>0</v>
      </c>
      <c r="J1222" s="12" t="str">
        <f>IF($I1222=0,"","("&amp;IF(#REF!&lt;&gt;0,1,0)+IF(#REF!&lt;&gt;0,2,0)+IF(#REF!&lt;&gt;0,4,0)&amp;")")</f>
        <v/>
      </c>
      <c r="K1222" s="113">
        <f>SUM(K1219:K1221)</f>
        <v>1188288.8600000001</v>
      </c>
      <c r="L1222" s="49"/>
      <c r="M1222" s="83"/>
      <c r="N1222" s="12"/>
    </row>
    <row r="1223" spans="1:14" ht="10.5" customHeight="1" thickBot="1" x14ac:dyDescent="0.25">
      <c r="A1223" s="40"/>
      <c r="B1223" s="39"/>
      <c r="D1223" s="9"/>
      <c r="E1223" s="9"/>
      <c r="F1223" s="9"/>
      <c r="G1223" s="9"/>
      <c r="H1223" s="9"/>
      <c r="I1223" s="9"/>
      <c r="J1223" s="12" t="str">
        <f>IF($I1223=0,"","("&amp;IF(#REF!&lt;&gt;0,1,0)+IF(#REF!&lt;&gt;0,2,0)+IF(#REF!&lt;&gt;0,4,0)&amp;")")</f>
        <v/>
      </c>
      <c r="K1223" s="9"/>
      <c r="L1223" s="46"/>
      <c r="M1223" s="43"/>
    </row>
    <row r="1224" spans="1:14" s="40" customFormat="1" ht="10.5" customHeight="1" thickTop="1" x14ac:dyDescent="0.2">
      <c r="B1224" s="47"/>
      <c r="C1224" s="60" t="str">
        <f>" "&amp;"Total "&amp;A$1210</f>
        <v xml:space="preserve"> Total Sanford Common</v>
      </c>
      <c r="D1224" s="90">
        <f t="shared" ref="D1224:I1224" si="357">D1217+D1222</f>
        <v>78887051.759999976</v>
      </c>
      <c r="E1224" s="90">
        <f t="shared" si="357"/>
        <v>4927905.9800000004</v>
      </c>
      <c r="F1224" s="90">
        <f t="shared" si="357"/>
        <v>562148.97</v>
      </c>
      <c r="G1224" s="90">
        <f t="shared" si="357"/>
        <v>-156175.20000000001</v>
      </c>
      <c r="H1224" s="90">
        <f t="shared" si="357"/>
        <v>83096633.569999978</v>
      </c>
      <c r="I1224" s="90">
        <f t="shared" si="357"/>
        <v>0</v>
      </c>
      <c r="J1224" s="12" t="str">
        <f>IF($I1224=0,"","("&amp;IF(#REF!&lt;&gt;0,1,0)+IF(#REF!&lt;&gt;0,2,0)+IF(#REF!&lt;&gt;0,4,0)&amp;")")</f>
        <v/>
      </c>
      <c r="K1224" s="90">
        <f>K1217+K1222</f>
        <v>83096633.569999978</v>
      </c>
      <c r="L1224" s="49"/>
      <c r="M1224" s="50"/>
      <c r="N1224" s="12"/>
    </row>
    <row r="1225" spans="1:14" ht="10.5" customHeight="1" x14ac:dyDescent="0.2">
      <c r="A1225" s="38" t="s">
        <v>154</v>
      </c>
      <c r="B1225" s="39"/>
      <c r="D1225" s="9"/>
      <c r="E1225" s="9"/>
      <c r="F1225" s="9"/>
      <c r="G1225" s="9"/>
      <c r="H1225" s="9"/>
      <c r="I1225" s="9"/>
      <c r="J1225" s="12" t="str">
        <f>IF($I1225=0,"","("&amp;IF(#REF!&lt;&gt;0,1,0)+IF(#REF!&lt;&gt;0,2,0)+IF(#REF!&lt;&gt;0,4,0)&amp;")")</f>
        <v/>
      </c>
      <c r="K1225" s="9"/>
      <c r="L1225" s="46"/>
      <c r="M1225" s="43"/>
    </row>
    <row r="1226" spans="1:14" ht="10.5" customHeight="1" x14ac:dyDescent="0.2">
      <c r="A1226" s="40"/>
      <c r="B1226" s="10">
        <v>341</v>
      </c>
      <c r="C1226" s="41" t="s">
        <v>3</v>
      </c>
      <c r="D1226" s="42">
        <v>7075638.1499999985</v>
      </c>
      <c r="E1226" s="42">
        <v>0</v>
      </c>
      <c r="F1226" s="42">
        <v>0</v>
      </c>
      <c r="G1226" s="42">
        <v>0</v>
      </c>
      <c r="H1226" s="42">
        <f t="shared" ref="H1226:H1231" si="358">D1226+E1226-F1226+G1226</f>
        <v>7075638.1499999985</v>
      </c>
      <c r="I1226" s="42">
        <v>0</v>
      </c>
      <c r="J1226" s="12" t="str">
        <f>IF($I1226=0,"","("&amp;IF(#REF!&lt;&gt;0,1,0)+IF(#REF!&lt;&gt;0,2,0)+IF(#REF!&lt;&gt;0,4,0)&amp;")")</f>
        <v/>
      </c>
      <c r="K1226" s="101">
        <f t="shared" ref="K1226:K1231" si="359">H1226-I1226</f>
        <v>7075638.1499999985</v>
      </c>
      <c r="L1226" s="46"/>
      <c r="M1226" s="43">
        <v>3.5000000000000003E-2</v>
      </c>
      <c r="N1226" s="8"/>
    </row>
    <row r="1227" spans="1:14" ht="10.5" customHeight="1" x14ac:dyDescent="0.2">
      <c r="A1227" s="62"/>
      <c r="B1227" s="10">
        <v>342</v>
      </c>
      <c r="C1227" s="105" t="s">
        <v>134</v>
      </c>
      <c r="D1227" s="42">
        <v>1718938.07</v>
      </c>
      <c r="E1227" s="42">
        <v>0</v>
      </c>
      <c r="F1227" s="42">
        <v>0</v>
      </c>
      <c r="G1227" s="42">
        <v>0</v>
      </c>
      <c r="H1227" s="42">
        <f t="shared" si="358"/>
        <v>1718938.07</v>
      </c>
      <c r="I1227" s="42">
        <v>0</v>
      </c>
      <c r="J1227" s="12" t="str">
        <f>IF($I1227=0,"","("&amp;IF(#REF!&lt;&gt;0,1,0)+IF(#REF!&lt;&gt;0,2,0)+IF(#REF!&lt;&gt;0,4,0)&amp;")")</f>
        <v/>
      </c>
      <c r="K1227" s="71">
        <f t="shared" si="359"/>
        <v>1718938.07</v>
      </c>
      <c r="L1227" s="46"/>
      <c r="M1227" s="43">
        <v>3.7999999999999999E-2</v>
      </c>
      <c r="N1227" s="8"/>
    </row>
    <row r="1228" spans="1:14" ht="10.5" customHeight="1" x14ac:dyDescent="0.2">
      <c r="A1228" s="62"/>
      <c r="B1228" s="10">
        <v>343</v>
      </c>
      <c r="C1228" s="9" t="s">
        <v>9</v>
      </c>
      <c r="D1228" s="42">
        <v>291673289.31000006</v>
      </c>
      <c r="E1228" s="42">
        <v>7383580.4299999997</v>
      </c>
      <c r="F1228" s="42">
        <v>2828701.23</v>
      </c>
      <c r="G1228" s="42">
        <v>-693277.64</v>
      </c>
      <c r="H1228" s="42">
        <f t="shared" si="358"/>
        <v>295534890.87000006</v>
      </c>
      <c r="I1228" s="42">
        <v>0</v>
      </c>
      <c r="J1228" s="12" t="str">
        <f>IF($I1228=0,"","("&amp;IF(#REF!&lt;&gt;0,1,0)+IF(#REF!&lt;&gt;0,2,0)+IF(#REF!&lt;&gt;0,4,0)&amp;")")</f>
        <v/>
      </c>
      <c r="K1228" s="71">
        <f t="shared" si="359"/>
        <v>295534890.87000006</v>
      </c>
      <c r="L1228" s="46"/>
      <c r="M1228" s="43">
        <v>4.8000000000000001E-2</v>
      </c>
      <c r="N1228" s="8"/>
    </row>
    <row r="1229" spans="1:14" ht="10.5" customHeight="1" x14ac:dyDescent="0.2">
      <c r="A1229" s="62"/>
      <c r="B1229" s="10">
        <v>344</v>
      </c>
      <c r="C1229" s="9" t="s">
        <v>10</v>
      </c>
      <c r="D1229" s="42">
        <v>32522458.59</v>
      </c>
      <c r="E1229" s="42">
        <v>-4436.83</v>
      </c>
      <c r="F1229" s="42">
        <v>0</v>
      </c>
      <c r="G1229" s="42">
        <v>-1240200</v>
      </c>
      <c r="H1229" s="42">
        <f t="shared" si="358"/>
        <v>31277821.760000002</v>
      </c>
      <c r="I1229" s="42">
        <v>0</v>
      </c>
      <c r="J1229" s="12" t="str">
        <f>IF($I1229=0,"","("&amp;IF(#REF!&lt;&gt;0,1,0)+IF(#REF!&lt;&gt;0,2,0)+IF(#REF!&lt;&gt;0,4,0)&amp;")")</f>
        <v/>
      </c>
      <c r="K1229" s="71">
        <f t="shared" si="359"/>
        <v>31277821.760000002</v>
      </c>
      <c r="L1229" s="46"/>
      <c r="M1229" s="43">
        <v>3.4000000000000002E-2</v>
      </c>
      <c r="N1229" s="8"/>
    </row>
    <row r="1230" spans="1:14" ht="10.5" customHeight="1" x14ac:dyDescent="0.2">
      <c r="A1230" s="62"/>
      <c r="B1230" s="10">
        <v>345</v>
      </c>
      <c r="C1230" s="9" t="s">
        <v>6</v>
      </c>
      <c r="D1230" s="42">
        <v>33511326.750000004</v>
      </c>
      <c r="E1230" s="42">
        <v>134137.03</v>
      </c>
      <c r="F1230" s="42">
        <v>102076</v>
      </c>
      <c r="G1230" s="42">
        <v>0</v>
      </c>
      <c r="H1230" s="42">
        <f t="shared" si="358"/>
        <v>33543387.780000001</v>
      </c>
      <c r="I1230" s="42">
        <v>0</v>
      </c>
      <c r="J1230" s="12" t="str">
        <f>IF($I1230=0,"","("&amp;IF(#REF!&lt;&gt;0,1,0)+IF(#REF!&lt;&gt;0,2,0)+IF(#REF!&lt;&gt;0,4,0)&amp;")")</f>
        <v/>
      </c>
      <c r="K1230" s="71">
        <f t="shared" si="359"/>
        <v>33543387.780000001</v>
      </c>
      <c r="L1230" s="46"/>
      <c r="M1230" s="43">
        <v>3.4000000000000002E-2</v>
      </c>
      <c r="N1230" s="8"/>
    </row>
    <row r="1231" spans="1:14" ht="10.5" customHeight="1" x14ac:dyDescent="0.2">
      <c r="A1231" s="62"/>
      <c r="B1231" s="10">
        <v>346</v>
      </c>
      <c r="C1231" s="9" t="s">
        <v>7</v>
      </c>
      <c r="D1231" s="42">
        <v>3170293.0700000003</v>
      </c>
      <c r="E1231" s="42">
        <v>0</v>
      </c>
      <c r="F1231" s="42">
        <v>0</v>
      </c>
      <c r="G1231" s="42">
        <v>0</v>
      </c>
      <c r="H1231" s="42">
        <f t="shared" si="358"/>
        <v>3170293.0700000003</v>
      </c>
      <c r="I1231" s="42">
        <v>0</v>
      </c>
      <c r="J1231" s="12" t="str">
        <f>IF($I1231=0,"","("&amp;IF(#REF!&lt;&gt;0,1,0)+IF(#REF!&lt;&gt;0,2,0)+IF(#REF!&lt;&gt;0,4,0)&amp;")")</f>
        <v/>
      </c>
      <c r="K1231" s="71">
        <f t="shared" si="359"/>
        <v>3170293.0700000003</v>
      </c>
      <c r="L1231" s="46"/>
      <c r="M1231" s="43">
        <v>3.4000000000000002E-2</v>
      </c>
      <c r="N1231" s="8"/>
    </row>
    <row r="1232" spans="1:14" s="40" customFormat="1" ht="10.5" customHeight="1" x14ac:dyDescent="0.2">
      <c r="A1232" s="62"/>
      <c r="B1232" s="47"/>
      <c r="C1232" s="48" t="s">
        <v>77</v>
      </c>
      <c r="D1232" s="94">
        <f t="shared" ref="D1232:I1232" si="360">SUM(D1226:D1231)</f>
        <v>369671943.94000006</v>
      </c>
      <c r="E1232" s="94">
        <f t="shared" si="360"/>
        <v>7513280.6299999999</v>
      </c>
      <c r="F1232" s="94">
        <f t="shared" si="360"/>
        <v>2930777.23</v>
      </c>
      <c r="G1232" s="94">
        <f t="shared" si="360"/>
        <v>-1933477.6400000001</v>
      </c>
      <c r="H1232" s="94">
        <f t="shared" si="360"/>
        <v>372320969.69999999</v>
      </c>
      <c r="I1232" s="94">
        <f t="shared" si="360"/>
        <v>0</v>
      </c>
      <c r="J1232" s="12" t="str">
        <f>IF($I1232=0,"","("&amp;IF(#REF!&lt;&gt;0,1,0)+IF(#REF!&lt;&gt;0,2,0)+IF(#REF!&lt;&gt;0,4,0)&amp;")")</f>
        <v/>
      </c>
      <c r="K1232" s="94">
        <f>SUM(K1226:K1231)</f>
        <v>372320969.69999999</v>
      </c>
      <c r="L1232" s="49"/>
      <c r="M1232" s="50"/>
      <c r="N1232" s="12"/>
    </row>
    <row r="1233" spans="1:14" ht="10.5" customHeight="1" x14ac:dyDescent="0.2">
      <c r="A1233" s="62"/>
      <c r="C1233" s="54"/>
      <c r="I1233" s="9"/>
      <c r="J1233" s="12" t="str">
        <f>IF($I1233=0,"","("&amp;IF(#REF!&lt;&gt;0,1,0)+IF(#REF!&lt;&gt;0,2,0)+IF(#REF!&lt;&gt;0,4,0)&amp;")")</f>
        <v/>
      </c>
      <c r="L1233" s="46"/>
      <c r="M1233" s="43"/>
    </row>
    <row r="1234" spans="1:14" ht="10.5" customHeight="1" x14ac:dyDescent="0.2">
      <c r="A1234" s="62"/>
      <c r="B1234" s="10">
        <v>346.3</v>
      </c>
      <c r="C1234" s="41" t="s">
        <v>78</v>
      </c>
      <c r="D1234" s="42">
        <v>0</v>
      </c>
      <c r="E1234" s="42">
        <v>0</v>
      </c>
      <c r="F1234" s="42">
        <v>0</v>
      </c>
      <c r="G1234" s="42">
        <v>0</v>
      </c>
      <c r="H1234" s="42">
        <f>D1234+E1234-F1234+G1234</f>
        <v>0</v>
      </c>
      <c r="I1234" s="42">
        <v>0</v>
      </c>
      <c r="J1234" s="12" t="str">
        <f>IF($I1234=0,"","("&amp;IF(#REF!&lt;&gt;0,1,0)+IF(#REF!&lt;&gt;0,2,0)+IF(#REF!&lt;&gt;0,4,0)&amp;")")</f>
        <v/>
      </c>
      <c r="K1234" s="101">
        <f>H1234-I1234</f>
        <v>0</v>
      </c>
      <c r="L1234" s="46"/>
      <c r="M1234" s="57" t="s">
        <v>79</v>
      </c>
    </row>
    <row r="1235" spans="1:14" ht="10.5" customHeight="1" x14ac:dyDescent="0.2">
      <c r="A1235" s="62"/>
      <c r="B1235" s="10">
        <v>346.5</v>
      </c>
      <c r="C1235" s="9" t="s">
        <v>80</v>
      </c>
      <c r="D1235" s="42">
        <v>20149.669999999998</v>
      </c>
      <c r="E1235" s="42">
        <v>0</v>
      </c>
      <c r="F1235" s="42">
        <v>0</v>
      </c>
      <c r="G1235" s="42">
        <v>0</v>
      </c>
      <c r="H1235" s="42">
        <f>D1235+E1235-F1235+G1235</f>
        <v>20149.669999999998</v>
      </c>
      <c r="I1235" s="42">
        <v>0</v>
      </c>
      <c r="J1235" s="12" t="str">
        <f>IF($I1235=0,"","("&amp;IF(#REF!&lt;&gt;0,1,0)+IF(#REF!&lt;&gt;0,2,0)+IF(#REF!&lt;&gt;0,4,0)&amp;")")</f>
        <v/>
      </c>
      <c r="K1235" s="71">
        <f>H1235-I1235</f>
        <v>20149.669999999998</v>
      </c>
      <c r="L1235" s="46"/>
      <c r="M1235" s="43" t="s">
        <v>81</v>
      </c>
    </row>
    <row r="1236" spans="1:14" ht="10.5" customHeight="1" x14ac:dyDescent="0.2">
      <c r="A1236" s="62"/>
      <c r="B1236" s="10">
        <v>346.7</v>
      </c>
      <c r="C1236" s="41" t="s">
        <v>82</v>
      </c>
      <c r="D1236" s="42">
        <v>0</v>
      </c>
      <c r="E1236" s="42">
        <v>0</v>
      </c>
      <c r="F1236" s="42">
        <v>0</v>
      </c>
      <c r="G1236" s="42">
        <v>0</v>
      </c>
      <c r="H1236" s="42">
        <f>D1236+E1236-F1236+G1236</f>
        <v>0</v>
      </c>
      <c r="I1236" s="42">
        <v>0</v>
      </c>
      <c r="J1236" s="12" t="str">
        <f>IF($I1236=0,"","("&amp;IF(#REF!&lt;&gt;0,1,0)+IF(#REF!&lt;&gt;0,2,0)+IF(#REF!&lt;&gt;0,4,0)&amp;")")</f>
        <v/>
      </c>
      <c r="K1236" s="71">
        <f>H1236-I1236</f>
        <v>0</v>
      </c>
      <c r="L1236" s="46"/>
      <c r="M1236" s="43" t="s">
        <v>83</v>
      </c>
    </row>
    <row r="1237" spans="1:14" s="40" customFormat="1" ht="10.5" customHeight="1" x14ac:dyDescent="0.2">
      <c r="A1237" s="62"/>
      <c r="B1237" s="47"/>
      <c r="C1237" s="53" t="s">
        <v>84</v>
      </c>
      <c r="D1237" s="113">
        <f t="shared" ref="D1237:I1237" si="361">SUM(D1234:D1236)</f>
        <v>20149.669999999998</v>
      </c>
      <c r="E1237" s="113">
        <f t="shared" si="361"/>
        <v>0</v>
      </c>
      <c r="F1237" s="113">
        <f t="shared" si="361"/>
        <v>0</v>
      </c>
      <c r="G1237" s="113">
        <f t="shared" si="361"/>
        <v>0</v>
      </c>
      <c r="H1237" s="113">
        <f t="shared" si="361"/>
        <v>20149.669999999998</v>
      </c>
      <c r="I1237" s="113">
        <f t="shared" si="361"/>
        <v>0</v>
      </c>
      <c r="J1237" s="12" t="str">
        <f>IF($I1237=0,"","("&amp;IF(#REF!&lt;&gt;0,1,0)+IF(#REF!&lt;&gt;0,2,0)+IF(#REF!&lt;&gt;0,4,0)&amp;")")</f>
        <v/>
      </c>
      <c r="K1237" s="113">
        <f>SUM(K1234:K1236)</f>
        <v>20149.669999999998</v>
      </c>
      <c r="L1237" s="49"/>
      <c r="M1237" s="83"/>
      <c r="N1237" s="12"/>
    </row>
    <row r="1238" spans="1:14" ht="10.5" customHeight="1" thickBot="1" x14ac:dyDescent="0.25">
      <c r="A1238" s="62"/>
      <c r="B1238" s="39"/>
      <c r="D1238" s="9"/>
      <c r="E1238" s="9"/>
      <c r="F1238" s="9"/>
      <c r="G1238" s="9"/>
      <c r="H1238" s="9"/>
      <c r="I1238" s="9"/>
      <c r="J1238" s="12" t="str">
        <f>IF($I1238=0,"","("&amp;IF(#REF!&lt;&gt;0,1,0)+IF(#REF!&lt;&gt;0,2,0)+IF(#REF!&lt;&gt;0,4,0)&amp;")")</f>
        <v/>
      </c>
      <c r="K1238" s="9"/>
      <c r="L1238" s="46"/>
      <c r="M1238" s="43"/>
    </row>
    <row r="1239" spans="1:14" s="40" customFormat="1" ht="10.5" customHeight="1" thickTop="1" x14ac:dyDescent="0.2">
      <c r="A1239" s="62"/>
      <c r="B1239" s="47"/>
      <c r="C1239" s="60" t="str">
        <f>" "&amp;"Total "&amp;A$1225</f>
        <v xml:space="preserve"> Total Sanford Unit 4</v>
      </c>
      <c r="D1239" s="90">
        <f t="shared" ref="D1239:I1239" si="362">D1232+D1237</f>
        <v>369692093.61000007</v>
      </c>
      <c r="E1239" s="90">
        <f t="shared" si="362"/>
        <v>7513280.6299999999</v>
      </c>
      <c r="F1239" s="90">
        <f t="shared" si="362"/>
        <v>2930777.23</v>
      </c>
      <c r="G1239" s="90">
        <f t="shared" si="362"/>
        <v>-1933477.6400000001</v>
      </c>
      <c r="H1239" s="90">
        <f t="shared" si="362"/>
        <v>372341119.37</v>
      </c>
      <c r="I1239" s="90">
        <f t="shared" si="362"/>
        <v>0</v>
      </c>
      <c r="J1239" s="12" t="str">
        <f>IF($I1239=0,"","("&amp;IF(#REF!&lt;&gt;0,1,0)+IF(#REF!&lt;&gt;0,2,0)+IF(#REF!&lt;&gt;0,4,0)&amp;")")</f>
        <v/>
      </c>
      <c r="K1239" s="90">
        <f>K1232+K1237</f>
        <v>372341119.37</v>
      </c>
      <c r="L1239" s="49"/>
      <c r="M1239" s="50"/>
      <c r="N1239" s="12"/>
    </row>
    <row r="1240" spans="1:14" ht="10.5" customHeight="1" x14ac:dyDescent="0.2">
      <c r="A1240" s="38" t="s">
        <v>155</v>
      </c>
      <c r="B1240" s="39"/>
      <c r="D1240" s="9"/>
      <c r="E1240" s="9"/>
      <c r="F1240" s="9"/>
      <c r="G1240" s="9"/>
      <c r="H1240" s="9"/>
      <c r="I1240" s="9"/>
      <c r="J1240" s="12" t="str">
        <f>IF($I1240=0,"","("&amp;IF(#REF!&lt;&gt;0,1,0)+IF(#REF!&lt;&gt;0,2,0)+IF(#REF!&lt;&gt;0,4,0)&amp;")")</f>
        <v/>
      </c>
      <c r="K1240" s="9"/>
      <c r="L1240" s="46"/>
      <c r="M1240" s="43"/>
    </row>
    <row r="1241" spans="1:14" ht="10.5" customHeight="1" x14ac:dyDescent="0.2">
      <c r="A1241" s="40"/>
      <c r="B1241" s="10">
        <v>341</v>
      </c>
      <c r="C1241" s="41" t="s">
        <v>3</v>
      </c>
      <c r="D1241" s="42">
        <v>6814492.54</v>
      </c>
      <c r="E1241" s="42">
        <v>322086.96000000002</v>
      </c>
      <c r="F1241" s="42">
        <v>33800.129999999997</v>
      </c>
      <c r="G1241" s="42">
        <v>0</v>
      </c>
      <c r="H1241" s="42">
        <f t="shared" ref="H1241:H1246" si="363">D1241+E1241-F1241+G1241</f>
        <v>7102779.3700000001</v>
      </c>
      <c r="I1241" s="42">
        <v>0</v>
      </c>
      <c r="J1241" s="12" t="str">
        <f>IF($I1241=0,"","("&amp;IF(#REF!&lt;&gt;0,1,0)+IF(#REF!&lt;&gt;0,2,0)+IF(#REF!&lt;&gt;0,4,0)&amp;")")</f>
        <v/>
      </c>
      <c r="K1241" s="101">
        <f t="shared" ref="K1241:K1246" si="364">H1241-I1241</f>
        <v>7102779.3700000001</v>
      </c>
      <c r="L1241" s="46"/>
      <c r="M1241" s="43">
        <v>3.5000000000000003E-2</v>
      </c>
      <c r="N1241" s="8"/>
    </row>
    <row r="1242" spans="1:14" ht="10.5" customHeight="1" x14ac:dyDescent="0.2">
      <c r="A1242" s="40"/>
      <c r="B1242" s="10">
        <v>342</v>
      </c>
      <c r="C1242" s="105" t="s">
        <v>134</v>
      </c>
      <c r="D1242" s="42">
        <v>1729477.56</v>
      </c>
      <c r="E1242" s="42">
        <v>0</v>
      </c>
      <c r="F1242" s="42">
        <v>0</v>
      </c>
      <c r="G1242" s="42">
        <v>0</v>
      </c>
      <c r="H1242" s="42">
        <f t="shared" si="363"/>
        <v>1729477.56</v>
      </c>
      <c r="I1242" s="42">
        <v>0</v>
      </c>
      <c r="J1242" s="12" t="str">
        <f>IF($I1242=0,"","("&amp;IF(#REF!&lt;&gt;0,1,0)+IF(#REF!&lt;&gt;0,2,0)+IF(#REF!&lt;&gt;0,4,0)&amp;")")</f>
        <v/>
      </c>
      <c r="K1242" s="71">
        <f t="shared" si="364"/>
        <v>1729477.56</v>
      </c>
      <c r="L1242" s="46"/>
      <c r="M1242" s="43">
        <v>3.7999999999999999E-2</v>
      </c>
      <c r="N1242" s="8"/>
    </row>
    <row r="1243" spans="1:14" ht="10.5" customHeight="1" x14ac:dyDescent="0.2">
      <c r="A1243" s="40"/>
      <c r="B1243" s="10">
        <v>343</v>
      </c>
      <c r="C1243" s="9" t="s">
        <v>9</v>
      </c>
      <c r="D1243" s="42">
        <v>291259881.71000004</v>
      </c>
      <c r="E1243" s="42">
        <v>18455437.07</v>
      </c>
      <c r="F1243" s="42">
        <v>7397949.8399999999</v>
      </c>
      <c r="G1243" s="42">
        <v>1324289.73</v>
      </c>
      <c r="H1243" s="42">
        <f t="shared" si="363"/>
        <v>303641658.67000008</v>
      </c>
      <c r="I1243" s="42">
        <v>0</v>
      </c>
      <c r="J1243" s="12" t="str">
        <f>IF($I1243=0,"","("&amp;IF(#REF!&lt;&gt;0,1,0)+IF(#REF!&lt;&gt;0,2,0)+IF(#REF!&lt;&gt;0,4,0)&amp;")")</f>
        <v/>
      </c>
      <c r="K1243" s="71">
        <f t="shared" si="364"/>
        <v>303641658.67000008</v>
      </c>
      <c r="L1243" s="46"/>
      <c r="M1243" s="43">
        <v>4.2000000000000003E-2</v>
      </c>
      <c r="N1243" s="8"/>
    </row>
    <row r="1244" spans="1:14" ht="10.5" customHeight="1" x14ac:dyDescent="0.2">
      <c r="A1244" s="40"/>
      <c r="B1244" s="10">
        <v>344</v>
      </c>
      <c r="C1244" s="9" t="s">
        <v>10</v>
      </c>
      <c r="D1244" s="42">
        <v>30922228.100000001</v>
      </c>
      <c r="E1244" s="42">
        <v>1855224.3</v>
      </c>
      <c r="F1244" s="42">
        <v>569246.56000000006</v>
      </c>
      <c r="G1244" s="42">
        <v>-1101886.45</v>
      </c>
      <c r="H1244" s="42">
        <f t="shared" si="363"/>
        <v>31106319.390000004</v>
      </c>
      <c r="I1244" s="42">
        <v>0</v>
      </c>
      <c r="J1244" s="12" t="str">
        <f>IF($I1244=0,"","("&amp;IF(#REF!&lt;&gt;0,1,0)+IF(#REF!&lt;&gt;0,2,0)+IF(#REF!&lt;&gt;0,4,0)&amp;")")</f>
        <v/>
      </c>
      <c r="K1244" s="71">
        <f t="shared" si="364"/>
        <v>31106319.390000004</v>
      </c>
      <c r="L1244" s="46"/>
      <c r="M1244" s="43">
        <v>3.4000000000000002E-2</v>
      </c>
      <c r="N1244" s="8"/>
    </row>
    <row r="1245" spans="1:14" ht="10.5" customHeight="1" x14ac:dyDescent="0.2">
      <c r="A1245" s="40"/>
      <c r="B1245" s="10">
        <v>345</v>
      </c>
      <c r="C1245" s="9" t="s">
        <v>6</v>
      </c>
      <c r="D1245" s="42">
        <v>32988254.800000001</v>
      </c>
      <c r="E1245" s="42">
        <v>1279543.17</v>
      </c>
      <c r="F1245" s="42">
        <v>1208949.47</v>
      </c>
      <c r="G1245" s="42">
        <v>0</v>
      </c>
      <c r="H1245" s="42">
        <f t="shared" si="363"/>
        <v>33058848.5</v>
      </c>
      <c r="I1245" s="42">
        <v>0</v>
      </c>
      <c r="J1245" s="12" t="str">
        <f>IF($I1245=0,"","("&amp;IF(#REF!&lt;&gt;0,1,0)+IF(#REF!&lt;&gt;0,2,0)+IF(#REF!&lt;&gt;0,4,0)&amp;")")</f>
        <v/>
      </c>
      <c r="K1245" s="71">
        <f t="shared" si="364"/>
        <v>33058848.5</v>
      </c>
      <c r="L1245" s="46"/>
      <c r="M1245" s="43">
        <v>3.4000000000000002E-2</v>
      </c>
      <c r="N1245" s="8"/>
    </row>
    <row r="1246" spans="1:14" ht="10.5" customHeight="1" x14ac:dyDescent="0.2">
      <c r="A1246" s="40"/>
      <c r="B1246" s="10">
        <v>346</v>
      </c>
      <c r="C1246" s="9" t="s">
        <v>7</v>
      </c>
      <c r="D1246" s="42">
        <v>2763593.0300000003</v>
      </c>
      <c r="E1246" s="42">
        <v>0</v>
      </c>
      <c r="F1246" s="42">
        <v>0</v>
      </c>
      <c r="G1246" s="42">
        <v>0</v>
      </c>
      <c r="H1246" s="42">
        <f t="shared" si="363"/>
        <v>2763593.0300000003</v>
      </c>
      <c r="I1246" s="42">
        <v>0</v>
      </c>
      <c r="J1246" s="12" t="str">
        <f>IF($I1246=0,"","("&amp;IF(#REF!&lt;&gt;0,1,0)+IF(#REF!&lt;&gt;0,2,0)+IF(#REF!&lt;&gt;0,4,0)&amp;")")</f>
        <v/>
      </c>
      <c r="K1246" s="71">
        <f t="shared" si="364"/>
        <v>2763593.0300000003</v>
      </c>
      <c r="L1246" s="46"/>
      <c r="M1246" s="43">
        <v>3.4000000000000002E-2</v>
      </c>
      <c r="N1246" s="8"/>
    </row>
    <row r="1247" spans="1:14" s="40" customFormat="1" ht="10.5" customHeight="1" x14ac:dyDescent="0.2">
      <c r="B1247" s="47"/>
      <c r="C1247" s="48" t="s">
        <v>77</v>
      </c>
      <c r="D1247" s="94">
        <f t="shared" ref="D1247:I1247" si="365">SUM(D1241:D1246)</f>
        <v>366477927.74000007</v>
      </c>
      <c r="E1247" s="94">
        <f t="shared" si="365"/>
        <v>21912291.5</v>
      </c>
      <c r="F1247" s="94">
        <f t="shared" si="365"/>
        <v>9209946</v>
      </c>
      <c r="G1247" s="94">
        <f t="shared" si="365"/>
        <v>222403.28000000003</v>
      </c>
      <c r="H1247" s="94">
        <f t="shared" si="365"/>
        <v>379402676.52000004</v>
      </c>
      <c r="I1247" s="94">
        <f t="shared" si="365"/>
        <v>0</v>
      </c>
      <c r="J1247" s="12" t="str">
        <f>IF($I1247=0,"","("&amp;IF(#REF!&lt;&gt;0,1,0)+IF(#REF!&lt;&gt;0,2,0)+IF(#REF!&lt;&gt;0,4,0)&amp;")")</f>
        <v/>
      </c>
      <c r="K1247" s="94">
        <f>SUM(K1241:K1246)</f>
        <v>379402676.52000004</v>
      </c>
      <c r="L1247" s="49"/>
      <c r="M1247" s="50"/>
      <c r="N1247" s="12"/>
    </row>
    <row r="1248" spans="1:14" ht="10.5" customHeight="1" x14ac:dyDescent="0.2">
      <c r="A1248" s="40"/>
      <c r="C1248" s="54"/>
      <c r="I1248" s="9"/>
      <c r="J1248" s="12" t="str">
        <f>IF($I1248=0,"","("&amp;IF(#REF!&lt;&gt;0,1,0)+IF(#REF!&lt;&gt;0,2,0)+IF(#REF!&lt;&gt;0,4,0)&amp;")")</f>
        <v/>
      </c>
      <c r="L1248" s="46"/>
      <c r="M1248" s="43"/>
    </row>
    <row r="1249" spans="1:14" ht="10.5" customHeight="1" x14ac:dyDescent="0.2">
      <c r="A1249" s="40"/>
      <c r="B1249" s="10">
        <v>346.3</v>
      </c>
      <c r="C1249" s="41" t="s">
        <v>78</v>
      </c>
      <c r="D1249" s="42">
        <v>0</v>
      </c>
      <c r="E1249" s="42">
        <v>0</v>
      </c>
      <c r="F1249" s="42">
        <v>0</v>
      </c>
      <c r="G1249" s="42">
        <v>0</v>
      </c>
      <c r="H1249" s="42">
        <f>D1249+E1249-F1249+G1249</f>
        <v>0</v>
      </c>
      <c r="I1249" s="42">
        <v>0</v>
      </c>
      <c r="J1249" s="12" t="str">
        <f>IF($I1249=0,"","("&amp;IF(#REF!&lt;&gt;0,1,0)+IF(#REF!&lt;&gt;0,2,0)+IF(#REF!&lt;&gt;0,4,0)&amp;")")</f>
        <v/>
      </c>
      <c r="K1249" s="101">
        <f>H1249-I1249</f>
        <v>0</v>
      </c>
      <c r="L1249" s="46"/>
      <c r="M1249" s="57" t="s">
        <v>79</v>
      </c>
    </row>
    <row r="1250" spans="1:14" ht="10.5" customHeight="1" x14ac:dyDescent="0.2">
      <c r="A1250" s="40"/>
      <c r="B1250" s="10">
        <v>346.5</v>
      </c>
      <c r="C1250" s="9" t="s">
        <v>80</v>
      </c>
      <c r="D1250" s="42">
        <v>21376.55</v>
      </c>
      <c r="E1250" s="42">
        <v>0</v>
      </c>
      <c r="F1250" s="42">
        <v>0</v>
      </c>
      <c r="G1250" s="42">
        <v>0</v>
      </c>
      <c r="H1250" s="42">
        <f>D1250+E1250-F1250+G1250</f>
        <v>21376.55</v>
      </c>
      <c r="I1250" s="42">
        <v>0</v>
      </c>
      <c r="J1250" s="12" t="str">
        <f>IF($I1250=0,"","("&amp;IF(#REF!&lt;&gt;0,1,0)+IF(#REF!&lt;&gt;0,2,0)+IF(#REF!&lt;&gt;0,4,0)&amp;")")</f>
        <v/>
      </c>
      <c r="K1250" s="71">
        <f>H1250-I1250</f>
        <v>21376.55</v>
      </c>
      <c r="L1250" s="46"/>
      <c r="M1250" s="43" t="s">
        <v>81</v>
      </c>
    </row>
    <row r="1251" spans="1:14" ht="10.5" customHeight="1" x14ac:dyDescent="0.2">
      <c r="A1251" s="40"/>
      <c r="B1251" s="10">
        <v>346.7</v>
      </c>
      <c r="C1251" s="41" t="s">
        <v>82</v>
      </c>
      <c r="D1251" s="42">
        <v>0</v>
      </c>
      <c r="E1251" s="42">
        <v>0</v>
      </c>
      <c r="F1251" s="42">
        <v>0</v>
      </c>
      <c r="G1251" s="42">
        <v>0</v>
      </c>
      <c r="H1251" s="42">
        <f>D1251+E1251-F1251+G1251</f>
        <v>0</v>
      </c>
      <c r="I1251" s="42">
        <v>0</v>
      </c>
      <c r="J1251" s="12" t="str">
        <f>IF($I1251=0,"","("&amp;IF(#REF!&lt;&gt;0,1,0)+IF(#REF!&lt;&gt;0,2,0)+IF(#REF!&lt;&gt;0,4,0)&amp;")")</f>
        <v/>
      </c>
      <c r="K1251" s="71">
        <f>H1251-I1251</f>
        <v>0</v>
      </c>
      <c r="L1251" s="46"/>
      <c r="M1251" s="43" t="s">
        <v>83</v>
      </c>
    </row>
    <row r="1252" spans="1:14" s="40" customFormat="1" ht="10.5" customHeight="1" x14ac:dyDescent="0.2">
      <c r="B1252" s="47"/>
      <c r="C1252" s="53" t="s">
        <v>84</v>
      </c>
      <c r="D1252" s="113">
        <f t="shared" ref="D1252:I1252" si="366">SUM(D1249:D1251)</f>
        <v>21376.55</v>
      </c>
      <c r="E1252" s="113">
        <f t="shared" si="366"/>
        <v>0</v>
      </c>
      <c r="F1252" s="113">
        <f t="shared" si="366"/>
        <v>0</v>
      </c>
      <c r="G1252" s="113">
        <f t="shared" si="366"/>
        <v>0</v>
      </c>
      <c r="H1252" s="113">
        <f t="shared" si="366"/>
        <v>21376.55</v>
      </c>
      <c r="I1252" s="113">
        <f t="shared" si="366"/>
        <v>0</v>
      </c>
      <c r="J1252" s="12" t="str">
        <f>IF($I1252=0,"","("&amp;IF(#REF!&lt;&gt;0,1,0)+IF(#REF!&lt;&gt;0,2,0)+IF(#REF!&lt;&gt;0,4,0)&amp;")")</f>
        <v/>
      </c>
      <c r="K1252" s="113">
        <f>SUM(K1249:K1251)</f>
        <v>21376.55</v>
      </c>
      <c r="L1252" s="49"/>
      <c r="M1252" s="83"/>
      <c r="N1252" s="12"/>
    </row>
    <row r="1253" spans="1:14" ht="10.5" customHeight="1" thickBot="1" x14ac:dyDescent="0.25">
      <c r="A1253" s="40"/>
      <c r="B1253" s="39"/>
      <c r="D1253" s="9"/>
      <c r="E1253" s="9"/>
      <c r="F1253" s="9"/>
      <c r="G1253" s="9"/>
      <c r="H1253" s="9"/>
      <c r="I1253" s="9"/>
      <c r="J1253" s="12" t="str">
        <f>IF($I1253=0,"","("&amp;IF(#REF!&lt;&gt;0,1,0)+IF(#REF!&lt;&gt;0,2,0)+IF(#REF!&lt;&gt;0,4,0)&amp;")")</f>
        <v/>
      </c>
      <c r="K1253" s="9"/>
      <c r="L1253" s="46"/>
      <c r="M1253" s="43"/>
    </row>
    <row r="1254" spans="1:14" s="40" customFormat="1" ht="10.5" customHeight="1" thickTop="1" x14ac:dyDescent="0.2">
      <c r="B1254" s="47"/>
      <c r="C1254" s="60" t="str">
        <f>" "&amp;"Total "&amp;A$1240</f>
        <v xml:space="preserve"> Total Sanford Unit 5</v>
      </c>
      <c r="D1254" s="90">
        <f t="shared" ref="D1254:I1254" si="367">D1247+D1252</f>
        <v>366499304.29000008</v>
      </c>
      <c r="E1254" s="90">
        <f t="shared" si="367"/>
        <v>21912291.5</v>
      </c>
      <c r="F1254" s="90">
        <f t="shared" si="367"/>
        <v>9209946</v>
      </c>
      <c r="G1254" s="90">
        <f t="shared" si="367"/>
        <v>222403.28000000003</v>
      </c>
      <c r="H1254" s="90">
        <f t="shared" si="367"/>
        <v>379424053.07000005</v>
      </c>
      <c r="I1254" s="90">
        <f t="shared" si="367"/>
        <v>0</v>
      </c>
      <c r="J1254" s="12" t="str">
        <f>IF($I1254=0,"","("&amp;IF(#REF!&lt;&gt;0,1,0)+IF(#REF!&lt;&gt;0,2,0)+IF(#REF!&lt;&gt;0,4,0)&amp;")")</f>
        <v/>
      </c>
      <c r="K1254" s="90">
        <f>K1247+K1252</f>
        <v>379424053.07000005</v>
      </c>
      <c r="L1254" s="49"/>
      <c r="M1254" s="50"/>
      <c r="N1254" s="12"/>
    </row>
    <row r="1255" spans="1:14" ht="10.5" customHeight="1" x14ac:dyDescent="0.2">
      <c r="A1255" s="89" t="s">
        <v>106</v>
      </c>
      <c r="B1255" s="91"/>
      <c r="C1255" s="65"/>
      <c r="D1255" s="92"/>
      <c r="E1255" s="92"/>
      <c r="F1255" s="92"/>
      <c r="G1255" s="92"/>
      <c r="H1255" s="92"/>
      <c r="I1255" s="92"/>
      <c r="J1255" s="67" t="str">
        <f>IF($I1255=0,"","("&amp;IF(#REF!&lt;&gt;0,1,0)+IF(#REF!&lt;&gt;0,2,0)+IF(#REF!&lt;&gt;0,4,0)&amp;")")</f>
        <v/>
      </c>
      <c r="K1255" s="125"/>
      <c r="L1255" s="46"/>
      <c r="M1255" s="56"/>
    </row>
    <row r="1256" spans="1:14" ht="10.5" customHeight="1" x14ac:dyDescent="0.2">
      <c r="A1256" s="68"/>
      <c r="B1256" s="33">
        <v>341</v>
      </c>
      <c r="C1256" s="69" t="s">
        <v>3</v>
      </c>
      <c r="D1256" s="59">
        <f t="shared" ref="D1256:I1261" si="368">D1211+D1226+D1241</f>
        <v>82103833.969999984</v>
      </c>
      <c r="E1256" s="59">
        <f t="shared" si="368"/>
        <v>4064705.54</v>
      </c>
      <c r="F1256" s="59">
        <f t="shared" si="368"/>
        <v>164882.23000000001</v>
      </c>
      <c r="G1256" s="59">
        <f t="shared" si="368"/>
        <v>0</v>
      </c>
      <c r="H1256" s="59">
        <f t="shared" ref="H1256:H1261" si="369">D1256+E1256-F1256+G1256</f>
        <v>86003657.279999986</v>
      </c>
      <c r="I1256" s="59">
        <f t="shared" si="368"/>
        <v>0</v>
      </c>
      <c r="J1256" s="107" t="str">
        <f>IF($I1256=0,"","("&amp;IF(#REF!&lt;&gt;0,1,0)+IF(#REF!&lt;&gt;0,2,0)+IF(#REF!&lt;&gt;0,4,0)&amp;")")</f>
        <v/>
      </c>
      <c r="K1256" s="149">
        <f t="shared" ref="K1256:K1261" si="370">H1256-I1256</f>
        <v>86003657.279999986</v>
      </c>
      <c r="L1256" s="46"/>
      <c r="M1256" s="43"/>
    </row>
    <row r="1257" spans="1:14" ht="10.5" customHeight="1" x14ac:dyDescent="0.2">
      <c r="A1257" s="68"/>
      <c r="B1257" s="33">
        <v>342</v>
      </c>
      <c r="C1257" s="106" t="s">
        <v>134</v>
      </c>
      <c r="D1257" s="77">
        <f t="shared" si="368"/>
        <v>3533112.95</v>
      </c>
      <c r="E1257" s="77">
        <f t="shared" si="368"/>
        <v>0</v>
      </c>
      <c r="F1257" s="77">
        <f t="shared" si="368"/>
        <v>0</v>
      </c>
      <c r="G1257" s="77">
        <f t="shared" si="368"/>
        <v>0</v>
      </c>
      <c r="H1257" s="77">
        <f t="shared" si="369"/>
        <v>3533112.95</v>
      </c>
      <c r="I1257" s="59">
        <f>I1212+I1227+I1242</f>
        <v>0</v>
      </c>
      <c r="J1257" s="107" t="str">
        <f>IF($I1257=0,"","("&amp;IF(#REF!&lt;&gt;0,1,0)+IF(#REF!&lt;&gt;0,2,0)+IF(#REF!&lt;&gt;0,4,0)&amp;")")</f>
        <v/>
      </c>
      <c r="K1257" s="150">
        <f t="shared" si="370"/>
        <v>3533112.95</v>
      </c>
      <c r="L1257" s="46"/>
      <c r="M1257" s="43"/>
    </row>
    <row r="1258" spans="1:14" ht="10.5" customHeight="1" x14ac:dyDescent="0.2">
      <c r="A1258" s="68"/>
      <c r="B1258" s="33">
        <v>343</v>
      </c>
      <c r="C1258" s="32" t="s">
        <v>9</v>
      </c>
      <c r="D1258" s="77">
        <f t="shared" si="368"/>
        <v>587870215.26000011</v>
      </c>
      <c r="E1258" s="77">
        <f t="shared" si="368"/>
        <v>26768369.960000001</v>
      </c>
      <c r="F1258" s="77">
        <f t="shared" si="368"/>
        <v>10226651.07</v>
      </c>
      <c r="G1258" s="77">
        <f t="shared" si="368"/>
        <v>401070.68999999994</v>
      </c>
      <c r="H1258" s="77">
        <f t="shared" si="369"/>
        <v>604813004.84000015</v>
      </c>
      <c r="I1258" s="59">
        <f>I1213+I1228+I1243</f>
        <v>0</v>
      </c>
      <c r="J1258" s="107" t="str">
        <f>IF($I1258=0,"","("&amp;IF(#REF!&lt;&gt;0,1,0)+IF(#REF!&lt;&gt;0,2,0)+IF(#REF!&lt;&gt;0,4,0)&amp;")")</f>
        <v/>
      </c>
      <c r="K1258" s="150">
        <f t="shared" si="370"/>
        <v>604813004.84000015</v>
      </c>
      <c r="L1258" s="46"/>
      <c r="M1258" s="43"/>
    </row>
    <row r="1259" spans="1:14" ht="10.5" customHeight="1" x14ac:dyDescent="0.2">
      <c r="A1259" s="68"/>
      <c r="B1259" s="33">
        <v>344</v>
      </c>
      <c r="C1259" s="32" t="s">
        <v>10</v>
      </c>
      <c r="D1259" s="77">
        <f t="shared" si="368"/>
        <v>63635762.969999999</v>
      </c>
      <c r="E1259" s="77">
        <f t="shared" si="368"/>
        <v>1850787.47</v>
      </c>
      <c r="F1259" s="77">
        <f t="shared" si="368"/>
        <v>569246.56000000006</v>
      </c>
      <c r="G1259" s="77">
        <f t="shared" si="368"/>
        <v>-2342086.4500000002</v>
      </c>
      <c r="H1259" s="77">
        <f t="shared" si="369"/>
        <v>62575217.429999992</v>
      </c>
      <c r="I1259" s="59">
        <f>I1214+I1229+I1244</f>
        <v>0</v>
      </c>
      <c r="J1259" s="107" t="str">
        <f>IF($I1259=0,"","("&amp;IF(#REF!&lt;&gt;0,1,0)+IF(#REF!&lt;&gt;0,2,0)+IF(#REF!&lt;&gt;0,4,0)&amp;")")</f>
        <v/>
      </c>
      <c r="K1259" s="150">
        <f t="shared" si="370"/>
        <v>62575217.429999992</v>
      </c>
      <c r="L1259" s="46"/>
      <c r="M1259" s="43"/>
    </row>
    <row r="1260" spans="1:14" ht="10.5" customHeight="1" x14ac:dyDescent="0.2">
      <c r="A1260" s="68"/>
      <c r="B1260" s="33">
        <v>345</v>
      </c>
      <c r="C1260" s="32" t="s">
        <v>6</v>
      </c>
      <c r="D1260" s="77">
        <f t="shared" si="368"/>
        <v>68467810.13000001</v>
      </c>
      <c r="E1260" s="77">
        <f t="shared" si="368"/>
        <v>1413758.45</v>
      </c>
      <c r="F1260" s="77">
        <f t="shared" si="368"/>
        <v>1311025.47</v>
      </c>
      <c r="G1260" s="77">
        <f t="shared" si="368"/>
        <v>73766.2</v>
      </c>
      <c r="H1260" s="77">
        <f t="shared" si="369"/>
        <v>68644309.310000017</v>
      </c>
      <c r="I1260" s="59">
        <f>I1215+I1230+I1245</f>
        <v>0</v>
      </c>
      <c r="J1260" s="107" t="str">
        <f>IF($I1260=0,"","("&amp;IF(#REF!&lt;&gt;0,1,0)+IF(#REF!&lt;&gt;0,2,0)+IF(#REF!&lt;&gt;0,4,0)&amp;")")</f>
        <v/>
      </c>
      <c r="K1260" s="150">
        <f t="shared" si="370"/>
        <v>68644309.310000017</v>
      </c>
      <c r="L1260" s="46"/>
      <c r="M1260" s="43"/>
    </row>
    <row r="1261" spans="1:14" ht="10.5" customHeight="1" x14ac:dyDescent="0.2">
      <c r="A1261" s="68"/>
      <c r="B1261" s="33">
        <v>346</v>
      </c>
      <c r="C1261" s="32" t="s">
        <v>7</v>
      </c>
      <c r="D1261" s="77">
        <f t="shared" si="368"/>
        <v>8060011.4100000011</v>
      </c>
      <c r="E1261" s="77">
        <f t="shared" si="368"/>
        <v>25176.21</v>
      </c>
      <c r="F1261" s="77">
        <f t="shared" si="368"/>
        <v>22498.5</v>
      </c>
      <c r="G1261" s="77">
        <f t="shared" si="368"/>
        <v>0</v>
      </c>
      <c r="H1261" s="77">
        <f t="shared" si="369"/>
        <v>8062689.120000001</v>
      </c>
      <c r="I1261" s="59">
        <f>I1216+I1231+I1246</f>
        <v>0</v>
      </c>
      <c r="J1261" s="107" t="str">
        <f>IF($I1261=0,"","("&amp;IF(#REF!&lt;&gt;0,1,0)+IF(#REF!&lt;&gt;0,2,0)+IF(#REF!&lt;&gt;0,4,0)&amp;")")</f>
        <v/>
      </c>
      <c r="K1261" s="150">
        <f t="shared" si="370"/>
        <v>8062689.120000001</v>
      </c>
      <c r="L1261" s="46"/>
      <c r="M1261" s="43"/>
    </row>
    <row r="1262" spans="1:14" s="40" customFormat="1" ht="10.5" customHeight="1" x14ac:dyDescent="0.2">
      <c r="A1262" s="68"/>
      <c r="B1262" s="72"/>
      <c r="C1262" s="73" t="s">
        <v>77</v>
      </c>
      <c r="D1262" s="94">
        <f t="shared" ref="D1262:I1262" si="371">SUM(D1256:D1261)</f>
        <v>813670746.69000006</v>
      </c>
      <c r="E1262" s="94">
        <f t="shared" si="371"/>
        <v>34122797.630000003</v>
      </c>
      <c r="F1262" s="94">
        <f t="shared" si="371"/>
        <v>12294303.830000002</v>
      </c>
      <c r="G1262" s="94">
        <f t="shared" si="371"/>
        <v>-1867249.5600000003</v>
      </c>
      <c r="H1262" s="94">
        <f t="shared" si="371"/>
        <v>833631990.93000019</v>
      </c>
      <c r="I1262" s="94">
        <f t="shared" si="371"/>
        <v>0</v>
      </c>
      <c r="J1262" s="107" t="str">
        <f>IF($I1262=0,"","("&amp;IF(#REF!&lt;&gt;0,1,0)+IF(#REF!&lt;&gt;0,2,0)+IF(#REF!&lt;&gt;0,4,0)&amp;")")</f>
        <v/>
      </c>
      <c r="K1262" s="151">
        <f>SUM(K1256:K1261)</f>
        <v>833631990.93000019</v>
      </c>
      <c r="L1262" s="49"/>
      <c r="M1262" s="50"/>
      <c r="N1262" s="12"/>
    </row>
    <row r="1263" spans="1:14" ht="10.5" customHeight="1" x14ac:dyDescent="0.2">
      <c r="A1263" s="68"/>
      <c r="B1263" s="33"/>
      <c r="C1263" s="75"/>
      <c r="D1263" s="55"/>
      <c r="E1263" s="55"/>
      <c r="F1263" s="55"/>
      <c r="G1263" s="55"/>
      <c r="H1263" s="55"/>
      <c r="I1263" s="32"/>
      <c r="J1263" s="107" t="str">
        <f>IF($I1263=0,"","("&amp;IF(#REF!&lt;&gt;0,1,0)+IF(#REF!&lt;&gt;0,2,0)+IF(#REF!&lt;&gt;0,4,0)&amp;")")</f>
        <v/>
      </c>
      <c r="K1263" s="158"/>
      <c r="L1263" s="46"/>
      <c r="M1263" s="43"/>
    </row>
    <row r="1264" spans="1:14" ht="10.5" customHeight="1" x14ac:dyDescent="0.2">
      <c r="A1264" s="68"/>
      <c r="B1264" s="33">
        <v>346.3</v>
      </c>
      <c r="C1264" s="69" t="s">
        <v>78</v>
      </c>
      <c r="D1264" s="59">
        <f t="shared" ref="D1264:I1266" si="372">D1219+D1234+D1249</f>
        <v>112502.78</v>
      </c>
      <c r="E1264" s="59">
        <f t="shared" si="372"/>
        <v>13174.66</v>
      </c>
      <c r="F1264" s="59">
        <f t="shared" si="372"/>
        <v>70911.33</v>
      </c>
      <c r="G1264" s="59">
        <f t="shared" si="372"/>
        <v>0</v>
      </c>
      <c r="H1264" s="59">
        <f>D1264+E1264-F1264+G1264</f>
        <v>54766.11</v>
      </c>
      <c r="I1264" s="59">
        <f t="shared" si="372"/>
        <v>0</v>
      </c>
      <c r="J1264" s="107" t="str">
        <f>IF($I1264=0,"","("&amp;IF(#REF!&lt;&gt;0,1,0)+IF(#REF!&lt;&gt;0,2,0)+IF(#REF!&lt;&gt;0,4,0)&amp;")")</f>
        <v/>
      </c>
      <c r="K1264" s="149">
        <f>H1264-I1264</f>
        <v>54766.11</v>
      </c>
      <c r="L1264" s="46"/>
      <c r="M1264" s="43"/>
    </row>
    <row r="1265" spans="1:35" ht="10.5" customHeight="1" x14ac:dyDescent="0.2">
      <c r="A1265" s="68"/>
      <c r="B1265" s="33">
        <v>346.5</v>
      </c>
      <c r="C1265" s="32" t="s">
        <v>80</v>
      </c>
      <c r="D1265" s="77">
        <f t="shared" si="372"/>
        <v>167123.99</v>
      </c>
      <c r="E1265" s="77">
        <f t="shared" si="372"/>
        <v>75977.98</v>
      </c>
      <c r="F1265" s="77">
        <f t="shared" si="372"/>
        <v>11544.43</v>
      </c>
      <c r="G1265" s="77">
        <f t="shared" si="372"/>
        <v>0</v>
      </c>
      <c r="H1265" s="77">
        <f>D1265+E1265-F1265+G1265</f>
        <v>231557.53999999998</v>
      </c>
      <c r="I1265" s="59">
        <f>I1220+I1235+I1250</f>
        <v>0</v>
      </c>
      <c r="J1265" s="107" t="str">
        <f>IF($I1265=0,"","("&amp;IF(#REF!&lt;&gt;0,1,0)+IF(#REF!&lt;&gt;0,2,0)+IF(#REF!&lt;&gt;0,4,0)&amp;")")</f>
        <v/>
      </c>
      <c r="K1265" s="150">
        <f>H1265-I1265</f>
        <v>231557.53999999998</v>
      </c>
      <c r="L1265" s="46"/>
      <c r="M1265" s="43"/>
    </row>
    <row r="1266" spans="1:35" ht="10.5" customHeight="1" x14ac:dyDescent="0.2">
      <c r="A1266" s="68"/>
      <c r="B1266" s="33">
        <v>346.7</v>
      </c>
      <c r="C1266" s="69" t="s">
        <v>82</v>
      </c>
      <c r="D1266" s="77">
        <f t="shared" si="372"/>
        <v>1128076.2</v>
      </c>
      <c r="E1266" s="77">
        <f t="shared" si="372"/>
        <v>141527.84</v>
      </c>
      <c r="F1266" s="77">
        <f t="shared" si="372"/>
        <v>326112.61</v>
      </c>
      <c r="G1266" s="77">
        <f t="shared" si="372"/>
        <v>0</v>
      </c>
      <c r="H1266" s="77">
        <f>D1266+E1266-F1266+G1266</f>
        <v>943491.43</v>
      </c>
      <c r="I1266" s="59">
        <f>I1221+I1236+I1251</f>
        <v>0</v>
      </c>
      <c r="J1266" s="107" t="str">
        <f>IF($I1266=0,"","("&amp;IF(#REF!&lt;&gt;0,1,0)+IF(#REF!&lt;&gt;0,2,0)+IF(#REF!&lt;&gt;0,4,0)&amp;")")</f>
        <v/>
      </c>
      <c r="K1266" s="150">
        <f>H1266-I1266</f>
        <v>943491.43</v>
      </c>
      <c r="L1266" s="46"/>
      <c r="M1266" s="43"/>
    </row>
    <row r="1267" spans="1:35" s="40" customFormat="1" ht="10.5" customHeight="1" x14ac:dyDescent="0.2">
      <c r="A1267" s="68"/>
      <c r="B1267" s="72"/>
      <c r="C1267" s="78" t="s">
        <v>84</v>
      </c>
      <c r="D1267" s="113">
        <f t="shared" ref="D1267:I1267" si="373">SUM(D1264:D1266)</f>
        <v>1407702.97</v>
      </c>
      <c r="E1267" s="113">
        <f t="shared" si="373"/>
        <v>230680.47999999998</v>
      </c>
      <c r="F1267" s="113">
        <f t="shared" si="373"/>
        <v>408568.37</v>
      </c>
      <c r="G1267" s="113">
        <f t="shared" si="373"/>
        <v>0</v>
      </c>
      <c r="H1267" s="113">
        <f t="shared" si="373"/>
        <v>1229815.08</v>
      </c>
      <c r="I1267" s="113">
        <f t="shared" si="373"/>
        <v>0</v>
      </c>
      <c r="J1267" s="107" t="str">
        <f>IF($I1267=0,"","("&amp;IF(#REF!&lt;&gt;0,1,0)+IF(#REF!&lt;&gt;0,2,0)+IF(#REF!&lt;&gt;0,4,0)&amp;")")</f>
        <v/>
      </c>
      <c r="K1267" s="159">
        <f>SUM(K1264:K1266)</f>
        <v>1229815.08</v>
      </c>
      <c r="L1267" s="49"/>
      <c r="M1267" s="83"/>
      <c r="N1267" s="12"/>
    </row>
    <row r="1268" spans="1:35" ht="10.5" customHeight="1" thickBot="1" x14ac:dyDescent="0.25">
      <c r="A1268" s="68"/>
      <c r="B1268" s="102"/>
      <c r="C1268" s="32"/>
      <c r="D1268" s="32"/>
      <c r="E1268" s="32"/>
      <c r="F1268" s="32"/>
      <c r="G1268" s="32"/>
      <c r="H1268" s="32"/>
      <c r="I1268" s="32"/>
      <c r="J1268" s="107" t="str">
        <f>IF($I1268=0,"","("&amp;IF(#REF!&lt;&gt;0,1,0)+IF(#REF!&lt;&gt;0,2,0)+IF(#REF!&lt;&gt;0,4,0)&amp;")")</f>
        <v/>
      </c>
      <c r="K1268" s="160"/>
      <c r="L1268" s="46"/>
      <c r="M1268" s="43"/>
    </row>
    <row r="1269" spans="1:35" s="40" customFormat="1" ht="10.5" customHeight="1" thickTop="1" x14ac:dyDescent="0.2">
      <c r="A1269" s="79"/>
      <c r="B1269" s="80"/>
      <c r="C1269" s="81" t="str">
        <f>" "&amp;"Total "&amp;A$1255</f>
        <v xml:space="preserve"> Total Sanford Site</v>
      </c>
      <c r="D1269" s="155">
        <f t="shared" ref="D1269:I1269" si="374">D1262+D1267</f>
        <v>815078449.66000009</v>
      </c>
      <c r="E1269" s="155">
        <f t="shared" si="374"/>
        <v>34353478.109999999</v>
      </c>
      <c r="F1269" s="155">
        <f t="shared" si="374"/>
        <v>12702872.200000001</v>
      </c>
      <c r="G1269" s="155">
        <f t="shared" si="374"/>
        <v>-1867249.5600000003</v>
      </c>
      <c r="H1269" s="155">
        <f t="shared" si="374"/>
        <v>834861806.01000023</v>
      </c>
      <c r="I1269" s="155">
        <f t="shared" si="374"/>
        <v>0</v>
      </c>
      <c r="J1269" s="109" t="str">
        <f>IF($I1269=0,"","("&amp;IF(#REF!&lt;&gt;0,1,0)+IF(#REF!&lt;&gt;0,2,0)+IF(#REF!&lt;&gt;0,4,0)&amp;")")</f>
        <v/>
      </c>
      <c r="K1269" s="161">
        <f>K1262+K1267</f>
        <v>834861806.01000023</v>
      </c>
      <c r="L1269" s="49"/>
      <c r="M1269" s="50"/>
      <c r="N1269" s="12"/>
    </row>
    <row r="1270" spans="1:35" ht="10.5" customHeight="1" x14ac:dyDescent="0.2">
      <c r="A1270" s="40"/>
      <c r="B1270" s="39"/>
      <c r="C1270" s="63"/>
      <c r="D1270" s="86"/>
      <c r="E1270" s="86"/>
      <c r="F1270" s="86"/>
      <c r="G1270" s="86"/>
      <c r="H1270" s="86"/>
      <c r="I1270" s="86"/>
      <c r="K1270" s="86"/>
      <c r="L1270" s="46"/>
      <c r="M1270" s="56"/>
    </row>
    <row r="1271" spans="1:35" ht="10.5" customHeight="1" x14ac:dyDescent="0.2">
      <c r="A1271" s="97" t="s">
        <v>156</v>
      </c>
      <c r="B1271" s="63"/>
      <c r="D1271" s="86"/>
      <c r="E1271" s="86"/>
      <c r="F1271" s="86"/>
      <c r="G1271" s="86"/>
      <c r="H1271" s="86"/>
      <c r="I1271" s="86"/>
      <c r="J1271" s="12" t="str">
        <f>IF($I1271=0,"","("&amp;IF(#REF!&lt;&gt;0,1,0)+IF(#REF!&lt;&gt;0,2,0)+IF(#REF!&lt;&gt;0,4,0)&amp;")")</f>
        <v/>
      </c>
      <c r="K1271" s="86"/>
      <c r="L1271" s="46"/>
      <c r="M1271" s="56"/>
    </row>
    <row r="1272" spans="1:35" ht="10.5" customHeight="1" x14ac:dyDescent="0.2">
      <c r="A1272" s="40"/>
      <c r="B1272" s="10">
        <v>341</v>
      </c>
      <c r="C1272" s="41" t="s">
        <v>3</v>
      </c>
      <c r="D1272" s="42">
        <v>31588562.68</v>
      </c>
      <c r="E1272" s="42">
        <v>0</v>
      </c>
      <c r="F1272" s="42">
        <v>0</v>
      </c>
      <c r="G1272" s="42">
        <v>0</v>
      </c>
      <c r="H1272" s="42">
        <f t="shared" ref="H1272:H1277" si="375">D1272+E1272-F1272+G1272</f>
        <v>31588562.68</v>
      </c>
      <c r="I1272" s="42">
        <v>0</v>
      </c>
      <c r="J1272" s="12" t="str">
        <f>IF($I1272=0,"","("&amp;IF(#REF!&lt;&gt;0,1,0)+IF(#REF!&lt;&gt;0,2,0)+IF(#REF!&lt;&gt;0,4,0)&amp;")")</f>
        <v/>
      </c>
      <c r="K1272" s="101">
        <f t="shared" ref="K1272:K1277" si="376">H1272-I1272</f>
        <v>31588562.68</v>
      </c>
      <c r="L1272" s="46"/>
      <c r="M1272" s="43">
        <v>3.5000000000000003E-2</v>
      </c>
      <c r="N1272" s="8"/>
    </row>
    <row r="1273" spans="1:35" ht="10.5" customHeight="1" x14ac:dyDescent="0.2">
      <c r="A1273" s="40"/>
      <c r="B1273" s="10">
        <v>342</v>
      </c>
      <c r="C1273" s="105" t="s">
        <v>134</v>
      </c>
      <c r="D1273" s="42">
        <v>12222318.880000001</v>
      </c>
      <c r="E1273" s="42">
        <v>58073.93</v>
      </c>
      <c r="F1273" s="42">
        <v>0</v>
      </c>
      <c r="G1273" s="42">
        <v>0</v>
      </c>
      <c r="H1273" s="42">
        <f t="shared" si="375"/>
        <v>12280392.810000001</v>
      </c>
      <c r="I1273" s="42">
        <v>0</v>
      </c>
      <c r="J1273" s="12" t="str">
        <f>IF($I1273=0,"","("&amp;IF(#REF!&lt;&gt;0,1,0)+IF(#REF!&lt;&gt;0,2,0)+IF(#REF!&lt;&gt;0,4,0)&amp;")")</f>
        <v/>
      </c>
      <c r="K1273" s="71">
        <f t="shared" si="376"/>
        <v>12280392.810000001</v>
      </c>
      <c r="L1273" s="46"/>
      <c r="M1273" s="43">
        <v>3.7999999999999999E-2</v>
      </c>
      <c r="N1273" s="8"/>
    </row>
    <row r="1274" spans="1:35" ht="10.5" customHeight="1" x14ac:dyDescent="0.2">
      <c r="A1274" s="40"/>
      <c r="B1274" s="10">
        <v>343</v>
      </c>
      <c r="C1274" s="9" t="s">
        <v>9</v>
      </c>
      <c r="D1274" s="42">
        <v>378949283.46000004</v>
      </c>
      <c r="E1274" s="42">
        <v>5079360.57</v>
      </c>
      <c r="F1274" s="42">
        <v>1064985.3500000001</v>
      </c>
      <c r="G1274" s="42">
        <v>-8986158.1699999999</v>
      </c>
      <c r="H1274" s="42">
        <f t="shared" si="375"/>
        <v>373977500.50999999</v>
      </c>
      <c r="I1274" s="42">
        <v>0</v>
      </c>
      <c r="J1274" s="12" t="str">
        <f>IF($I1274=0,"","("&amp;IF(#REF!&lt;&gt;0,1,0)+IF(#REF!&lt;&gt;0,2,0)+IF(#REF!&lt;&gt;0,4,0)&amp;")")</f>
        <v/>
      </c>
      <c r="K1274" s="71">
        <f t="shared" si="376"/>
        <v>373977500.50999999</v>
      </c>
      <c r="L1274" s="46"/>
      <c r="M1274" s="43">
        <v>5.7000000000000002E-2</v>
      </c>
      <c r="N1274" s="8"/>
    </row>
    <row r="1275" spans="1:35" ht="10.5" customHeight="1" x14ac:dyDescent="0.2">
      <c r="A1275" s="40"/>
      <c r="B1275" s="10">
        <v>344</v>
      </c>
      <c r="C1275" s="9" t="s">
        <v>10</v>
      </c>
      <c r="D1275" s="42">
        <v>41233920.719999999</v>
      </c>
      <c r="E1275" s="42">
        <v>0</v>
      </c>
      <c r="F1275" s="42">
        <v>0</v>
      </c>
      <c r="G1275" s="42">
        <v>0</v>
      </c>
      <c r="H1275" s="42">
        <f t="shared" si="375"/>
        <v>41233920.719999999</v>
      </c>
      <c r="I1275" s="42">
        <v>0</v>
      </c>
      <c r="J1275" s="12" t="str">
        <f>IF($I1275=0,"","("&amp;IF(#REF!&lt;&gt;0,1,0)+IF(#REF!&lt;&gt;0,2,0)+IF(#REF!&lt;&gt;0,4,0)&amp;")")</f>
        <v/>
      </c>
      <c r="K1275" s="71">
        <f t="shared" si="376"/>
        <v>41233920.719999999</v>
      </c>
      <c r="L1275" s="46"/>
      <c r="M1275" s="43">
        <v>3.4000000000000002E-2</v>
      </c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8"/>
      <c r="AG1275" s="8"/>
      <c r="AH1275" s="8"/>
      <c r="AI1275" s="8"/>
    </row>
    <row r="1276" spans="1:35" ht="10.5" customHeight="1" x14ac:dyDescent="0.2">
      <c r="A1276" s="40"/>
      <c r="B1276" s="10">
        <v>345</v>
      </c>
      <c r="C1276" s="9" t="s">
        <v>6</v>
      </c>
      <c r="D1276" s="42">
        <v>50811350.200000003</v>
      </c>
      <c r="E1276" s="42">
        <v>214374.43</v>
      </c>
      <c r="F1276" s="42">
        <v>-625734.82000000007</v>
      </c>
      <c r="G1276" s="42">
        <v>0</v>
      </c>
      <c r="H1276" s="42">
        <f t="shared" si="375"/>
        <v>51651459.450000003</v>
      </c>
      <c r="I1276" s="42">
        <v>0</v>
      </c>
      <c r="J1276" s="12" t="str">
        <f>IF($I1276=0,"","("&amp;IF(#REF!&lt;&gt;0,1,0)+IF(#REF!&lt;&gt;0,2,0)+IF(#REF!&lt;&gt;0,4,0)&amp;")")</f>
        <v/>
      </c>
      <c r="K1276" s="71">
        <f t="shared" si="376"/>
        <v>51651459.450000003</v>
      </c>
      <c r="L1276" s="46"/>
      <c r="M1276" s="43">
        <v>3.4000000000000002E-2</v>
      </c>
      <c r="N1276" s="8"/>
    </row>
    <row r="1277" spans="1:35" ht="10.5" customHeight="1" x14ac:dyDescent="0.2">
      <c r="A1277" s="40"/>
      <c r="B1277" s="10">
        <v>346</v>
      </c>
      <c r="C1277" s="9" t="s">
        <v>7</v>
      </c>
      <c r="D1277" s="42">
        <v>12303818.73</v>
      </c>
      <c r="E1277" s="42">
        <v>0</v>
      </c>
      <c r="F1277" s="42">
        <v>0</v>
      </c>
      <c r="G1277" s="42">
        <v>0</v>
      </c>
      <c r="H1277" s="42">
        <f t="shared" si="375"/>
        <v>12303818.73</v>
      </c>
      <c r="I1277" s="42">
        <v>0</v>
      </c>
      <c r="J1277" s="12" t="str">
        <f>IF($I1277=0,"","("&amp;IF(#REF!&lt;&gt;0,1,0)+IF(#REF!&lt;&gt;0,2,0)+IF(#REF!&lt;&gt;0,4,0)&amp;")")</f>
        <v/>
      </c>
      <c r="K1277" s="71">
        <f t="shared" si="376"/>
        <v>12303818.73</v>
      </c>
      <c r="L1277" s="46"/>
      <c r="M1277" s="43">
        <v>3.4000000000000002E-2</v>
      </c>
      <c r="N1277" s="8"/>
    </row>
    <row r="1278" spans="1:35" s="40" customFormat="1" ht="10.5" customHeight="1" x14ac:dyDescent="0.2">
      <c r="B1278" s="47"/>
      <c r="C1278" s="48" t="s">
        <v>77</v>
      </c>
      <c r="D1278" s="94">
        <f t="shared" ref="D1278:I1278" si="377">SUM(D1272:D1277)</f>
        <v>527109254.67000002</v>
      </c>
      <c r="E1278" s="94">
        <f t="shared" si="377"/>
        <v>5351808.93</v>
      </c>
      <c r="F1278" s="94">
        <f t="shared" si="377"/>
        <v>439250.53</v>
      </c>
      <c r="G1278" s="94">
        <f t="shared" si="377"/>
        <v>-8986158.1699999999</v>
      </c>
      <c r="H1278" s="94">
        <f t="shared" si="377"/>
        <v>523035654.90000004</v>
      </c>
      <c r="I1278" s="94">
        <f t="shared" si="377"/>
        <v>0</v>
      </c>
      <c r="J1278" s="12" t="str">
        <f>IF($I1278=0,"","("&amp;IF(#REF!&lt;&gt;0,1,0)+IF(#REF!&lt;&gt;0,2,0)+IF(#REF!&lt;&gt;0,4,0)&amp;")")</f>
        <v/>
      </c>
      <c r="K1278" s="94">
        <f>SUM(K1272:K1277)</f>
        <v>523035654.90000004</v>
      </c>
      <c r="L1278" s="49"/>
      <c r="M1278" s="50"/>
      <c r="N1278" s="12"/>
    </row>
    <row r="1279" spans="1:35" ht="10.5" customHeight="1" x14ac:dyDescent="0.2">
      <c r="A1279" s="40"/>
      <c r="C1279" s="54"/>
      <c r="I1279" s="9"/>
      <c r="J1279" s="12" t="str">
        <f>IF($I1279=0,"","("&amp;IF(#REF!&lt;&gt;0,1,0)+IF(#REF!&lt;&gt;0,2,0)+IF(#REF!&lt;&gt;0,4,0)&amp;")")</f>
        <v/>
      </c>
      <c r="L1279" s="46"/>
      <c r="M1279" s="43"/>
    </row>
    <row r="1280" spans="1:35" ht="10.5" customHeight="1" x14ac:dyDescent="0.2">
      <c r="A1280" s="40"/>
      <c r="B1280" s="10">
        <v>346.3</v>
      </c>
      <c r="C1280" s="41" t="s">
        <v>78</v>
      </c>
      <c r="D1280" s="42">
        <v>0</v>
      </c>
      <c r="E1280" s="42">
        <v>0</v>
      </c>
      <c r="F1280" s="42">
        <v>0</v>
      </c>
      <c r="G1280" s="42">
        <v>0</v>
      </c>
      <c r="H1280" s="42">
        <f>D1280+E1280-F1280+G1280</f>
        <v>0</v>
      </c>
      <c r="I1280" s="42">
        <v>0</v>
      </c>
      <c r="J1280" s="12" t="str">
        <f>IF($I1280=0,"","("&amp;IF(#REF!&lt;&gt;0,1,0)+IF(#REF!&lt;&gt;0,2,0)+IF(#REF!&lt;&gt;0,4,0)&amp;")")</f>
        <v/>
      </c>
      <c r="K1280" s="101">
        <f>H1280-I1280</f>
        <v>0</v>
      </c>
      <c r="L1280" s="46"/>
      <c r="M1280" s="57" t="s">
        <v>79</v>
      </c>
    </row>
    <row r="1281" spans="1:16" ht="10.5" customHeight="1" x14ac:dyDescent="0.2">
      <c r="A1281" s="40"/>
      <c r="B1281" s="10">
        <v>346.5</v>
      </c>
      <c r="C1281" s="9" t="s">
        <v>80</v>
      </c>
      <c r="D1281" s="42">
        <v>227.38</v>
      </c>
      <c r="E1281" s="42">
        <v>0</v>
      </c>
      <c r="F1281" s="42">
        <v>0</v>
      </c>
      <c r="G1281" s="42">
        <v>0</v>
      </c>
      <c r="H1281" s="42">
        <f>D1281+E1281-F1281+G1281</f>
        <v>227.38</v>
      </c>
      <c r="I1281" s="42">
        <v>0</v>
      </c>
      <c r="J1281" s="12" t="str">
        <f>IF($I1281=0,"","("&amp;IF(#REF!&lt;&gt;0,1,0)+IF(#REF!&lt;&gt;0,2,0)+IF(#REF!&lt;&gt;0,4,0)&amp;")")</f>
        <v/>
      </c>
      <c r="K1281" s="71">
        <f>H1281-I1281</f>
        <v>227.38</v>
      </c>
      <c r="L1281" s="46"/>
      <c r="M1281" s="43" t="s">
        <v>81</v>
      </c>
      <c r="N1281" s="8"/>
      <c r="O1281" s="8"/>
      <c r="P1281" s="8"/>
    </row>
    <row r="1282" spans="1:16" ht="10.5" customHeight="1" x14ac:dyDescent="0.2">
      <c r="A1282" s="40"/>
      <c r="B1282" s="10">
        <v>346.7</v>
      </c>
      <c r="C1282" s="41" t="s">
        <v>82</v>
      </c>
      <c r="D1282" s="42">
        <v>401912.63</v>
      </c>
      <c r="E1282" s="42">
        <v>0.03</v>
      </c>
      <c r="F1282" s="42">
        <v>31206.3</v>
      </c>
      <c r="G1282" s="42">
        <v>0</v>
      </c>
      <c r="H1282" s="42">
        <f>D1282+E1282-F1282+G1282</f>
        <v>370706.36000000004</v>
      </c>
      <c r="I1282" s="42">
        <v>0</v>
      </c>
      <c r="J1282" s="12" t="str">
        <f>IF($I1282=0,"","("&amp;IF(#REF!&lt;&gt;0,1,0)+IF(#REF!&lt;&gt;0,2,0)+IF(#REF!&lt;&gt;0,4,0)&amp;")")</f>
        <v/>
      </c>
      <c r="K1282" s="71">
        <f>H1282-I1282</f>
        <v>370706.36000000004</v>
      </c>
      <c r="L1282" s="46"/>
      <c r="M1282" s="43" t="s">
        <v>83</v>
      </c>
      <c r="N1282" s="8"/>
      <c r="O1282" s="8"/>
      <c r="P1282" s="8"/>
    </row>
    <row r="1283" spans="1:16" s="40" customFormat="1" ht="10.5" customHeight="1" x14ac:dyDescent="0.2">
      <c r="B1283" s="47"/>
      <c r="C1283" s="53" t="s">
        <v>84</v>
      </c>
      <c r="D1283" s="113">
        <f t="shared" ref="D1283:I1283" si="378">SUM(D1280:D1282)</f>
        <v>402140.01</v>
      </c>
      <c r="E1283" s="113">
        <f t="shared" si="378"/>
        <v>0.03</v>
      </c>
      <c r="F1283" s="113">
        <f t="shared" si="378"/>
        <v>31206.3</v>
      </c>
      <c r="G1283" s="113">
        <f t="shared" si="378"/>
        <v>0</v>
      </c>
      <c r="H1283" s="113">
        <f t="shared" si="378"/>
        <v>370933.74000000005</v>
      </c>
      <c r="I1283" s="113">
        <f t="shared" si="378"/>
        <v>0</v>
      </c>
      <c r="J1283" s="12" t="str">
        <f>IF($I1283=0,"","("&amp;IF(#REF!&lt;&gt;0,1,0)+IF(#REF!&lt;&gt;0,2,0)+IF(#REF!&lt;&gt;0,4,0)&amp;")")</f>
        <v/>
      </c>
      <c r="K1283" s="113">
        <f>SUM(K1280:K1282)</f>
        <v>370933.74000000005</v>
      </c>
      <c r="L1283" s="49"/>
      <c r="M1283" s="83"/>
      <c r="N1283" s="12"/>
    </row>
    <row r="1284" spans="1:16" ht="10.5" customHeight="1" thickBot="1" x14ac:dyDescent="0.25">
      <c r="A1284" s="40"/>
      <c r="B1284" s="39"/>
      <c r="D1284" s="9"/>
      <c r="E1284" s="9"/>
      <c r="F1284" s="9"/>
      <c r="G1284" s="9"/>
      <c r="H1284" s="9"/>
      <c r="I1284" s="9"/>
      <c r="J1284" s="12" t="str">
        <f>IF($I1284=0,"","("&amp;IF(#REF!&lt;&gt;0,1,0)+IF(#REF!&lt;&gt;0,2,0)+IF(#REF!&lt;&gt;0,4,0)&amp;")")</f>
        <v/>
      </c>
      <c r="K1284" s="9"/>
      <c r="L1284" s="46"/>
      <c r="M1284" s="43"/>
    </row>
    <row r="1285" spans="1:16" s="40" customFormat="1" ht="10.5" customHeight="1" thickTop="1" x14ac:dyDescent="0.2">
      <c r="B1285" s="47"/>
      <c r="C1285" s="60" t="str">
        <f>" "&amp;"Total "&amp;A$1271</f>
        <v xml:space="preserve"> Total Turkey Point Unit 5</v>
      </c>
      <c r="D1285" s="90">
        <f t="shared" ref="D1285:I1285" si="379">D1278+D1283</f>
        <v>527511394.68000001</v>
      </c>
      <c r="E1285" s="90">
        <f t="shared" si="379"/>
        <v>5351808.96</v>
      </c>
      <c r="F1285" s="90">
        <f t="shared" si="379"/>
        <v>470456.83</v>
      </c>
      <c r="G1285" s="90">
        <f t="shared" si="379"/>
        <v>-8986158.1699999999</v>
      </c>
      <c r="H1285" s="90">
        <f t="shared" si="379"/>
        <v>523406588.64000005</v>
      </c>
      <c r="I1285" s="90">
        <f t="shared" si="379"/>
        <v>0</v>
      </c>
      <c r="J1285" s="12" t="str">
        <f>IF($I1285=0,"","("&amp;IF(#REF!&lt;&gt;0,1,0)+IF(#REF!&lt;&gt;0,2,0)+IF(#REF!&lt;&gt;0,4,0)&amp;")")</f>
        <v/>
      </c>
      <c r="K1285" s="90">
        <f>K1278+K1283</f>
        <v>523406588.64000005</v>
      </c>
      <c r="L1285" s="49"/>
      <c r="M1285" s="50"/>
      <c r="N1285" s="12"/>
    </row>
    <row r="1286" spans="1:16" ht="10.5" customHeight="1" x14ac:dyDescent="0.2">
      <c r="A1286" s="104" t="s">
        <v>120</v>
      </c>
      <c r="B1286" s="64"/>
      <c r="C1286" s="65"/>
      <c r="D1286" s="66"/>
      <c r="E1286" s="66"/>
      <c r="F1286" s="66"/>
      <c r="G1286" s="66"/>
      <c r="H1286" s="66"/>
      <c r="I1286" s="66"/>
      <c r="J1286" s="67" t="str">
        <f>IF($I1286=0,"","("&amp;IF(#REF!&lt;&gt;0,1,0)+IF(#REF!&lt;&gt;0,2,0)+IF(#REF!&lt;&gt;0,4,0)&amp;")")</f>
        <v/>
      </c>
      <c r="K1286" s="148"/>
      <c r="L1286" s="46"/>
      <c r="M1286" s="43"/>
    </row>
    <row r="1287" spans="1:16" ht="10.5" customHeight="1" x14ac:dyDescent="0.2">
      <c r="A1287" s="68"/>
      <c r="B1287" s="33">
        <v>341</v>
      </c>
      <c r="C1287" s="69" t="s">
        <v>3</v>
      </c>
      <c r="D1287" s="138">
        <f t="shared" ref="D1287:I1292" si="380">D1272</f>
        <v>31588562.68</v>
      </c>
      <c r="E1287" s="138">
        <f t="shared" si="380"/>
        <v>0</v>
      </c>
      <c r="F1287" s="138">
        <f t="shared" si="380"/>
        <v>0</v>
      </c>
      <c r="G1287" s="138">
        <f t="shared" si="380"/>
        <v>0</v>
      </c>
      <c r="H1287" s="138">
        <f t="shared" si="380"/>
        <v>31588562.68</v>
      </c>
      <c r="I1287" s="138">
        <f t="shared" si="380"/>
        <v>0</v>
      </c>
      <c r="J1287" s="107" t="str">
        <f>IF($I1287=0,"","("&amp;IF(#REF!&lt;&gt;0,1,0)+IF(#REF!&lt;&gt;0,2,0)+IF(#REF!&lt;&gt;0,4,0)&amp;")")</f>
        <v/>
      </c>
      <c r="K1287" s="149">
        <f t="shared" ref="K1287:K1292" si="381">H1287-I1287</f>
        <v>31588562.68</v>
      </c>
      <c r="L1287" s="46"/>
      <c r="M1287" s="43"/>
    </row>
    <row r="1288" spans="1:16" ht="10.5" customHeight="1" x14ac:dyDescent="0.2">
      <c r="A1288" s="68"/>
      <c r="B1288" s="33">
        <v>342</v>
      </c>
      <c r="C1288" s="106" t="s">
        <v>134</v>
      </c>
      <c r="D1288" s="138">
        <f t="shared" si="380"/>
        <v>12222318.880000001</v>
      </c>
      <c r="E1288" s="138">
        <f t="shared" si="380"/>
        <v>58073.93</v>
      </c>
      <c r="F1288" s="138">
        <f t="shared" si="380"/>
        <v>0</v>
      </c>
      <c r="G1288" s="138">
        <f t="shared" si="380"/>
        <v>0</v>
      </c>
      <c r="H1288" s="138">
        <f t="shared" si="380"/>
        <v>12280392.810000001</v>
      </c>
      <c r="I1288" s="138">
        <f>I1273</f>
        <v>0</v>
      </c>
      <c r="J1288" s="107" t="str">
        <f>IF($I1288=0,"","("&amp;IF(#REF!&lt;&gt;0,1,0)+IF(#REF!&lt;&gt;0,2,0)+IF(#REF!&lt;&gt;0,4,0)&amp;")")</f>
        <v/>
      </c>
      <c r="K1288" s="150">
        <f t="shared" si="381"/>
        <v>12280392.810000001</v>
      </c>
      <c r="L1288" s="46"/>
      <c r="M1288" s="43"/>
    </row>
    <row r="1289" spans="1:16" ht="10.5" customHeight="1" x14ac:dyDescent="0.2">
      <c r="A1289" s="68"/>
      <c r="B1289" s="33">
        <v>343</v>
      </c>
      <c r="C1289" s="32" t="s">
        <v>9</v>
      </c>
      <c r="D1289" s="138">
        <f t="shared" si="380"/>
        <v>378949283.46000004</v>
      </c>
      <c r="E1289" s="138">
        <f t="shared" si="380"/>
        <v>5079360.57</v>
      </c>
      <c r="F1289" s="138">
        <f t="shared" si="380"/>
        <v>1064985.3500000001</v>
      </c>
      <c r="G1289" s="138">
        <f t="shared" si="380"/>
        <v>-8986158.1699999999</v>
      </c>
      <c r="H1289" s="138">
        <f t="shared" si="380"/>
        <v>373977500.50999999</v>
      </c>
      <c r="I1289" s="138">
        <f>I1274</f>
        <v>0</v>
      </c>
      <c r="J1289" s="107" t="str">
        <f>IF($I1289=0,"","("&amp;IF(#REF!&lt;&gt;0,1,0)+IF(#REF!&lt;&gt;0,2,0)+IF(#REF!&lt;&gt;0,4,0)&amp;")")</f>
        <v/>
      </c>
      <c r="K1289" s="150">
        <f t="shared" si="381"/>
        <v>373977500.50999999</v>
      </c>
      <c r="L1289" s="46"/>
      <c r="M1289" s="43"/>
    </row>
    <row r="1290" spans="1:16" ht="10.5" customHeight="1" x14ac:dyDescent="0.2">
      <c r="A1290" s="68"/>
      <c r="B1290" s="33">
        <v>344</v>
      </c>
      <c r="C1290" s="32" t="s">
        <v>10</v>
      </c>
      <c r="D1290" s="138">
        <f t="shared" si="380"/>
        <v>41233920.719999999</v>
      </c>
      <c r="E1290" s="138">
        <f t="shared" si="380"/>
        <v>0</v>
      </c>
      <c r="F1290" s="138">
        <f t="shared" si="380"/>
        <v>0</v>
      </c>
      <c r="G1290" s="138">
        <f t="shared" si="380"/>
        <v>0</v>
      </c>
      <c r="H1290" s="138">
        <f t="shared" si="380"/>
        <v>41233920.719999999</v>
      </c>
      <c r="I1290" s="138">
        <f>I1275</f>
        <v>0</v>
      </c>
      <c r="J1290" s="107" t="str">
        <f>IF($I1290=0,"","("&amp;IF(#REF!&lt;&gt;0,1,0)+IF(#REF!&lt;&gt;0,2,0)+IF(#REF!&lt;&gt;0,4,0)&amp;")")</f>
        <v/>
      </c>
      <c r="K1290" s="150">
        <f t="shared" si="381"/>
        <v>41233920.719999999</v>
      </c>
      <c r="L1290" s="46"/>
      <c r="M1290" s="43"/>
    </row>
    <row r="1291" spans="1:16" ht="10.5" customHeight="1" x14ac:dyDescent="0.2">
      <c r="A1291" s="68"/>
      <c r="B1291" s="33">
        <v>345</v>
      </c>
      <c r="C1291" s="32" t="s">
        <v>6</v>
      </c>
      <c r="D1291" s="138">
        <f t="shared" si="380"/>
        <v>50811350.200000003</v>
      </c>
      <c r="E1291" s="138">
        <f t="shared" si="380"/>
        <v>214374.43</v>
      </c>
      <c r="F1291" s="138">
        <f t="shared" si="380"/>
        <v>-625734.82000000007</v>
      </c>
      <c r="G1291" s="138">
        <f t="shared" si="380"/>
        <v>0</v>
      </c>
      <c r="H1291" s="138">
        <f t="shared" si="380"/>
        <v>51651459.450000003</v>
      </c>
      <c r="I1291" s="138">
        <f>I1276</f>
        <v>0</v>
      </c>
      <c r="J1291" s="107" t="str">
        <f>IF($I1291=0,"","("&amp;IF(#REF!&lt;&gt;0,1,0)+IF(#REF!&lt;&gt;0,2,0)+IF(#REF!&lt;&gt;0,4,0)&amp;")")</f>
        <v/>
      </c>
      <c r="K1291" s="150">
        <f t="shared" si="381"/>
        <v>51651459.450000003</v>
      </c>
      <c r="L1291" s="46"/>
      <c r="M1291" s="43"/>
    </row>
    <row r="1292" spans="1:16" ht="10.5" customHeight="1" x14ac:dyDescent="0.2">
      <c r="A1292" s="68"/>
      <c r="B1292" s="33">
        <v>346</v>
      </c>
      <c r="C1292" s="32" t="s">
        <v>7</v>
      </c>
      <c r="D1292" s="138">
        <f t="shared" si="380"/>
        <v>12303818.73</v>
      </c>
      <c r="E1292" s="138">
        <f t="shared" si="380"/>
        <v>0</v>
      </c>
      <c r="F1292" s="138">
        <f t="shared" si="380"/>
        <v>0</v>
      </c>
      <c r="G1292" s="138">
        <f t="shared" si="380"/>
        <v>0</v>
      </c>
      <c r="H1292" s="138">
        <f t="shared" si="380"/>
        <v>12303818.73</v>
      </c>
      <c r="I1292" s="138">
        <f>I1277</f>
        <v>0</v>
      </c>
      <c r="J1292" s="107" t="str">
        <f>IF($I1292=0,"","("&amp;IF(#REF!&lt;&gt;0,1,0)+IF(#REF!&lt;&gt;0,2,0)+IF(#REF!&lt;&gt;0,4,0)&amp;")")</f>
        <v/>
      </c>
      <c r="K1292" s="150">
        <f t="shared" si="381"/>
        <v>12303818.73</v>
      </c>
      <c r="L1292" s="46"/>
      <c r="M1292" s="43"/>
    </row>
    <row r="1293" spans="1:16" s="40" customFormat="1" ht="10.5" customHeight="1" x14ac:dyDescent="0.2">
      <c r="A1293" s="68"/>
      <c r="B1293" s="72"/>
      <c r="C1293" s="73" t="s">
        <v>77</v>
      </c>
      <c r="D1293" s="94">
        <f t="shared" ref="D1293:I1293" si="382">SUM(D1287:D1292)</f>
        <v>527109254.67000002</v>
      </c>
      <c r="E1293" s="94">
        <f t="shared" si="382"/>
        <v>5351808.93</v>
      </c>
      <c r="F1293" s="94">
        <f t="shared" si="382"/>
        <v>439250.53</v>
      </c>
      <c r="G1293" s="94">
        <f t="shared" si="382"/>
        <v>-8986158.1699999999</v>
      </c>
      <c r="H1293" s="94">
        <f t="shared" si="382"/>
        <v>523035654.90000004</v>
      </c>
      <c r="I1293" s="94">
        <f t="shared" si="382"/>
        <v>0</v>
      </c>
      <c r="J1293" s="107" t="str">
        <f>IF($I1293=0,"","("&amp;IF(#REF!&lt;&gt;0,1,0)+IF(#REF!&lt;&gt;0,2,0)+IF(#REF!&lt;&gt;0,4,0)&amp;")")</f>
        <v/>
      </c>
      <c r="K1293" s="151">
        <f>SUM(K1287:K1292)</f>
        <v>523035654.90000004</v>
      </c>
      <c r="L1293" s="49"/>
      <c r="M1293" s="50"/>
      <c r="N1293" s="12"/>
    </row>
    <row r="1294" spans="1:16" ht="10.5" customHeight="1" x14ac:dyDescent="0.2">
      <c r="A1294" s="68"/>
      <c r="B1294" s="33"/>
      <c r="C1294" s="75"/>
      <c r="D1294" s="55"/>
      <c r="E1294" s="55"/>
      <c r="F1294" s="55"/>
      <c r="G1294" s="55"/>
      <c r="H1294" s="55"/>
      <c r="I1294" s="32"/>
      <c r="J1294" s="107" t="str">
        <f>IF($I1294=0,"","("&amp;IF(#REF!&lt;&gt;0,1,0)+IF(#REF!&lt;&gt;0,2,0)+IF(#REF!&lt;&gt;0,4,0)&amp;")")</f>
        <v/>
      </c>
      <c r="K1294" s="158"/>
      <c r="L1294" s="46"/>
      <c r="M1294" s="43"/>
    </row>
    <row r="1295" spans="1:16" ht="10.5" customHeight="1" x14ac:dyDescent="0.2">
      <c r="A1295" s="68"/>
      <c r="B1295" s="33">
        <v>346.3</v>
      </c>
      <c r="C1295" s="69" t="s">
        <v>78</v>
      </c>
      <c r="D1295" s="138">
        <f t="shared" ref="D1295:I1297" si="383">D1280</f>
        <v>0</v>
      </c>
      <c r="E1295" s="138">
        <f t="shared" si="383"/>
        <v>0</v>
      </c>
      <c r="F1295" s="138">
        <f t="shared" si="383"/>
        <v>0</v>
      </c>
      <c r="G1295" s="138">
        <f t="shared" si="383"/>
        <v>0</v>
      </c>
      <c r="H1295" s="138">
        <f t="shared" si="383"/>
        <v>0</v>
      </c>
      <c r="I1295" s="138">
        <f t="shared" si="383"/>
        <v>0</v>
      </c>
      <c r="J1295" s="107" t="str">
        <f>IF($I1295=0,"","("&amp;IF(#REF!&lt;&gt;0,1,0)+IF(#REF!&lt;&gt;0,2,0)+IF(#REF!&lt;&gt;0,4,0)&amp;")")</f>
        <v/>
      </c>
      <c r="K1295" s="149">
        <f>H1295-I1295</f>
        <v>0</v>
      </c>
      <c r="L1295" s="46"/>
      <c r="M1295" s="43"/>
    </row>
    <row r="1296" spans="1:16" ht="10.5" customHeight="1" x14ac:dyDescent="0.2">
      <c r="A1296" s="68"/>
      <c r="B1296" s="33">
        <v>346.5</v>
      </c>
      <c r="C1296" s="32" t="s">
        <v>80</v>
      </c>
      <c r="D1296" s="138">
        <f t="shared" si="383"/>
        <v>227.38</v>
      </c>
      <c r="E1296" s="138">
        <f t="shared" si="383"/>
        <v>0</v>
      </c>
      <c r="F1296" s="138">
        <f t="shared" si="383"/>
        <v>0</v>
      </c>
      <c r="G1296" s="138">
        <f t="shared" si="383"/>
        <v>0</v>
      </c>
      <c r="H1296" s="138">
        <f t="shared" si="383"/>
        <v>227.38</v>
      </c>
      <c r="I1296" s="138">
        <f>I1281</f>
        <v>0</v>
      </c>
      <c r="J1296" s="107" t="str">
        <f>IF($I1296=0,"","("&amp;IF(#REF!&lt;&gt;0,1,0)+IF(#REF!&lt;&gt;0,2,0)+IF(#REF!&lt;&gt;0,4,0)&amp;")")</f>
        <v/>
      </c>
      <c r="K1296" s="150">
        <f>H1296-I1296</f>
        <v>227.38</v>
      </c>
      <c r="L1296" s="46"/>
      <c r="M1296" s="43"/>
    </row>
    <row r="1297" spans="1:14" ht="10.5" customHeight="1" x14ac:dyDescent="0.2">
      <c r="A1297" s="68"/>
      <c r="B1297" s="33">
        <v>346.7</v>
      </c>
      <c r="C1297" s="69" t="s">
        <v>82</v>
      </c>
      <c r="D1297" s="138">
        <f t="shared" si="383"/>
        <v>401912.63</v>
      </c>
      <c r="E1297" s="138">
        <f t="shared" si="383"/>
        <v>0.03</v>
      </c>
      <c r="F1297" s="138">
        <f t="shared" si="383"/>
        <v>31206.3</v>
      </c>
      <c r="G1297" s="138">
        <f t="shared" si="383"/>
        <v>0</v>
      </c>
      <c r="H1297" s="138">
        <f t="shared" si="383"/>
        <v>370706.36000000004</v>
      </c>
      <c r="I1297" s="138">
        <f>I1282</f>
        <v>0</v>
      </c>
      <c r="J1297" s="107" t="str">
        <f>IF($I1297=0,"","("&amp;IF(#REF!&lt;&gt;0,1,0)+IF(#REF!&lt;&gt;0,2,0)+IF(#REF!&lt;&gt;0,4,0)&amp;")")</f>
        <v/>
      </c>
      <c r="K1297" s="150">
        <f>H1297-I1297</f>
        <v>370706.36000000004</v>
      </c>
      <c r="L1297" s="46"/>
      <c r="M1297" s="43"/>
    </row>
    <row r="1298" spans="1:14" s="40" customFormat="1" ht="10.5" customHeight="1" x14ac:dyDescent="0.2">
      <c r="A1298" s="68"/>
      <c r="B1298" s="72"/>
      <c r="C1298" s="78" t="s">
        <v>84</v>
      </c>
      <c r="D1298" s="113">
        <f t="shared" ref="D1298:I1298" si="384">SUM(D1295:D1297)</f>
        <v>402140.01</v>
      </c>
      <c r="E1298" s="113">
        <f t="shared" si="384"/>
        <v>0.03</v>
      </c>
      <c r="F1298" s="113">
        <f t="shared" si="384"/>
        <v>31206.3</v>
      </c>
      <c r="G1298" s="113">
        <f t="shared" si="384"/>
        <v>0</v>
      </c>
      <c r="H1298" s="113">
        <f t="shared" si="384"/>
        <v>370933.74000000005</v>
      </c>
      <c r="I1298" s="113">
        <f t="shared" si="384"/>
        <v>0</v>
      </c>
      <c r="J1298" s="107" t="str">
        <f>IF($I1298=0,"","("&amp;IF(#REF!&lt;&gt;0,1,0)+IF(#REF!&lt;&gt;0,2,0)+IF(#REF!&lt;&gt;0,4,0)&amp;")")</f>
        <v/>
      </c>
      <c r="K1298" s="159">
        <f>SUM(K1295:K1297)</f>
        <v>370933.74000000005</v>
      </c>
      <c r="L1298" s="49"/>
      <c r="M1298" s="83"/>
      <c r="N1298" s="12"/>
    </row>
    <row r="1299" spans="1:14" ht="10.5" customHeight="1" thickBot="1" x14ac:dyDescent="0.25">
      <c r="A1299" s="68"/>
      <c r="B1299" s="102"/>
      <c r="C1299" s="32"/>
      <c r="D1299" s="32"/>
      <c r="E1299" s="32"/>
      <c r="F1299" s="32"/>
      <c r="G1299" s="32"/>
      <c r="H1299" s="32"/>
      <c r="I1299" s="32"/>
      <c r="J1299" s="107" t="str">
        <f>IF($I1299=0,"","("&amp;IF(#REF!&lt;&gt;0,1,0)+IF(#REF!&lt;&gt;0,2,0)+IF(#REF!&lt;&gt;0,4,0)&amp;")")</f>
        <v/>
      </c>
      <c r="K1299" s="160"/>
      <c r="L1299" s="46"/>
      <c r="M1299" s="43"/>
    </row>
    <row r="1300" spans="1:14" s="40" customFormat="1" ht="10.5" customHeight="1" thickTop="1" x14ac:dyDescent="0.2">
      <c r="A1300" s="79"/>
      <c r="B1300" s="80"/>
      <c r="C1300" s="81" t="str">
        <f>" "&amp;"Total "&amp;A$1286</f>
        <v xml:space="preserve"> Total Turkey Point Site</v>
      </c>
      <c r="D1300" s="155">
        <f t="shared" ref="D1300:I1300" si="385">D1293+D1298</f>
        <v>527511394.68000001</v>
      </c>
      <c r="E1300" s="155">
        <f t="shared" si="385"/>
        <v>5351808.96</v>
      </c>
      <c r="F1300" s="155">
        <f t="shared" si="385"/>
        <v>470456.83</v>
      </c>
      <c r="G1300" s="155">
        <f t="shared" si="385"/>
        <v>-8986158.1699999999</v>
      </c>
      <c r="H1300" s="155">
        <f t="shared" si="385"/>
        <v>523406588.64000005</v>
      </c>
      <c r="I1300" s="155">
        <f t="shared" si="385"/>
        <v>0</v>
      </c>
      <c r="J1300" s="109" t="str">
        <f>IF($I1300=0,"","("&amp;IF(#REF!&lt;&gt;0,1,0)+IF(#REF!&lt;&gt;0,2,0)+IF(#REF!&lt;&gt;0,4,0)&amp;")")</f>
        <v/>
      </c>
      <c r="K1300" s="161">
        <f>K1293+K1298</f>
        <v>523406588.64000005</v>
      </c>
      <c r="L1300" s="49"/>
      <c r="M1300" s="50"/>
      <c r="N1300" s="12"/>
    </row>
    <row r="1301" spans="1:14" s="40" customFormat="1" ht="10.5" customHeight="1" x14ac:dyDescent="0.2">
      <c r="A1301" s="110"/>
      <c r="B1301" s="72"/>
      <c r="C1301" s="111"/>
      <c r="D1301" s="112"/>
      <c r="E1301" s="112"/>
      <c r="F1301" s="112"/>
      <c r="G1301" s="112"/>
      <c r="H1301" s="112"/>
      <c r="I1301" s="112"/>
      <c r="J1301" s="107"/>
      <c r="K1301" s="112"/>
      <c r="L1301" s="49"/>
      <c r="M1301" s="50"/>
      <c r="N1301" s="12"/>
    </row>
    <row r="1302" spans="1:14" ht="10.5" customHeight="1" x14ac:dyDescent="0.2">
      <c r="A1302" s="97" t="s">
        <v>157</v>
      </c>
      <c r="B1302" s="39"/>
      <c r="D1302" s="101"/>
      <c r="E1302" s="101"/>
      <c r="F1302" s="101"/>
      <c r="G1302" s="101"/>
      <c r="H1302" s="101"/>
      <c r="I1302" s="9"/>
      <c r="K1302" s="101"/>
      <c r="L1302" s="46"/>
      <c r="M1302" s="43"/>
    </row>
    <row r="1303" spans="1:14" ht="10.5" customHeight="1" x14ac:dyDescent="0.2">
      <c r="A1303" s="40"/>
      <c r="B1303" s="10">
        <v>341</v>
      </c>
      <c r="C1303" s="41" t="s">
        <v>3</v>
      </c>
      <c r="D1303" s="42">
        <v>3731718.1599999997</v>
      </c>
      <c r="E1303" s="42">
        <v>-412775.01</v>
      </c>
      <c r="F1303" s="42">
        <v>0</v>
      </c>
      <c r="G1303" s="42">
        <v>0</v>
      </c>
      <c r="H1303" s="42">
        <f t="shared" ref="H1303:H1308" si="386">D1303+E1303-F1303+G1303</f>
        <v>3318943.1499999994</v>
      </c>
      <c r="I1303" s="42">
        <v>0</v>
      </c>
      <c r="J1303" s="12" t="str">
        <f>IF($I1303=0,"","("&amp;IF(#REF!&lt;&gt;0,1,0)+IF(#REF!&lt;&gt;0,2,0)+IF(#REF!&lt;&gt;0,4,0)&amp;")")</f>
        <v/>
      </c>
      <c r="K1303" s="101">
        <f t="shared" ref="K1303:K1308" si="387">H1303-I1303</f>
        <v>3318943.1499999994</v>
      </c>
      <c r="L1303" s="46"/>
      <c r="M1303" s="43">
        <v>3.3000000000000002E-2</v>
      </c>
      <c r="N1303" s="8"/>
    </row>
    <row r="1304" spans="1:14" ht="10.5" customHeight="1" x14ac:dyDescent="0.2">
      <c r="A1304" s="40"/>
      <c r="B1304" s="10">
        <v>342</v>
      </c>
      <c r="C1304" s="105" t="s">
        <v>134</v>
      </c>
      <c r="D1304" s="42">
        <v>435708.75</v>
      </c>
      <c r="E1304" s="42">
        <v>632692.87</v>
      </c>
      <c r="F1304" s="42">
        <v>0</v>
      </c>
      <c r="G1304" s="42">
        <v>0</v>
      </c>
      <c r="H1304" s="42">
        <f t="shared" si="386"/>
        <v>1068401.6200000001</v>
      </c>
      <c r="I1304" s="42">
        <v>0</v>
      </c>
      <c r="J1304" s="12" t="str">
        <f>IF($I1304=0,"","("&amp;IF(#REF!&lt;&gt;0,1,0)+IF(#REF!&lt;&gt;0,2,0)+IF(#REF!&lt;&gt;0,4,0)&amp;")")</f>
        <v/>
      </c>
      <c r="K1304" s="71">
        <f t="shared" si="387"/>
        <v>1068401.6200000001</v>
      </c>
      <c r="L1304" s="46"/>
      <c r="M1304" s="43">
        <v>3.3000000000000002E-2</v>
      </c>
      <c r="N1304" s="8"/>
    </row>
    <row r="1305" spans="1:14" ht="10.5" customHeight="1" x14ac:dyDescent="0.2">
      <c r="A1305" s="40"/>
      <c r="B1305" s="10">
        <v>343</v>
      </c>
      <c r="C1305" s="9" t="s">
        <v>9</v>
      </c>
      <c r="D1305" s="42">
        <v>148534510.76000002</v>
      </c>
      <c r="E1305" s="42">
        <v>117192896</v>
      </c>
      <c r="F1305" s="42">
        <v>3407553.6</v>
      </c>
      <c r="G1305" s="42">
        <v>-128673771.2</v>
      </c>
      <c r="H1305" s="42">
        <f t="shared" si="386"/>
        <v>133646081.96000002</v>
      </c>
      <c r="I1305" s="42">
        <v>0</v>
      </c>
      <c r="J1305" s="12" t="str">
        <f>IF($I1305=0,"","("&amp;IF(#REF!&lt;&gt;0,1,0)+IF(#REF!&lt;&gt;0,2,0)+IF(#REF!&lt;&gt;0,4,0)&amp;")")</f>
        <v/>
      </c>
      <c r="K1305" s="71">
        <f t="shared" si="387"/>
        <v>133646081.96000002</v>
      </c>
      <c r="L1305" s="46"/>
      <c r="M1305" s="43">
        <v>3.3000000000000002E-2</v>
      </c>
      <c r="N1305" s="8"/>
    </row>
    <row r="1306" spans="1:14" ht="10.5" customHeight="1" x14ac:dyDescent="0.2">
      <c r="A1306" s="40"/>
      <c r="B1306" s="10">
        <v>344</v>
      </c>
      <c r="C1306" s="9" t="s">
        <v>10</v>
      </c>
      <c r="D1306" s="42">
        <v>0</v>
      </c>
      <c r="E1306" s="42">
        <v>0</v>
      </c>
      <c r="F1306" s="42">
        <v>0</v>
      </c>
      <c r="G1306" s="42">
        <v>0</v>
      </c>
      <c r="H1306" s="42">
        <f t="shared" si="386"/>
        <v>0</v>
      </c>
      <c r="I1306" s="42">
        <v>0</v>
      </c>
      <c r="J1306" s="12" t="str">
        <f>IF($I1306=0,"","("&amp;IF(#REF!&lt;&gt;0,1,0)+IF(#REF!&lt;&gt;0,2,0)+IF(#REF!&lt;&gt;0,4,0)&amp;")")</f>
        <v/>
      </c>
      <c r="K1306" s="71">
        <f t="shared" si="387"/>
        <v>0</v>
      </c>
      <c r="L1306" s="46"/>
      <c r="M1306" s="43">
        <v>3.3000000000000002E-2</v>
      </c>
      <c r="N1306" s="8"/>
    </row>
    <row r="1307" spans="1:14" ht="10.5" customHeight="1" x14ac:dyDescent="0.2">
      <c r="A1307" s="40"/>
      <c r="B1307" s="10">
        <v>345</v>
      </c>
      <c r="C1307" s="9" t="s">
        <v>6</v>
      </c>
      <c r="D1307" s="42">
        <v>1157532.04</v>
      </c>
      <c r="E1307" s="42">
        <v>97256.11</v>
      </c>
      <c r="F1307" s="42">
        <v>81840</v>
      </c>
      <c r="G1307" s="42">
        <v>6713425.3200000003</v>
      </c>
      <c r="H1307" s="42">
        <f t="shared" si="386"/>
        <v>7886373.4700000007</v>
      </c>
      <c r="I1307" s="42">
        <v>0</v>
      </c>
      <c r="J1307" s="12" t="str">
        <f>IF($I1307=0,"","("&amp;IF(#REF!&lt;&gt;0,1,0)+IF(#REF!&lt;&gt;0,2,0)+IF(#REF!&lt;&gt;0,4,0)&amp;")")</f>
        <v/>
      </c>
      <c r="K1307" s="71">
        <f t="shared" si="387"/>
        <v>7886373.4700000007</v>
      </c>
      <c r="L1307" s="46"/>
      <c r="M1307" s="43">
        <v>3.3000000000000002E-2</v>
      </c>
      <c r="N1307" s="8"/>
    </row>
    <row r="1308" spans="1:14" ht="10.5" customHeight="1" x14ac:dyDescent="0.2">
      <c r="A1308" s="40"/>
      <c r="B1308" s="10">
        <v>346</v>
      </c>
      <c r="C1308" s="9" t="s">
        <v>7</v>
      </c>
      <c r="D1308" s="42">
        <v>808880.11</v>
      </c>
      <c r="E1308" s="42">
        <v>0</v>
      </c>
      <c r="F1308" s="42">
        <v>0</v>
      </c>
      <c r="G1308" s="42">
        <v>0</v>
      </c>
      <c r="H1308" s="42">
        <f t="shared" si="386"/>
        <v>808880.11</v>
      </c>
      <c r="I1308" s="42">
        <v>0</v>
      </c>
      <c r="J1308" s="12" t="str">
        <f>IF($I1308=0,"","("&amp;IF(#REF!&lt;&gt;0,1,0)+IF(#REF!&lt;&gt;0,2,0)+IF(#REF!&lt;&gt;0,4,0)&amp;")")</f>
        <v/>
      </c>
      <c r="K1308" s="71">
        <f t="shared" si="387"/>
        <v>808880.11</v>
      </c>
      <c r="L1308" s="46"/>
      <c r="M1308" s="43">
        <v>3.3000000000000002E-2</v>
      </c>
      <c r="N1308" s="8"/>
    </row>
    <row r="1309" spans="1:14" s="40" customFormat="1" ht="10.5" customHeight="1" x14ac:dyDescent="0.2">
      <c r="B1309" s="47"/>
      <c r="C1309" s="48" t="s">
        <v>77</v>
      </c>
      <c r="D1309" s="94">
        <f t="shared" ref="D1309:I1309" si="388">SUM(D1303:D1308)</f>
        <v>154668349.82000002</v>
      </c>
      <c r="E1309" s="94">
        <f t="shared" si="388"/>
        <v>117510069.97</v>
      </c>
      <c r="F1309" s="94">
        <f t="shared" si="388"/>
        <v>3489393.6</v>
      </c>
      <c r="G1309" s="94">
        <f t="shared" si="388"/>
        <v>-121960345.88</v>
      </c>
      <c r="H1309" s="94">
        <f t="shared" si="388"/>
        <v>146728680.31000003</v>
      </c>
      <c r="I1309" s="94">
        <f t="shared" si="388"/>
        <v>0</v>
      </c>
      <c r="J1309" s="12" t="str">
        <f>IF($I1309=0,"","("&amp;IF(#REF!&lt;&gt;0,1,0)+IF(#REF!&lt;&gt;0,2,0)+IF(#REF!&lt;&gt;0,4,0)&amp;")")</f>
        <v/>
      </c>
      <c r="K1309" s="94">
        <f>SUM(K1303:K1308)</f>
        <v>146728680.31000003</v>
      </c>
      <c r="L1309" s="49"/>
      <c r="M1309" s="50"/>
      <c r="N1309" s="12"/>
    </row>
    <row r="1310" spans="1:14" ht="10.5" customHeight="1" x14ac:dyDescent="0.2">
      <c r="A1310" s="40"/>
      <c r="C1310" s="54"/>
      <c r="I1310" s="9"/>
      <c r="J1310" s="12" t="str">
        <f>IF($I1310=0,"","("&amp;IF(#REF!&lt;&gt;0,1,0)+IF(#REF!&lt;&gt;0,2,0)+IF(#REF!&lt;&gt;0,4,0)&amp;")")</f>
        <v/>
      </c>
      <c r="L1310" s="46"/>
      <c r="M1310" s="43"/>
    </row>
    <row r="1311" spans="1:14" ht="10.5" customHeight="1" x14ac:dyDescent="0.2">
      <c r="A1311" s="40"/>
      <c r="B1311" s="10">
        <v>346.3</v>
      </c>
      <c r="C1311" s="41" t="s">
        <v>78</v>
      </c>
      <c r="D1311" s="42">
        <v>149759.17000000001</v>
      </c>
      <c r="E1311" s="42">
        <v>10016.99</v>
      </c>
      <c r="F1311" s="42">
        <v>0</v>
      </c>
      <c r="G1311" s="42">
        <v>0</v>
      </c>
      <c r="H1311" s="42">
        <f>D1311+E1311-F1311+G1311</f>
        <v>159776.16</v>
      </c>
      <c r="I1311" s="42">
        <v>0</v>
      </c>
      <c r="J1311" s="12" t="str">
        <f>IF($I1311=0,"","("&amp;IF(#REF!&lt;&gt;0,1,0)+IF(#REF!&lt;&gt;0,2,0)+IF(#REF!&lt;&gt;0,4,0)&amp;")")</f>
        <v/>
      </c>
      <c r="K1311" s="101">
        <f>H1311-I1311</f>
        <v>159776.16</v>
      </c>
      <c r="L1311" s="46"/>
      <c r="M1311" s="57" t="s">
        <v>79</v>
      </c>
    </row>
    <row r="1312" spans="1:14" ht="10.5" customHeight="1" x14ac:dyDescent="0.2">
      <c r="A1312" s="40"/>
      <c r="B1312" s="10">
        <v>346.5</v>
      </c>
      <c r="C1312" s="9" t="s">
        <v>80</v>
      </c>
      <c r="D1312" s="42">
        <v>148830.59999999998</v>
      </c>
      <c r="E1312" s="42">
        <v>228046.83000000002</v>
      </c>
      <c r="F1312" s="42">
        <v>10850.78</v>
      </c>
      <c r="G1312" s="42">
        <v>0</v>
      </c>
      <c r="H1312" s="42">
        <f>D1312+E1312-F1312+G1312</f>
        <v>366026.64999999997</v>
      </c>
      <c r="I1312" s="42">
        <v>0</v>
      </c>
      <c r="J1312" s="12" t="str">
        <f>IF($I1312=0,"","("&amp;IF(#REF!&lt;&gt;0,1,0)+IF(#REF!&lt;&gt;0,2,0)+IF(#REF!&lt;&gt;0,4,0)&amp;")")</f>
        <v/>
      </c>
      <c r="K1312" s="71">
        <f>H1312-I1312</f>
        <v>366026.64999999997</v>
      </c>
      <c r="L1312" s="46"/>
      <c r="M1312" s="43" t="s">
        <v>81</v>
      </c>
      <c r="N1312" s="8"/>
    </row>
    <row r="1313" spans="1:14" ht="10.5" customHeight="1" x14ac:dyDescent="0.2">
      <c r="A1313" s="40"/>
      <c r="B1313" s="10">
        <v>346.7</v>
      </c>
      <c r="C1313" s="41" t="s">
        <v>82</v>
      </c>
      <c r="D1313" s="42">
        <v>2460743.69</v>
      </c>
      <c r="E1313" s="42">
        <v>524057.67</v>
      </c>
      <c r="F1313" s="42">
        <v>0</v>
      </c>
      <c r="G1313" s="42">
        <v>0</v>
      </c>
      <c r="H1313" s="42">
        <f>D1313+E1313-F1313+G1313</f>
        <v>2984801.36</v>
      </c>
      <c r="I1313" s="42">
        <v>0</v>
      </c>
      <c r="J1313" s="12" t="str">
        <f>IF($I1313=0,"","("&amp;IF(#REF!&lt;&gt;0,1,0)+IF(#REF!&lt;&gt;0,2,0)+IF(#REF!&lt;&gt;0,4,0)&amp;")")</f>
        <v/>
      </c>
      <c r="K1313" s="71">
        <f>H1313-I1313</f>
        <v>2984801.36</v>
      </c>
      <c r="L1313" s="46"/>
      <c r="M1313" s="43" t="s">
        <v>83</v>
      </c>
      <c r="N1313" s="8"/>
    </row>
    <row r="1314" spans="1:14" s="40" customFormat="1" ht="10.5" customHeight="1" x14ac:dyDescent="0.2">
      <c r="B1314" s="47"/>
      <c r="C1314" s="53" t="s">
        <v>84</v>
      </c>
      <c r="D1314" s="113">
        <f t="shared" ref="D1314:I1314" si="389">SUM(D1311:D1313)</f>
        <v>2759333.46</v>
      </c>
      <c r="E1314" s="113">
        <f t="shared" si="389"/>
        <v>762121.49</v>
      </c>
      <c r="F1314" s="113">
        <f t="shared" si="389"/>
        <v>10850.78</v>
      </c>
      <c r="G1314" s="113">
        <f t="shared" si="389"/>
        <v>0</v>
      </c>
      <c r="H1314" s="113">
        <f t="shared" si="389"/>
        <v>3510604.17</v>
      </c>
      <c r="I1314" s="113">
        <f t="shared" si="389"/>
        <v>0</v>
      </c>
      <c r="J1314" s="12" t="str">
        <f>IF($I1314=0,"","("&amp;IF(#REF!&lt;&gt;0,1,0)+IF(#REF!&lt;&gt;0,2,0)+IF(#REF!&lt;&gt;0,4,0)&amp;")")</f>
        <v/>
      </c>
      <c r="K1314" s="113">
        <f>SUM(K1311:K1313)</f>
        <v>3510604.17</v>
      </c>
      <c r="L1314" s="49"/>
      <c r="M1314" s="83"/>
      <c r="N1314" s="12"/>
    </row>
    <row r="1315" spans="1:14" ht="10.5" customHeight="1" thickBot="1" x14ac:dyDescent="0.25">
      <c r="A1315" s="40"/>
      <c r="B1315" s="39"/>
      <c r="D1315" s="9"/>
      <c r="E1315" s="9"/>
      <c r="F1315" s="9"/>
      <c r="G1315" s="9"/>
      <c r="H1315" s="9"/>
      <c r="I1315" s="9"/>
      <c r="J1315" s="12" t="str">
        <f>IF($I1315=0,"","("&amp;IF(#REF!&lt;&gt;0,1,0)+IF(#REF!&lt;&gt;0,2,0)+IF(#REF!&lt;&gt;0,4,0)&amp;")")</f>
        <v/>
      </c>
      <c r="K1315" s="9"/>
      <c r="L1315" s="46"/>
      <c r="M1315" s="43"/>
    </row>
    <row r="1316" spans="1:14" s="40" customFormat="1" ht="10.5" customHeight="1" thickTop="1" x14ac:dyDescent="0.2">
      <c r="B1316" s="47"/>
      <c r="C1316" s="60" t="str">
        <f>" "&amp;"Total "&amp;A1302</f>
        <v xml:space="preserve"> Total West County Energy Center Common</v>
      </c>
      <c r="D1316" s="90">
        <f t="shared" ref="D1316:I1316" si="390">D1309+D1314</f>
        <v>157427683.28000003</v>
      </c>
      <c r="E1316" s="90">
        <f t="shared" si="390"/>
        <v>118272191.45999999</v>
      </c>
      <c r="F1316" s="90">
        <f t="shared" si="390"/>
        <v>3500244.38</v>
      </c>
      <c r="G1316" s="90">
        <f t="shared" si="390"/>
        <v>-121960345.88</v>
      </c>
      <c r="H1316" s="90">
        <f t="shared" si="390"/>
        <v>150239284.48000002</v>
      </c>
      <c r="I1316" s="90">
        <f t="shared" si="390"/>
        <v>0</v>
      </c>
      <c r="J1316" s="12" t="str">
        <f>IF($I1316=0,"","("&amp;IF(#REF!&lt;&gt;0,1,0)+IF(#REF!&lt;&gt;0,2,0)+IF(#REF!&lt;&gt;0,4,0)&amp;")")</f>
        <v/>
      </c>
      <c r="K1316" s="90">
        <f>K1309+K1314</f>
        <v>150239284.48000002</v>
      </c>
      <c r="L1316" s="49"/>
      <c r="M1316" s="50"/>
      <c r="N1316" s="12"/>
    </row>
    <row r="1317" spans="1:14" ht="10.5" customHeight="1" x14ac:dyDescent="0.2">
      <c r="A1317" s="40"/>
      <c r="B1317" s="39"/>
      <c r="C1317" s="63"/>
      <c r="D1317" s="59"/>
      <c r="E1317" s="59"/>
      <c r="F1317" s="59"/>
      <c r="G1317" s="59"/>
      <c r="H1317" s="59"/>
      <c r="I1317" s="59"/>
      <c r="K1317" s="59"/>
      <c r="L1317" s="46"/>
      <c r="M1317" s="56"/>
    </row>
    <row r="1318" spans="1:14" ht="10.5" customHeight="1" x14ac:dyDescent="0.2">
      <c r="A1318" s="97" t="s">
        <v>158</v>
      </c>
      <c r="B1318" s="39"/>
      <c r="D1318" s="9"/>
      <c r="E1318" s="9"/>
      <c r="F1318" s="9"/>
      <c r="G1318" s="9"/>
      <c r="H1318" s="9"/>
      <c r="I1318" s="9"/>
      <c r="J1318" s="12" t="str">
        <f>IF($I1318=0,"","("&amp;IF(#REF!&lt;&gt;0,1,0)+IF(#REF!&lt;&gt;0,2,0)+IF(#REF!&lt;&gt;0,4,0)&amp;")")</f>
        <v/>
      </c>
      <c r="K1318" s="9"/>
      <c r="L1318" s="46"/>
      <c r="M1318" s="43"/>
    </row>
    <row r="1319" spans="1:14" ht="10.5" customHeight="1" x14ac:dyDescent="0.2">
      <c r="A1319" s="40"/>
      <c r="B1319" s="10">
        <v>341</v>
      </c>
      <c r="C1319" s="41" t="s">
        <v>3</v>
      </c>
      <c r="D1319" s="42">
        <v>106204942.8</v>
      </c>
      <c r="E1319" s="42">
        <v>-41.62</v>
      </c>
      <c r="F1319" s="42">
        <v>0</v>
      </c>
      <c r="G1319" s="42">
        <v>0</v>
      </c>
      <c r="H1319" s="42">
        <f t="shared" ref="H1319:H1324" si="391">D1319+E1319-F1319+G1319</f>
        <v>106204901.17999999</v>
      </c>
      <c r="I1319" s="42">
        <v>0</v>
      </c>
      <c r="J1319" s="12" t="str">
        <f>IF($I1319=0,"","("&amp;IF(#REF!&lt;&gt;0,1,0)+IF(#REF!&lt;&gt;0,2,0)+IF(#REF!&lt;&gt;0,4,0)&amp;")")</f>
        <v/>
      </c>
      <c r="K1319" s="101">
        <f t="shared" ref="K1319:K1324" si="392">H1319-I1319</f>
        <v>106204901.17999999</v>
      </c>
      <c r="L1319" s="46"/>
      <c r="M1319" s="43">
        <v>3.3000000000000002E-2</v>
      </c>
      <c r="N1319" s="8"/>
    </row>
    <row r="1320" spans="1:14" ht="10.5" customHeight="1" x14ac:dyDescent="0.2">
      <c r="A1320" s="40"/>
      <c r="B1320" s="10">
        <v>342</v>
      </c>
      <c r="C1320" s="105" t="s">
        <v>134</v>
      </c>
      <c r="D1320" s="42">
        <v>20534569.699999999</v>
      </c>
      <c r="E1320" s="42">
        <v>551028.94999999995</v>
      </c>
      <c r="F1320" s="42">
        <v>0</v>
      </c>
      <c r="G1320" s="42">
        <v>0</v>
      </c>
      <c r="H1320" s="42">
        <f t="shared" si="391"/>
        <v>21085598.649999999</v>
      </c>
      <c r="I1320" s="42">
        <v>0</v>
      </c>
      <c r="J1320" s="12" t="str">
        <f>IF($I1320=0,"","("&amp;IF(#REF!&lt;&gt;0,1,0)+IF(#REF!&lt;&gt;0,2,0)+IF(#REF!&lt;&gt;0,4,0)&amp;")")</f>
        <v/>
      </c>
      <c r="K1320" s="71">
        <f t="shared" si="392"/>
        <v>21085598.649999999</v>
      </c>
      <c r="L1320" s="46"/>
      <c r="M1320" s="43">
        <v>3.3000000000000002E-2</v>
      </c>
      <c r="N1320" s="8"/>
    </row>
    <row r="1321" spans="1:14" ht="10.5" customHeight="1" x14ac:dyDescent="0.2">
      <c r="A1321" s="40"/>
      <c r="B1321" s="10">
        <v>343</v>
      </c>
      <c r="C1321" s="9" t="s">
        <v>9</v>
      </c>
      <c r="D1321" s="42">
        <v>363656562.52000004</v>
      </c>
      <c r="E1321" s="42">
        <v>1828171.74</v>
      </c>
      <c r="F1321" s="42">
        <v>20437055.789999999</v>
      </c>
      <c r="G1321" s="42">
        <v>67047443.780000001</v>
      </c>
      <c r="H1321" s="42">
        <f t="shared" si="391"/>
        <v>412095122.25</v>
      </c>
      <c r="I1321" s="42">
        <v>0</v>
      </c>
      <c r="J1321" s="12" t="str">
        <f>IF($I1321=0,"","("&amp;IF(#REF!&lt;&gt;0,1,0)+IF(#REF!&lt;&gt;0,2,0)+IF(#REF!&lt;&gt;0,4,0)&amp;")")</f>
        <v/>
      </c>
      <c r="K1321" s="71">
        <f t="shared" si="392"/>
        <v>412095122.25</v>
      </c>
      <c r="L1321" s="46"/>
      <c r="M1321" s="43">
        <v>3.3000000000000002E-2</v>
      </c>
      <c r="N1321" s="8"/>
    </row>
    <row r="1322" spans="1:14" ht="10.5" customHeight="1" x14ac:dyDescent="0.2">
      <c r="A1322" s="40"/>
      <c r="B1322" s="10">
        <v>344</v>
      </c>
      <c r="C1322" s="9" t="s">
        <v>10</v>
      </c>
      <c r="D1322" s="42">
        <v>47833822.090000004</v>
      </c>
      <c r="E1322" s="42">
        <v>0</v>
      </c>
      <c r="F1322" s="42">
        <v>0</v>
      </c>
      <c r="G1322" s="42">
        <v>0</v>
      </c>
      <c r="H1322" s="42">
        <f t="shared" si="391"/>
        <v>47833822.090000004</v>
      </c>
      <c r="I1322" s="42">
        <v>0</v>
      </c>
      <c r="J1322" s="12" t="str">
        <f>IF($I1322=0,"","("&amp;IF(#REF!&lt;&gt;0,1,0)+IF(#REF!&lt;&gt;0,2,0)+IF(#REF!&lt;&gt;0,4,0)&amp;")")</f>
        <v/>
      </c>
      <c r="K1322" s="71">
        <f t="shared" si="392"/>
        <v>47833822.090000004</v>
      </c>
      <c r="L1322" s="46"/>
      <c r="M1322" s="43">
        <v>3.3000000000000002E-2</v>
      </c>
      <c r="N1322" s="8"/>
    </row>
    <row r="1323" spans="1:14" ht="10.5" customHeight="1" x14ac:dyDescent="0.2">
      <c r="A1323" s="40"/>
      <c r="B1323" s="10">
        <v>345</v>
      </c>
      <c r="C1323" s="9" t="s">
        <v>6</v>
      </c>
      <c r="D1323" s="42">
        <v>69991860.529999986</v>
      </c>
      <c r="E1323" s="42">
        <v>0</v>
      </c>
      <c r="F1323" s="42">
        <v>0</v>
      </c>
      <c r="G1323" s="42">
        <v>-1759674.6400000001</v>
      </c>
      <c r="H1323" s="42">
        <f t="shared" si="391"/>
        <v>68232185.889999986</v>
      </c>
      <c r="I1323" s="42">
        <v>0</v>
      </c>
      <c r="J1323" s="12" t="str">
        <f>IF($I1323=0,"","("&amp;IF(#REF!&lt;&gt;0,1,0)+IF(#REF!&lt;&gt;0,2,0)+IF(#REF!&lt;&gt;0,4,0)&amp;")")</f>
        <v/>
      </c>
      <c r="K1323" s="71">
        <f t="shared" si="392"/>
        <v>68232185.889999986</v>
      </c>
      <c r="L1323" s="46"/>
      <c r="M1323" s="43">
        <v>3.3000000000000002E-2</v>
      </c>
      <c r="N1323" s="8"/>
    </row>
    <row r="1324" spans="1:14" ht="10.5" customHeight="1" x14ac:dyDescent="0.2">
      <c r="A1324" s="40"/>
      <c r="B1324" s="10">
        <v>346</v>
      </c>
      <c r="C1324" s="9" t="s">
        <v>7</v>
      </c>
      <c r="D1324" s="42">
        <v>7776237.2200000007</v>
      </c>
      <c r="E1324" s="42">
        <v>0</v>
      </c>
      <c r="F1324" s="42">
        <v>0</v>
      </c>
      <c r="G1324" s="42">
        <v>0</v>
      </c>
      <c r="H1324" s="42">
        <f t="shared" si="391"/>
        <v>7776237.2200000007</v>
      </c>
      <c r="I1324" s="42">
        <v>0</v>
      </c>
      <c r="J1324" s="12" t="str">
        <f>IF($I1324=0,"","("&amp;IF(#REF!&lt;&gt;0,1,0)+IF(#REF!&lt;&gt;0,2,0)+IF(#REF!&lt;&gt;0,4,0)&amp;")")</f>
        <v/>
      </c>
      <c r="K1324" s="71">
        <f t="shared" si="392"/>
        <v>7776237.2200000007</v>
      </c>
      <c r="L1324" s="46"/>
      <c r="M1324" s="43">
        <v>3.3000000000000002E-2</v>
      </c>
      <c r="N1324" s="8"/>
    </row>
    <row r="1325" spans="1:14" s="40" customFormat="1" ht="10.5" customHeight="1" x14ac:dyDescent="0.2">
      <c r="B1325" s="47"/>
      <c r="C1325" s="48" t="s">
        <v>77</v>
      </c>
      <c r="D1325" s="94">
        <f t="shared" ref="D1325:I1325" si="393">SUM(D1319:D1324)</f>
        <v>615997994.86000001</v>
      </c>
      <c r="E1325" s="94">
        <f t="shared" si="393"/>
        <v>2379159.0699999998</v>
      </c>
      <c r="F1325" s="94">
        <f t="shared" si="393"/>
        <v>20437055.789999999</v>
      </c>
      <c r="G1325" s="94">
        <f t="shared" si="393"/>
        <v>65287769.140000001</v>
      </c>
      <c r="H1325" s="94">
        <f t="shared" si="393"/>
        <v>663227867.27999997</v>
      </c>
      <c r="I1325" s="94">
        <f t="shared" si="393"/>
        <v>0</v>
      </c>
      <c r="J1325" s="12" t="str">
        <f>IF($I1325=0,"","("&amp;IF(#REF!&lt;&gt;0,1,0)+IF(#REF!&lt;&gt;0,2,0)+IF(#REF!&lt;&gt;0,4,0)&amp;")")</f>
        <v/>
      </c>
      <c r="K1325" s="94">
        <f>SUM(K1319:K1324)</f>
        <v>663227867.27999997</v>
      </c>
      <c r="L1325" s="49"/>
      <c r="M1325" s="50"/>
      <c r="N1325" s="12"/>
    </row>
    <row r="1326" spans="1:14" ht="10.5" customHeight="1" x14ac:dyDescent="0.2">
      <c r="A1326" s="40"/>
      <c r="C1326" s="54"/>
      <c r="I1326" s="9"/>
      <c r="J1326" s="12" t="str">
        <f>IF($I1326=0,"","("&amp;IF(#REF!&lt;&gt;0,1,0)+IF(#REF!&lt;&gt;0,2,0)+IF(#REF!&lt;&gt;0,4,0)&amp;")")</f>
        <v/>
      </c>
      <c r="L1326" s="46"/>
      <c r="M1326" s="43"/>
    </row>
    <row r="1327" spans="1:14" ht="10.5" customHeight="1" x14ac:dyDescent="0.2">
      <c r="A1327" s="40"/>
      <c r="B1327" s="10">
        <v>346.3</v>
      </c>
      <c r="C1327" s="41" t="s">
        <v>78</v>
      </c>
      <c r="D1327" s="42">
        <v>0</v>
      </c>
      <c r="E1327" s="42">
        <v>0</v>
      </c>
      <c r="F1327" s="42">
        <v>0</v>
      </c>
      <c r="G1327" s="42">
        <v>0</v>
      </c>
      <c r="H1327" s="42">
        <f>D1327+E1327-F1327+G1327</f>
        <v>0</v>
      </c>
      <c r="I1327" s="42">
        <v>0</v>
      </c>
      <c r="J1327" s="12" t="str">
        <f>IF($I1327=0,"","("&amp;IF(#REF!&lt;&gt;0,1,0)+IF(#REF!&lt;&gt;0,2,0)+IF(#REF!&lt;&gt;0,4,0)&amp;")")</f>
        <v/>
      </c>
      <c r="K1327" s="101">
        <f>H1327-I1327</f>
        <v>0</v>
      </c>
      <c r="L1327" s="46"/>
      <c r="M1327" s="57" t="s">
        <v>79</v>
      </c>
    </row>
    <row r="1328" spans="1:14" ht="10.5" customHeight="1" x14ac:dyDescent="0.2">
      <c r="A1328" s="40"/>
      <c r="B1328" s="10">
        <v>346.5</v>
      </c>
      <c r="C1328" s="9" t="s">
        <v>80</v>
      </c>
      <c r="D1328" s="42">
        <v>0</v>
      </c>
      <c r="E1328" s="42">
        <v>0</v>
      </c>
      <c r="F1328" s="42">
        <v>0</v>
      </c>
      <c r="G1328" s="42">
        <v>0</v>
      </c>
      <c r="H1328" s="42">
        <f>D1328+E1328-F1328+G1328</f>
        <v>0</v>
      </c>
      <c r="I1328" s="42">
        <v>0</v>
      </c>
      <c r="J1328" s="12" t="str">
        <f>IF($I1328=0,"","("&amp;IF(#REF!&lt;&gt;0,1,0)+IF(#REF!&lt;&gt;0,2,0)+IF(#REF!&lt;&gt;0,4,0)&amp;")")</f>
        <v/>
      </c>
      <c r="K1328" s="71">
        <f>H1328-I1328</f>
        <v>0</v>
      </c>
      <c r="L1328" s="46"/>
      <c r="M1328" s="43" t="s">
        <v>81</v>
      </c>
      <c r="N1328" s="8"/>
    </row>
    <row r="1329" spans="1:14" ht="10.5" customHeight="1" x14ac:dyDescent="0.2">
      <c r="A1329" s="40"/>
      <c r="B1329" s="10">
        <v>346.7</v>
      </c>
      <c r="C1329" s="41" t="s">
        <v>82</v>
      </c>
      <c r="D1329" s="42">
        <v>0</v>
      </c>
      <c r="E1329" s="42">
        <v>0</v>
      </c>
      <c r="F1329" s="42">
        <v>0</v>
      </c>
      <c r="G1329" s="42">
        <v>0</v>
      </c>
      <c r="H1329" s="42">
        <f>D1329+E1329-F1329+G1329</f>
        <v>0</v>
      </c>
      <c r="I1329" s="42">
        <v>0</v>
      </c>
      <c r="J1329" s="12" t="str">
        <f>IF($I1329=0,"","("&amp;IF(#REF!&lt;&gt;0,1,0)+IF(#REF!&lt;&gt;0,2,0)+IF(#REF!&lt;&gt;0,4,0)&amp;")")</f>
        <v/>
      </c>
      <c r="K1329" s="71">
        <f>H1329-I1329</f>
        <v>0</v>
      </c>
      <c r="L1329" s="46"/>
      <c r="M1329" s="43" t="s">
        <v>83</v>
      </c>
      <c r="N1329" s="8"/>
    </row>
    <row r="1330" spans="1:14" s="40" customFormat="1" ht="10.5" customHeight="1" x14ac:dyDescent="0.2">
      <c r="B1330" s="47"/>
      <c r="C1330" s="53" t="s">
        <v>84</v>
      </c>
      <c r="D1330" s="113">
        <f t="shared" ref="D1330:I1330" si="394">SUM(D1327:D1329)</f>
        <v>0</v>
      </c>
      <c r="E1330" s="113">
        <f t="shared" si="394"/>
        <v>0</v>
      </c>
      <c r="F1330" s="113">
        <f t="shared" si="394"/>
        <v>0</v>
      </c>
      <c r="G1330" s="113">
        <f t="shared" si="394"/>
        <v>0</v>
      </c>
      <c r="H1330" s="113">
        <f t="shared" si="394"/>
        <v>0</v>
      </c>
      <c r="I1330" s="113">
        <f t="shared" si="394"/>
        <v>0</v>
      </c>
      <c r="J1330" s="12" t="str">
        <f>IF($I1330=0,"","("&amp;IF(#REF!&lt;&gt;0,1,0)+IF(#REF!&lt;&gt;0,2,0)+IF(#REF!&lt;&gt;0,4,0)&amp;")")</f>
        <v/>
      </c>
      <c r="K1330" s="113">
        <f>SUM(K1327:K1329)</f>
        <v>0</v>
      </c>
      <c r="L1330" s="49"/>
      <c r="M1330" s="83"/>
      <c r="N1330" s="12"/>
    </row>
    <row r="1331" spans="1:14" ht="10.5" customHeight="1" thickBot="1" x14ac:dyDescent="0.25">
      <c r="A1331" s="40"/>
      <c r="B1331" s="39"/>
      <c r="D1331" s="9"/>
      <c r="E1331" s="9"/>
      <c r="F1331" s="9"/>
      <c r="G1331" s="9"/>
      <c r="H1331" s="9"/>
      <c r="I1331" s="9"/>
      <c r="J1331" s="12" t="str">
        <f>IF($I1331=0,"","("&amp;IF(#REF!&lt;&gt;0,1,0)+IF(#REF!&lt;&gt;0,2,0)+IF(#REF!&lt;&gt;0,4,0)&amp;")")</f>
        <v/>
      </c>
      <c r="K1331" s="9"/>
      <c r="L1331" s="46"/>
      <c r="M1331" s="43"/>
    </row>
    <row r="1332" spans="1:14" s="40" customFormat="1" ht="10.5" customHeight="1" thickTop="1" x14ac:dyDescent="0.2">
      <c r="B1332" s="47"/>
      <c r="C1332" s="60" t="str">
        <f>" "&amp;"Total "&amp;A$1318</f>
        <v xml:space="preserve"> Total West County Energy Center Unit 1</v>
      </c>
      <c r="D1332" s="90">
        <f t="shared" ref="D1332:I1332" si="395">D1325+D1330</f>
        <v>615997994.86000001</v>
      </c>
      <c r="E1332" s="90">
        <f t="shared" si="395"/>
        <v>2379159.0699999998</v>
      </c>
      <c r="F1332" s="90">
        <f t="shared" si="395"/>
        <v>20437055.789999999</v>
      </c>
      <c r="G1332" s="90">
        <f t="shared" si="395"/>
        <v>65287769.140000001</v>
      </c>
      <c r="H1332" s="90">
        <f t="shared" si="395"/>
        <v>663227867.27999997</v>
      </c>
      <c r="I1332" s="90">
        <f t="shared" si="395"/>
        <v>0</v>
      </c>
      <c r="J1332" s="12" t="str">
        <f>IF($I1332=0,"","("&amp;IF(#REF!&lt;&gt;0,1,0)+IF(#REF!&lt;&gt;0,2,0)+IF(#REF!&lt;&gt;0,4,0)&amp;")")</f>
        <v/>
      </c>
      <c r="K1332" s="90">
        <f>K1325+K1330</f>
        <v>663227867.27999997</v>
      </c>
      <c r="L1332" s="49"/>
      <c r="M1332" s="50"/>
      <c r="N1332" s="12"/>
    </row>
    <row r="1333" spans="1:14" s="40" customFormat="1" ht="10.5" customHeight="1" x14ac:dyDescent="0.2">
      <c r="B1333" s="47"/>
      <c r="C1333" s="60"/>
      <c r="D1333" s="112"/>
      <c r="E1333" s="112"/>
      <c r="F1333" s="112"/>
      <c r="G1333" s="112"/>
      <c r="H1333" s="112"/>
      <c r="I1333" s="112"/>
      <c r="J1333" s="12"/>
      <c r="K1333" s="112"/>
      <c r="L1333" s="49"/>
      <c r="M1333" s="50"/>
      <c r="N1333" s="12"/>
    </row>
    <row r="1334" spans="1:14" ht="10.5" customHeight="1" x14ac:dyDescent="0.2">
      <c r="A1334" s="97" t="s">
        <v>159</v>
      </c>
      <c r="B1334" s="63"/>
      <c r="D1334" s="86"/>
      <c r="E1334" s="86"/>
      <c r="F1334" s="86"/>
      <c r="G1334" s="86"/>
      <c r="H1334" s="86"/>
      <c r="I1334" s="86"/>
      <c r="J1334" s="12" t="str">
        <f>IF($I1334=0,"","("&amp;IF(#REF!&lt;&gt;0,1,0)+IF(#REF!&lt;&gt;0,2,0)+IF(#REF!&lt;&gt;0,4,0)&amp;")")</f>
        <v/>
      </c>
      <c r="K1334" s="86"/>
      <c r="L1334" s="46"/>
      <c r="M1334" s="56"/>
    </row>
    <row r="1335" spans="1:14" ht="10.5" customHeight="1" x14ac:dyDescent="0.2">
      <c r="A1335" s="40"/>
      <c r="B1335" s="10">
        <v>341</v>
      </c>
      <c r="C1335" s="41" t="s">
        <v>3</v>
      </c>
      <c r="D1335" s="42">
        <v>38348631.18</v>
      </c>
      <c r="E1335" s="42">
        <v>28699.190000000002</v>
      </c>
      <c r="F1335" s="42">
        <v>35423</v>
      </c>
      <c r="G1335" s="42">
        <v>0</v>
      </c>
      <c r="H1335" s="42">
        <f t="shared" ref="H1335:H1340" si="396">D1335+E1335-F1335+G1335</f>
        <v>38341907.369999997</v>
      </c>
      <c r="I1335" s="42">
        <v>0</v>
      </c>
      <c r="J1335" s="12" t="str">
        <f>IF($I1335=0,"","("&amp;IF(#REF!&lt;&gt;0,1,0)+IF(#REF!&lt;&gt;0,2,0)+IF(#REF!&lt;&gt;0,4,0)&amp;")")</f>
        <v/>
      </c>
      <c r="K1335" s="101">
        <f t="shared" ref="K1335:K1340" si="397">H1335-I1335</f>
        <v>38341907.369999997</v>
      </c>
      <c r="L1335" s="46"/>
      <c r="M1335" s="43">
        <v>3.3000000000000002E-2</v>
      </c>
    </row>
    <row r="1336" spans="1:14" ht="10.5" customHeight="1" x14ac:dyDescent="0.2">
      <c r="A1336" s="40"/>
      <c r="B1336" s="10">
        <v>342</v>
      </c>
      <c r="C1336" s="105" t="s">
        <v>134</v>
      </c>
      <c r="D1336" s="42">
        <v>6735568.4399999995</v>
      </c>
      <c r="E1336" s="42">
        <v>488907.29000000004</v>
      </c>
      <c r="F1336" s="42">
        <v>0</v>
      </c>
      <c r="G1336" s="42">
        <v>0</v>
      </c>
      <c r="H1336" s="42">
        <f t="shared" si="396"/>
        <v>7224475.7299999995</v>
      </c>
      <c r="I1336" s="42">
        <v>0</v>
      </c>
      <c r="J1336" s="12" t="str">
        <f>IF($I1336=0,"","("&amp;IF(#REF!&lt;&gt;0,1,0)+IF(#REF!&lt;&gt;0,2,0)+IF(#REF!&lt;&gt;0,4,0)&amp;")")</f>
        <v/>
      </c>
      <c r="K1336" s="71">
        <f t="shared" si="397"/>
        <v>7224475.7299999995</v>
      </c>
      <c r="L1336" s="46"/>
      <c r="M1336" s="43">
        <v>3.3000000000000002E-2</v>
      </c>
    </row>
    <row r="1337" spans="1:14" ht="10.5" customHeight="1" x14ac:dyDescent="0.2">
      <c r="A1337" s="40"/>
      <c r="B1337" s="10">
        <v>343</v>
      </c>
      <c r="C1337" s="9" t="s">
        <v>9</v>
      </c>
      <c r="D1337" s="42">
        <v>385829459.41999996</v>
      </c>
      <c r="E1337" s="42">
        <v>27879178.059999999</v>
      </c>
      <c r="F1337" s="42">
        <v>81004347.219999999</v>
      </c>
      <c r="G1337" s="42">
        <v>22802931.359999999</v>
      </c>
      <c r="H1337" s="42">
        <f t="shared" si="396"/>
        <v>355507221.62</v>
      </c>
      <c r="I1337" s="42">
        <v>0</v>
      </c>
      <c r="J1337" s="12" t="str">
        <f>IF($I1337=0,"","("&amp;IF(#REF!&lt;&gt;0,1,0)+IF(#REF!&lt;&gt;0,2,0)+IF(#REF!&lt;&gt;0,4,0)&amp;")")</f>
        <v/>
      </c>
      <c r="K1337" s="71">
        <f t="shared" si="397"/>
        <v>355507221.62</v>
      </c>
      <c r="L1337" s="46"/>
      <c r="M1337" s="43">
        <v>3.3000000000000002E-2</v>
      </c>
    </row>
    <row r="1338" spans="1:14" ht="10.5" customHeight="1" x14ac:dyDescent="0.2">
      <c r="A1338" s="40"/>
      <c r="B1338" s="10">
        <v>344</v>
      </c>
      <c r="C1338" s="9" t="s">
        <v>10</v>
      </c>
      <c r="D1338" s="42">
        <v>42157785.589999996</v>
      </c>
      <c r="E1338" s="42">
        <v>387011.17</v>
      </c>
      <c r="F1338" s="42">
        <v>93117.72</v>
      </c>
      <c r="G1338" s="42">
        <v>0</v>
      </c>
      <c r="H1338" s="42">
        <f t="shared" si="396"/>
        <v>42451679.039999999</v>
      </c>
      <c r="I1338" s="42">
        <v>0</v>
      </c>
      <c r="J1338" s="12" t="str">
        <f>IF($I1338=0,"","("&amp;IF(#REF!&lt;&gt;0,1,0)+IF(#REF!&lt;&gt;0,2,0)+IF(#REF!&lt;&gt;0,4,0)&amp;")")</f>
        <v/>
      </c>
      <c r="K1338" s="71">
        <f t="shared" si="397"/>
        <v>42451679.039999999</v>
      </c>
      <c r="L1338" s="46"/>
      <c r="M1338" s="43">
        <v>3.3000000000000002E-2</v>
      </c>
    </row>
    <row r="1339" spans="1:14" ht="10.5" customHeight="1" x14ac:dyDescent="0.2">
      <c r="A1339" s="40"/>
      <c r="B1339" s="10">
        <v>345</v>
      </c>
      <c r="C1339" s="9" t="s">
        <v>6</v>
      </c>
      <c r="D1339" s="42">
        <v>32080410.850000001</v>
      </c>
      <c r="E1339" s="42">
        <v>25535.95</v>
      </c>
      <c r="F1339" s="42">
        <v>0</v>
      </c>
      <c r="G1339" s="42">
        <v>-1986385.4300000002</v>
      </c>
      <c r="H1339" s="42">
        <f t="shared" si="396"/>
        <v>30119561.370000001</v>
      </c>
      <c r="I1339" s="42">
        <v>0</v>
      </c>
      <c r="J1339" s="12" t="str">
        <f>IF($I1339=0,"","("&amp;IF(#REF!&lt;&gt;0,1,0)+IF(#REF!&lt;&gt;0,2,0)+IF(#REF!&lt;&gt;0,4,0)&amp;")")</f>
        <v/>
      </c>
      <c r="K1339" s="71">
        <f t="shared" si="397"/>
        <v>30119561.370000001</v>
      </c>
      <c r="L1339" s="46"/>
      <c r="M1339" s="43">
        <v>3.3000000000000002E-2</v>
      </c>
    </row>
    <row r="1340" spans="1:14" ht="10.5" customHeight="1" x14ac:dyDescent="0.2">
      <c r="A1340" s="40"/>
      <c r="B1340" s="10">
        <v>346</v>
      </c>
      <c r="C1340" s="9" t="s">
        <v>7</v>
      </c>
      <c r="D1340" s="42">
        <v>11500196.9</v>
      </c>
      <c r="E1340" s="42">
        <v>0</v>
      </c>
      <c r="F1340" s="42">
        <v>0</v>
      </c>
      <c r="G1340" s="42">
        <v>0</v>
      </c>
      <c r="H1340" s="42">
        <f t="shared" si="396"/>
        <v>11500196.9</v>
      </c>
      <c r="I1340" s="42">
        <v>0</v>
      </c>
      <c r="J1340" s="12" t="str">
        <f>IF($I1340=0,"","("&amp;IF(#REF!&lt;&gt;0,1,0)+IF(#REF!&lt;&gt;0,2,0)+IF(#REF!&lt;&gt;0,4,0)&amp;")")</f>
        <v/>
      </c>
      <c r="K1340" s="71">
        <f t="shared" si="397"/>
        <v>11500196.9</v>
      </c>
      <c r="L1340" s="46"/>
      <c r="M1340" s="43">
        <v>3.3000000000000002E-2</v>
      </c>
    </row>
    <row r="1341" spans="1:14" s="40" customFormat="1" ht="10.5" customHeight="1" x14ac:dyDescent="0.2">
      <c r="B1341" s="47"/>
      <c r="C1341" s="48" t="s">
        <v>77</v>
      </c>
      <c r="D1341" s="94">
        <f t="shared" ref="D1341:I1341" si="398">SUM(D1335:D1340)</f>
        <v>516652052.37999994</v>
      </c>
      <c r="E1341" s="94">
        <f t="shared" si="398"/>
        <v>28809331.66</v>
      </c>
      <c r="F1341" s="94">
        <f t="shared" si="398"/>
        <v>81132887.939999998</v>
      </c>
      <c r="G1341" s="94">
        <f t="shared" si="398"/>
        <v>20816545.93</v>
      </c>
      <c r="H1341" s="94">
        <f t="shared" si="398"/>
        <v>485145042.03000003</v>
      </c>
      <c r="I1341" s="94">
        <f t="shared" si="398"/>
        <v>0</v>
      </c>
      <c r="J1341" s="12" t="str">
        <f>IF($I1341=0,"","("&amp;IF(#REF!&lt;&gt;0,1,0)+IF(#REF!&lt;&gt;0,2,0)+IF(#REF!&lt;&gt;0,4,0)&amp;")")</f>
        <v/>
      </c>
      <c r="K1341" s="94">
        <f>SUM(K1335:K1340)</f>
        <v>485145042.03000003</v>
      </c>
      <c r="L1341" s="49"/>
      <c r="M1341" s="50"/>
      <c r="N1341" s="12"/>
    </row>
    <row r="1342" spans="1:14" ht="10.5" customHeight="1" x14ac:dyDescent="0.2">
      <c r="A1342" s="40"/>
      <c r="C1342" s="54"/>
      <c r="I1342" s="9"/>
      <c r="J1342" s="12" t="str">
        <f>IF($I1342=0,"","("&amp;IF(#REF!&lt;&gt;0,1,0)+IF(#REF!&lt;&gt;0,2,0)+IF(#REF!&lt;&gt;0,4,0)&amp;")")</f>
        <v/>
      </c>
      <c r="L1342" s="46"/>
      <c r="M1342" s="43"/>
    </row>
    <row r="1343" spans="1:14" ht="10.5" customHeight="1" x14ac:dyDescent="0.2">
      <c r="A1343" s="40"/>
      <c r="B1343" s="10">
        <v>346.3</v>
      </c>
      <c r="C1343" s="41" t="s">
        <v>78</v>
      </c>
      <c r="D1343" s="42">
        <v>0</v>
      </c>
      <c r="E1343" s="42">
        <v>0</v>
      </c>
      <c r="F1343" s="42">
        <v>0</v>
      </c>
      <c r="G1343" s="42">
        <v>0</v>
      </c>
      <c r="H1343" s="42">
        <f>D1343+E1343-F1343+G1343</f>
        <v>0</v>
      </c>
      <c r="I1343" s="42">
        <v>0</v>
      </c>
      <c r="J1343" s="12" t="str">
        <f>IF($I1343=0,"","("&amp;IF(#REF!&lt;&gt;0,1,0)+IF(#REF!&lt;&gt;0,2,0)+IF(#REF!&lt;&gt;0,4,0)&amp;")")</f>
        <v/>
      </c>
      <c r="K1343" s="101">
        <f>H1343-I1343</f>
        <v>0</v>
      </c>
      <c r="L1343" s="46"/>
      <c r="M1343" s="57" t="s">
        <v>79</v>
      </c>
    </row>
    <row r="1344" spans="1:14" ht="10.5" customHeight="1" x14ac:dyDescent="0.2">
      <c r="A1344" s="40"/>
      <c r="B1344" s="10">
        <v>346.5</v>
      </c>
      <c r="C1344" s="9" t="s">
        <v>80</v>
      </c>
      <c r="D1344" s="42">
        <v>0</v>
      </c>
      <c r="E1344" s="42">
        <v>0</v>
      </c>
      <c r="F1344" s="42">
        <v>0</v>
      </c>
      <c r="G1344" s="42">
        <v>0</v>
      </c>
      <c r="H1344" s="42">
        <f>D1344+E1344-F1344+G1344</f>
        <v>0</v>
      </c>
      <c r="I1344" s="42">
        <v>0</v>
      </c>
      <c r="J1344" s="12" t="str">
        <f>IF($I1344=0,"","("&amp;IF(#REF!&lt;&gt;0,1,0)+IF(#REF!&lt;&gt;0,2,0)+IF(#REF!&lt;&gt;0,4,0)&amp;")")</f>
        <v/>
      </c>
      <c r="K1344" s="71">
        <f>H1344-I1344</f>
        <v>0</v>
      </c>
      <c r="L1344" s="46"/>
      <c r="M1344" s="43" t="s">
        <v>81</v>
      </c>
    </row>
    <row r="1345" spans="1:14" ht="10.5" customHeight="1" x14ac:dyDescent="0.2">
      <c r="A1345" s="40"/>
      <c r="B1345" s="10">
        <v>346.7</v>
      </c>
      <c r="C1345" s="41" t="s">
        <v>82</v>
      </c>
      <c r="D1345" s="42">
        <v>0</v>
      </c>
      <c r="E1345" s="42">
        <v>0</v>
      </c>
      <c r="F1345" s="42">
        <v>0</v>
      </c>
      <c r="G1345" s="42">
        <v>0</v>
      </c>
      <c r="H1345" s="42">
        <f>D1345+E1345-F1345+G1345</f>
        <v>0</v>
      </c>
      <c r="I1345" s="42">
        <v>0</v>
      </c>
      <c r="J1345" s="12" t="str">
        <f>IF($I1345=0,"","("&amp;IF(#REF!&lt;&gt;0,1,0)+IF(#REF!&lt;&gt;0,2,0)+IF(#REF!&lt;&gt;0,4,0)&amp;")")</f>
        <v/>
      </c>
      <c r="K1345" s="71">
        <f>H1345-I1345</f>
        <v>0</v>
      </c>
      <c r="L1345" s="46"/>
      <c r="M1345" s="43" t="s">
        <v>83</v>
      </c>
    </row>
    <row r="1346" spans="1:14" s="40" customFormat="1" ht="10.5" customHeight="1" x14ac:dyDescent="0.2">
      <c r="B1346" s="47"/>
      <c r="C1346" s="53" t="s">
        <v>84</v>
      </c>
      <c r="D1346" s="113">
        <f t="shared" ref="D1346:I1346" si="399">SUM(D1343:D1345)</f>
        <v>0</v>
      </c>
      <c r="E1346" s="113">
        <f t="shared" si="399"/>
        <v>0</v>
      </c>
      <c r="F1346" s="113">
        <f t="shared" si="399"/>
        <v>0</v>
      </c>
      <c r="G1346" s="113">
        <f t="shared" si="399"/>
        <v>0</v>
      </c>
      <c r="H1346" s="113">
        <f t="shared" si="399"/>
        <v>0</v>
      </c>
      <c r="I1346" s="113">
        <f t="shared" si="399"/>
        <v>0</v>
      </c>
      <c r="J1346" s="12" t="str">
        <f>IF($I1346=0,"","("&amp;IF(#REF!&lt;&gt;0,1,0)+IF(#REF!&lt;&gt;0,2,0)+IF(#REF!&lt;&gt;0,4,0)&amp;")")</f>
        <v/>
      </c>
      <c r="K1346" s="113">
        <f>SUM(K1343:K1345)</f>
        <v>0</v>
      </c>
      <c r="L1346" s="49"/>
      <c r="M1346" s="83"/>
      <c r="N1346" s="12"/>
    </row>
    <row r="1347" spans="1:14" ht="10.5" customHeight="1" thickBot="1" x14ac:dyDescent="0.25">
      <c r="A1347" s="40"/>
      <c r="B1347" s="39"/>
      <c r="D1347" s="9"/>
      <c r="E1347" s="9"/>
      <c r="F1347" s="9"/>
      <c r="G1347" s="9"/>
      <c r="H1347" s="9"/>
      <c r="I1347" s="9"/>
      <c r="J1347" s="12" t="str">
        <f>IF($I1347=0,"","("&amp;IF(#REF!&lt;&gt;0,1,0)+IF(#REF!&lt;&gt;0,2,0)+IF(#REF!&lt;&gt;0,4,0)&amp;")")</f>
        <v/>
      </c>
      <c r="K1347" s="9"/>
      <c r="L1347" s="46"/>
      <c r="M1347" s="43"/>
    </row>
    <row r="1348" spans="1:14" s="40" customFormat="1" ht="10.5" customHeight="1" thickTop="1" x14ac:dyDescent="0.2">
      <c r="B1348" s="47"/>
      <c r="C1348" s="60" t="str">
        <f>" "&amp;"Total "&amp;A$1334</f>
        <v xml:space="preserve"> Total West County Energy Center Unit 2</v>
      </c>
      <c r="D1348" s="90">
        <f t="shared" ref="D1348:I1348" si="400">D1341+D1346</f>
        <v>516652052.37999994</v>
      </c>
      <c r="E1348" s="90">
        <f t="shared" si="400"/>
        <v>28809331.66</v>
      </c>
      <c r="F1348" s="90">
        <f t="shared" si="400"/>
        <v>81132887.939999998</v>
      </c>
      <c r="G1348" s="90">
        <f t="shared" si="400"/>
        <v>20816545.93</v>
      </c>
      <c r="H1348" s="90">
        <f t="shared" si="400"/>
        <v>485145042.03000003</v>
      </c>
      <c r="I1348" s="90">
        <f t="shared" si="400"/>
        <v>0</v>
      </c>
      <c r="J1348" s="12" t="str">
        <f>IF($I1348=0,"","("&amp;IF(#REF!&lt;&gt;0,1,0)+IF(#REF!&lt;&gt;0,2,0)+IF(#REF!&lt;&gt;0,4,0)&amp;")")</f>
        <v/>
      </c>
      <c r="K1348" s="90">
        <f>K1341+K1346</f>
        <v>485145042.03000003</v>
      </c>
      <c r="L1348" s="49"/>
      <c r="M1348" s="50"/>
      <c r="N1348" s="12"/>
    </row>
    <row r="1349" spans="1:14" s="40" customFormat="1" ht="10.5" customHeight="1" x14ac:dyDescent="0.2">
      <c r="B1349" s="47"/>
      <c r="C1349" s="60"/>
      <c r="D1349" s="112"/>
      <c r="E1349" s="112"/>
      <c r="F1349" s="112"/>
      <c r="G1349" s="112"/>
      <c r="H1349" s="112"/>
      <c r="I1349" s="112"/>
      <c r="J1349" s="12"/>
      <c r="K1349" s="112"/>
      <c r="L1349" s="49"/>
      <c r="M1349" s="50"/>
      <c r="N1349" s="12"/>
    </row>
    <row r="1350" spans="1:14" ht="10.5" customHeight="1" x14ac:dyDescent="0.2">
      <c r="A1350" s="97" t="s">
        <v>160</v>
      </c>
      <c r="B1350" s="63"/>
      <c r="D1350" s="86"/>
      <c r="E1350" s="86"/>
      <c r="F1350" s="86"/>
      <c r="G1350" s="86"/>
      <c r="H1350" s="86"/>
      <c r="I1350" s="86"/>
      <c r="J1350" s="12" t="str">
        <f>IF($I1350=0,"","("&amp;IF(#REF!&lt;&gt;0,1,0)+IF(#REF!&lt;&gt;0,2,0)+IF(#REF!&lt;&gt;0,4,0)&amp;")")</f>
        <v/>
      </c>
      <c r="K1350" s="86"/>
      <c r="L1350" s="46"/>
      <c r="M1350" s="56"/>
    </row>
    <row r="1351" spans="1:14" ht="10.5" customHeight="1" x14ac:dyDescent="0.2">
      <c r="A1351" s="40"/>
      <c r="B1351" s="10">
        <v>341</v>
      </c>
      <c r="C1351" s="41" t="s">
        <v>3</v>
      </c>
      <c r="D1351" s="42">
        <v>57184702.620000005</v>
      </c>
      <c r="E1351" s="42">
        <v>0</v>
      </c>
      <c r="F1351" s="42">
        <v>0</v>
      </c>
      <c r="G1351" s="42">
        <v>0</v>
      </c>
      <c r="H1351" s="42">
        <f t="shared" ref="H1351:H1356" si="401">D1351+E1351-F1351+G1351</f>
        <v>57184702.620000005</v>
      </c>
      <c r="I1351" s="42">
        <v>0</v>
      </c>
      <c r="J1351" s="12" t="str">
        <f>IF($I1351=0,"","("&amp;IF(#REF!&lt;&gt;0,1,0)+IF(#REF!&lt;&gt;0,2,0)+IF(#REF!&lt;&gt;0,4,0)&amp;")")</f>
        <v/>
      </c>
      <c r="K1351" s="101">
        <f t="shared" ref="K1351:K1356" si="402">H1351-I1351</f>
        <v>57184702.620000005</v>
      </c>
      <c r="L1351" s="46"/>
      <c r="M1351" s="43" t="s">
        <v>161</v>
      </c>
    </row>
    <row r="1352" spans="1:14" ht="10.5" customHeight="1" x14ac:dyDescent="0.2">
      <c r="A1352" s="40"/>
      <c r="B1352" s="10">
        <v>342</v>
      </c>
      <c r="C1352" s="105" t="s">
        <v>134</v>
      </c>
      <c r="D1352" s="42">
        <v>11696738.289999999</v>
      </c>
      <c r="E1352" s="42">
        <v>-1032612.61</v>
      </c>
      <c r="F1352" s="42">
        <v>0</v>
      </c>
      <c r="G1352" s="42">
        <v>0</v>
      </c>
      <c r="H1352" s="42">
        <f t="shared" si="401"/>
        <v>10664125.68</v>
      </c>
      <c r="I1352" s="42">
        <v>0</v>
      </c>
      <c r="J1352" s="12" t="str">
        <f>IF($I1352=0,"","("&amp;IF(#REF!&lt;&gt;0,1,0)+IF(#REF!&lt;&gt;0,2,0)+IF(#REF!&lt;&gt;0,4,0)&amp;")")</f>
        <v/>
      </c>
      <c r="K1352" s="71">
        <f t="shared" si="402"/>
        <v>10664125.68</v>
      </c>
      <c r="L1352" s="46"/>
      <c r="M1352" s="43" t="s">
        <v>161</v>
      </c>
    </row>
    <row r="1353" spans="1:14" ht="10.5" customHeight="1" x14ac:dyDescent="0.2">
      <c r="A1353" s="40"/>
      <c r="B1353" s="10">
        <v>343</v>
      </c>
      <c r="C1353" s="9" t="s">
        <v>9</v>
      </c>
      <c r="D1353" s="42">
        <v>593226669.00000012</v>
      </c>
      <c r="E1353" s="42">
        <v>9484218.9600000009</v>
      </c>
      <c r="F1353" s="42">
        <v>58459052.039999999</v>
      </c>
      <c r="G1353" s="42">
        <v>38823396.060000002</v>
      </c>
      <c r="H1353" s="42">
        <f t="shared" si="401"/>
        <v>583075231.98000026</v>
      </c>
      <c r="I1353" s="42">
        <v>0</v>
      </c>
      <c r="J1353" s="12" t="str">
        <f>IF($I1353=0,"","("&amp;IF(#REF!&lt;&gt;0,1,0)+IF(#REF!&lt;&gt;0,2,0)+IF(#REF!&lt;&gt;0,4,0)&amp;")")</f>
        <v/>
      </c>
      <c r="K1353" s="71">
        <f t="shared" si="402"/>
        <v>583075231.98000026</v>
      </c>
      <c r="L1353" s="46"/>
      <c r="M1353" s="43" t="s">
        <v>161</v>
      </c>
    </row>
    <row r="1354" spans="1:14" ht="10.5" customHeight="1" x14ac:dyDescent="0.2">
      <c r="A1354" s="40"/>
      <c r="B1354" s="10">
        <v>344</v>
      </c>
      <c r="C1354" s="9" t="s">
        <v>10</v>
      </c>
      <c r="D1354" s="42">
        <v>64009389.299999997</v>
      </c>
      <c r="E1354" s="42">
        <v>-28472.25</v>
      </c>
      <c r="F1354" s="42">
        <v>0</v>
      </c>
      <c r="G1354" s="42">
        <v>0</v>
      </c>
      <c r="H1354" s="42">
        <f t="shared" si="401"/>
        <v>63980917.049999997</v>
      </c>
      <c r="I1354" s="42">
        <v>0</v>
      </c>
      <c r="J1354" s="12" t="str">
        <f>IF($I1354=0,"","("&amp;IF(#REF!&lt;&gt;0,1,0)+IF(#REF!&lt;&gt;0,2,0)+IF(#REF!&lt;&gt;0,4,0)&amp;")")</f>
        <v/>
      </c>
      <c r="K1354" s="71">
        <f t="shared" si="402"/>
        <v>63980917.049999997</v>
      </c>
      <c r="L1354" s="46"/>
      <c r="M1354" s="43" t="s">
        <v>161</v>
      </c>
    </row>
    <row r="1355" spans="1:14" ht="10.5" customHeight="1" x14ac:dyDescent="0.2">
      <c r="A1355" s="40"/>
      <c r="B1355" s="10">
        <v>345</v>
      </c>
      <c r="C1355" s="9" t="s">
        <v>6</v>
      </c>
      <c r="D1355" s="42">
        <v>47845529.939999998</v>
      </c>
      <c r="E1355" s="42">
        <v>0</v>
      </c>
      <c r="F1355" s="42">
        <v>0</v>
      </c>
      <c r="G1355" s="42">
        <v>-2967365.25</v>
      </c>
      <c r="H1355" s="42">
        <f t="shared" si="401"/>
        <v>44878164.689999998</v>
      </c>
      <c r="I1355" s="42">
        <v>0</v>
      </c>
      <c r="J1355" s="12" t="str">
        <f>IF($I1355=0,"","("&amp;IF(#REF!&lt;&gt;0,1,0)+IF(#REF!&lt;&gt;0,2,0)+IF(#REF!&lt;&gt;0,4,0)&amp;")")</f>
        <v/>
      </c>
      <c r="K1355" s="71">
        <f t="shared" si="402"/>
        <v>44878164.689999998</v>
      </c>
      <c r="L1355" s="46"/>
      <c r="M1355" s="43" t="s">
        <v>161</v>
      </c>
    </row>
    <row r="1356" spans="1:14" ht="10.5" customHeight="1" x14ac:dyDescent="0.2">
      <c r="A1356" s="40"/>
      <c r="B1356" s="10">
        <v>346</v>
      </c>
      <c r="C1356" s="9" t="s">
        <v>7</v>
      </c>
      <c r="D1356" s="42">
        <v>12349394.689999999</v>
      </c>
      <c r="E1356" s="42">
        <v>0</v>
      </c>
      <c r="F1356" s="42">
        <v>0</v>
      </c>
      <c r="G1356" s="42">
        <v>0</v>
      </c>
      <c r="H1356" s="42">
        <f t="shared" si="401"/>
        <v>12349394.689999999</v>
      </c>
      <c r="I1356" s="42">
        <v>0</v>
      </c>
      <c r="J1356" s="12" t="str">
        <f>IF($I1356=0,"","("&amp;IF(#REF!&lt;&gt;0,1,0)+IF(#REF!&lt;&gt;0,2,0)+IF(#REF!&lt;&gt;0,4,0)&amp;")")</f>
        <v/>
      </c>
      <c r="K1356" s="71">
        <f t="shared" si="402"/>
        <v>12349394.689999999</v>
      </c>
      <c r="L1356" s="46"/>
      <c r="M1356" s="43" t="s">
        <v>161</v>
      </c>
    </row>
    <row r="1357" spans="1:14" s="40" customFormat="1" ht="10.5" customHeight="1" x14ac:dyDescent="0.2">
      <c r="B1357" s="47"/>
      <c r="C1357" s="48" t="s">
        <v>77</v>
      </c>
      <c r="D1357" s="94">
        <f t="shared" ref="D1357:I1357" si="403">SUM(D1351:D1356)</f>
        <v>786312423.84000015</v>
      </c>
      <c r="E1357" s="94">
        <f t="shared" si="403"/>
        <v>8423134.1000000015</v>
      </c>
      <c r="F1357" s="94">
        <f t="shared" si="403"/>
        <v>58459052.039999999</v>
      </c>
      <c r="G1357" s="94">
        <f t="shared" si="403"/>
        <v>35856030.810000002</v>
      </c>
      <c r="H1357" s="94">
        <f t="shared" si="403"/>
        <v>772132536.71000028</v>
      </c>
      <c r="I1357" s="94">
        <f t="shared" si="403"/>
        <v>0</v>
      </c>
      <c r="J1357" s="12" t="str">
        <f>IF($I1357=0,"","("&amp;IF(#REF!&lt;&gt;0,1,0)+IF(#REF!&lt;&gt;0,2,0)+IF(#REF!&lt;&gt;0,4,0)&amp;")")</f>
        <v/>
      </c>
      <c r="K1357" s="94">
        <f>SUM(K1351:K1356)</f>
        <v>772132536.71000028</v>
      </c>
      <c r="L1357" s="49"/>
      <c r="M1357" s="50"/>
      <c r="N1357" s="12"/>
    </row>
    <row r="1358" spans="1:14" ht="10.5" customHeight="1" x14ac:dyDescent="0.2">
      <c r="A1358" s="40"/>
      <c r="C1358" s="54"/>
      <c r="I1358" s="9"/>
      <c r="J1358" s="12" t="str">
        <f>IF($I1358=0,"","("&amp;IF(#REF!&lt;&gt;0,1,0)+IF(#REF!&lt;&gt;0,2,0)+IF(#REF!&lt;&gt;0,4,0)&amp;")")</f>
        <v/>
      </c>
      <c r="L1358" s="46"/>
      <c r="M1358" s="43"/>
    </row>
    <row r="1359" spans="1:14" ht="10.5" customHeight="1" x14ac:dyDescent="0.2">
      <c r="A1359" s="40"/>
      <c r="B1359" s="10">
        <v>346.3</v>
      </c>
      <c r="C1359" s="41" t="s">
        <v>78</v>
      </c>
      <c r="D1359" s="42">
        <v>0</v>
      </c>
      <c r="E1359" s="42">
        <v>0</v>
      </c>
      <c r="F1359" s="42">
        <v>0</v>
      </c>
      <c r="G1359" s="42">
        <v>0</v>
      </c>
      <c r="H1359" s="42">
        <f>D1359+E1359-F1359+G1359</f>
        <v>0</v>
      </c>
      <c r="I1359" s="42">
        <v>0</v>
      </c>
      <c r="J1359" s="12" t="str">
        <f>IF($I1359=0,"","("&amp;IF(#REF!&lt;&gt;0,1,0)+IF(#REF!&lt;&gt;0,2,0)+IF(#REF!&lt;&gt;0,4,0)&amp;")")</f>
        <v/>
      </c>
      <c r="K1359" s="101">
        <f>H1359-I1359</f>
        <v>0</v>
      </c>
      <c r="L1359" s="46"/>
      <c r="M1359" s="57" t="s">
        <v>79</v>
      </c>
    </row>
    <row r="1360" spans="1:14" ht="10.5" customHeight="1" x14ac:dyDescent="0.2">
      <c r="A1360" s="40"/>
      <c r="B1360" s="10">
        <v>346.5</v>
      </c>
      <c r="C1360" s="9" t="s">
        <v>80</v>
      </c>
      <c r="D1360" s="42">
        <v>0</v>
      </c>
      <c r="E1360" s="42">
        <v>0</v>
      </c>
      <c r="F1360" s="42">
        <v>0</v>
      </c>
      <c r="G1360" s="42">
        <v>0</v>
      </c>
      <c r="H1360" s="42">
        <f>D1360+E1360-F1360+G1360</f>
        <v>0</v>
      </c>
      <c r="I1360" s="42">
        <v>0</v>
      </c>
      <c r="J1360" s="12" t="str">
        <f>IF($I1360=0,"","("&amp;IF(#REF!&lt;&gt;0,1,0)+IF(#REF!&lt;&gt;0,2,0)+IF(#REF!&lt;&gt;0,4,0)&amp;")")</f>
        <v/>
      </c>
      <c r="K1360" s="71">
        <f>H1360-I1360</f>
        <v>0</v>
      </c>
      <c r="L1360" s="46"/>
      <c r="M1360" s="43" t="s">
        <v>81</v>
      </c>
    </row>
    <row r="1361" spans="1:14" ht="10.5" customHeight="1" x14ac:dyDescent="0.2">
      <c r="A1361" s="40"/>
      <c r="B1361" s="10">
        <v>346.7</v>
      </c>
      <c r="C1361" s="41" t="s">
        <v>82</v>
      </c>
      <c r="D1361" s="42">
        <v>0</v>
      </c>
      <c r="E1361" s="42">
        <v>0</v>
      </c>
      <c r="F1361" s="42">
        <v>0</v>
      </c>
      <c r="G1361" s="42">
        <v>0</v>
      </c>
      <c r="H1361" s="42">
        <f>D1361+E1361-F1361+G1361</f>
        <v>0</v>
      </c>
      <c r="I1361" s="42">
        <v>0</v>
      </c>
      <c r="J1361" s="12" t="str">
        <f>IF($I1361=0,"","("&amp;IF(#REF!&lt;&gt;0,1,0)+IF(#REF!&lt;&gt;0,2,0)+IF(#REF!&lt;&gt;0,4,0)&amp;")")</f>
        <v/>
      </c>
      <c r="K1361" s="71">
        <f>H1361-I1361</f>
        <v>0</v>
      </c>
      <c r="L1361" s="46"/>
      <c r="M1361" s="43" t="s">
        <v>83</v>
      </c>
    </row>
    <row r="1362" spans="1:14" s="40" customFormat="1" ht="10.5" customHeight="1" x14ac:dyDescent="0.2">
      <c r="B1362" s="47"/>
      <c r="C1362" s="53" t="s">
        <v>84</v>
      </c>
      <c r="D1362" s="113">
        <f t="shared" ref="D1362:I1362" si="404">SUM(D1359:D1361)</f>
        <v>0</v>
      </c>
      <c r="E1362" s="113">
        <f t="shared" si="404"/>
        <v>0</v>
      </c>
      <c r="F1362" s="113">
        <f t="shared" si="404"/>
        <v>0</v>
      </c>
      <c r="G1362" s="113">
        <f t="shared" si="404"/>
        <v>0</v>
      </c>
      <c r="H1362" s="113">
        <f t="shared" si="404"/>
        <v>0</v>
      </c>
      <c r="I1362" s="113">
        <f t="shared" si="404"/>
        <v>0</v>
      </c>
      <c r="J1362" s="12" t="str">
        <f>IF($I1362=0,"","("&amp;IF(#REF!&lt;&gt;0,1,0)+IF(#REF!&lt;&gt;0,2,0)+IF(#REF!&lt;&gt;0,4,0)&amp;")")</f>
        <v/>
      </c>
      <c r="K1362" s="113">
        <f>SUM(K1359:K1361)</f>
        <v>0</v>
      </c>
      <c r="L1362" s="49"/>
      <c r="M1362" s="83"/>
      <c r="N1362" s="12"/>
    </row>
    <row r="1363" spans="1:14" ht="10.5" customHeight="1" thickBot="1" x14ac:dyDescent="0.25">
      <c r="A1363" s="40"/>
      <c r="B1363" s="39"/>
      <c r="D1363" s="9"/>
      <c r="E1363" s="9"/>
      <c r="F1363" s="9"/>
      <c r="G1363" s="9"/>
      <c r="H1363" s="9"/>
      <c r="I1363" s="9"/>
      <c r="J1363" s="12" t="str">
        <f>IF($I1363=0,"","("&amp;IF(#REF!&lt;&gt;0,1,0)+IF(#REF!&lt;&gt;0,2,0)+IF(#REF!&lt;&gt;0,4,0)&amp;")")</f>
        <v/>
      </c>
      <c r="K1363" s="9"/>
      <c r="L1363" s="46"/>
      <c r="M1363" s="43"/>
    </row>
    <row r="1364" spans="1:14" s="40" customFormat="1" ht="10.5" customHeight="1" thickTop="1" x14ac:dyDescent="0.2">
      <c r="B1364" s="47"/>
      <c r="C1364" s="60" t="str">
        <f>" "&amp;"Total "&amp;A$1350</f>
        <v xml:space="preserve"> Total West County Energy Center Unit 3</v>
      </c>
      <c r="D1364" s="90">
        <f t="shared" ref="D1364:I1364" si="405">D1357+D1362</f>
        <v>786312423.84000015</v>
      </c>
      <c r="E1364" s="90">
        <f t="shared" si="405"/>
        <v>8423134.1000000015</v>
      </c>
      <c r="F1364" s="90">
        <f t="shared" si="405"/>
        <v>58459052.039999999</v>
      </c>
      <c r="G1364" s="90">
        <f t="shared" si="405"/>
        <v>35856030.810000002</v>
      </c>
      <c r="H1364" s="90">
        <f t="shared" si="405"/>
        <v>772132536.71000028</v>
      </c>
      <c r="I1364" s="90">
        <f t="shared" si="405"/>
        <v>0</v>
      </c>
      <c r="J1364" s="12" t="str">
        <f>IF($I1364=0,"","("&amp;IF(#REF!&lt;&gt;0,1,0)+IF(#REF!&lt;&gt;0,2,0)+IF(#REF!&lt;&gt;0,4,0)&amp;")")</f>
        <v/>
      </c>
      <c r="K1364" s="90">
        <f>K1357+K1362</f>
        <v>772132536.71000028</v>
      </c>
      <c r="L1364" s="49"/>
      <c r="M1364" s="50"/>
      <c r="N1364" s="12"/>
    </row>
    <row r="1365" spans="1:14" ht="10.5" customHeight="1" x14ac:dyDescent="0.2">
      <c r="A1365" s="40"/>
      <c r="B1365" s="39"/>
      <c r="C1365" s="63"/>
      <c r="D1365" s="59"/>
      <c r="E1365" s="59"/>
      <c r="F1365" s="59"/>
      <c r="G1365" s="59"/>
      <c r="H1365" s="59"/>
      <c r="I1365" s="59"/>
      <c r="K1365" s="59"/>
      <c r="L1365" s="46"/>
      <c r="M1365" s="56"/>
    </row>
    <row r="1366" spans="1:14" ht="10.5" customHeight="1" x14ac:dyDescent="0.2">
      <c r="A1366" s="104" t="s">
        <v>162</v>
      </c>
      <c r="B1366" s="91"/>
      <c r="C1366" s="65"/>
      <c r="D1366" s="92"/>
      <c r="E1366" s="92"/>
      <c r="F1366" s="92"/>
      <c r="G1366" s="92"/>
      <c r="H1366" s="92"/>
      <c r="I1366" s="92"/>
      <c r="J1366" s="67" t="str">
        <f>IF($I1366=0,"","("&amp;IF(#REF!&lt;&gt;0,1,0)+IF(#REF!&lt;&gt;0,2,0)+IF(#REF!&lt;&gt;0,4,0)&amp;")")</f>
        <v/>
      </c>
      <c r="K1366" s="125"/>
      <c r="L1366" s="46"/>
      <c r="M1366" s="56"/>
    </row>
    <row r="1367" spans="1:14" ht="10.5" customHeight="1" x14ac:dyDescent="0.2">
      <c r="A1367" s="68"/>
      <c r="B1367" s="33">
        <v>341</v>
      </c>
      <c r="C1367" s="69" t="s">
        <v>3</v>
      </c>
      <c r="D1367" s="59">
        <f t="shared" ref="D1367:I1372" si="406">D1303+D1319+D1335+D1351</f>
        <v>205469994.75999999</v>
      </c>
      <c r="E1367" s="59">
        <f t="shared" si="406"/>
        <v>-384117.44</v>
      </c>
      <c r="F1367" s="59">
        <f t="shared" si="406"/>
        <v>35423</v>
      </c>
      <c r="G1367" s="59">
        <f t="shared" si="406"/>
        <v>0</v>
      </c>
      <c r="H1367" s="59">
        <f t="shared" ref="H1367:H1372" si="407">D1367+E1367-F1367+G1367</f>
        <v>205050454.31999999</v>
      </c>
      <c r="I1367" s="59">
        <f t="shared" si="406"/>
        <v>0</v>
      </c>
      <c r="J1367" s="107"/>
      <c r="K1367" s="149">
        <f t="shared" ref="K1367:K1372" si="408">H1367-I1367</f>
        <v>205050454.31999999</v>
      </c>
      <c r="L1367" s="46"/>
      <c r="M1367" s="43"/>
    </row>
    <row r="1368" spans="1:14" ht="10.5" customHeight="1" x14ac:dyDescent="0.2">
      <c r="A1368" s="68"/>
      <c r="B1368" s="33">
        <v>342</v>
      </c>
      <c r="C1368" s="106" t="s">
        <v>134</v>
      </c>
      <c r="D1368" s="77">
        <f t="shared" si="406"/>
        <v>39402585.18</v>
      </c>
      <c r="E1368" s="77">
        <f t="shared" si="406"/>
        <v>640016.49999999988</v>
      </c>
      <c r="F1368" s="77">
        <f t="shared" si="406"/>
        <v>0</v>
      </c>
      <c r="G1368" s="77">
        <f t="shared" si="406"/>
        <v>0</v>
      </c>
      <c r="H1368" s="77">
        <f t="shared" si="407"/>
        <v>40042601.68</v>
      </c>
      <c r="I1368" s="59">
        <f>I1304+I1320+I1336+I1352</f>
        <v>0</v>
      </c>
      <c r="J1368" s="107"/>
      <c r="K1368" s="150">
        <f t="shared" si="408"/>
        <v>40042601.68</v>
      </c>
      <c r="L1368" s="46"/>
      <c r="M1368" s="43"/>
    </row>
    <row r="1369" spans="1:14" ht="10.5" customHeight="1" x14ac:dyDescent="0.2">
      <c r="A1369" s="68"/>
      <c r="B1369" s="33">
        <v>343</v>
      </c>
      <c r="C1369" s="32" t="s">
        <v>9</v>
      </c>
      <c r="D1369" s="77">
        <f t="shared" si="406"/>
        <v>1491247201.7000003</v>
      </c>
      <c r="E1369" s="77">
        <f t="shared" si="406"/>
        <v>156384464.75999999</v>
      </c>
      <c r="F1369" s="77">
        <f t="shared" si="406"/>
        <v>163308008.65000001</v>
      </c>
      <c r="G1369" s="77">
        <f t="shared" si="406"/>
        <v>0</v>
      </c>
      <c r="H1369" s="77">
        <f t="shared" si="407"/>
        <v>1484323657.8100002</v>
      </c>
      <c r="I1369" s="59">
        <f>I1305+I1321+I1337+I1353</f>
        <v>0</v>
      </c>
      <c r="J1369" s="107"/>
      <c r="K1369" s="150">
        <f t="shared" si="408"/>
        <v>1484323657.8100002</v>
      </c>
      <c r="L1369" s="46"/>
      <c r="M1369" s="43"/>
    </row>
    <row r="1370" spans="1:14" ht="10.5" customHeight="1" x14ac:dyDescent="0.2">
      <c r="A1370" s="68"/>
      <c r="B1370" s="33">
        <v>344</v>
      </c>
      <c r="C1370" s="32" t="s">
        <v>10</v>
      </c>
      <c r="D1370" s="77">
        <f t="shared" si="406"/>
        <v>154000996.98000002</v>
      </c>
      <c r="E1370" s="77">
        <f t="shared" si="406"/>
        <v>358538.92</v>
      </c>
      <c r="F1370" s="77">
        <f t="shared" si="406"/>
        <v>93117.72</v>
      </c>
      <c r="G1370" s="77">
        <f t="shared" si="406"/>
        <v>0</v>
      </c>
      <c r="H1370" s="77">
        <f t="shared" si="407"/>
        <v>154266418.18000001</v>
      </c>
      <c r="I1370" s="59">
        <f>I1306+I1322+I1338+I1354</f>
        <v>0</v>
      </c>
      <c r="J1370" s="107"/>
      <c r="K1370" s="150">
        <f t="shared" si="408"/>
        <v>154266418.18000001</v>
      </c>
      <c r="L1370" s="46"/>
      <c r="M1370" s="43"/>
    </row>
    <row r="1371" spans="1:14" ht="10.5" customHeight="1" x14ac:dyDescent="0.2">
      <c r="A1371" s="68"/>
      <c r="B1371" s="33">
        <v>345</v>
      </c>
      <c r="C1371" s="32" t="s">
        <v>6</v>
      </c>
      <c r="D1371" s="77">
        <f t="shared" si="406"/>
        <v>151075333.35999998</v>
      </c>
      <c r="E1371" s="77">
        <f t="shared" si="406"/>
        <v>122792.06</v>
      </c>
      <c r="F1371" s="77">
        <f t="shared" si="406"/>
        <v>81840</v>
      </c>
      <c r="G1371" s="77">
        <f t="shared" si="406"/>
        <v>0</v>
      </c>
      <c r="H1371" s="77">
        <f t="shared" si="407"/>
        <v>151116285.41999999</v>
      </c>
      <c r="I1371" s="59">
        <f>I1307+I1323+I1339+I1355</f>
        <v>0</v>
      </c>
      <c r="J1371" s="107"/>
      <c r="K1371" s="150">
        <f t="shared" si="408"/>
        <v>151116285.41999999</v>
      </c>
      <c r="L1371" s="46"/>
      <c r="M1371" s="43"/>
    </row>
    <row r="1372" spans="1:14" ht="10.5" customHeight="1" x14ac:dyDescent="0.2">
      <c r="A1372" s="68"/>
      <c r="B1372" s="33">
        <v>346</v>
      </c>
      <c r="C1372" s="32" t="s">
        <v>7</v>
      </c>
      <c r="D1372" s="77">
        <f t="shared" si="406"/>
        <v>32434708.920000002</v>
      </c>
      <c r="E1372" s="77">
        <f t="shared" si="406"/>
        <v>0</v>
      </c>
      <c r="F1372" s="77">
        <f t="shared" si="406"/>
        <v>0</v>
      </c>
      <c r="G1372" s="77">
        <f t="shared" si="406"/>
        <v>0</v>
      </c>
      <c r="H1372" s="77">
        <f t="shared" si="407"/>
        <v>32434708.920000002</v>
      </c>
      <c r="I1372" s="59">
        <f>I1308+I1324+I1340+I1356</f>
        <v>0</v>
      </c>
      <c r="J1372" s="107"/>
      <c r="K1372" s="150">
        <f t="shared" si="408"/>
        <v>32434708.920000002</v>
      </c>
      <c r="L1372" s="46"/>
      <c r="M1372" s="43"/>
    </row>
    <row r="1373" spans="1:14" s="40" customFormat="1" ht="10.5" customHeight="1" x14ac:dyDescent="0.2">
      <c r="A1373" s="68"/>
      <c r="B1373" s="72"/>
      <c r="C1373" s="73" t="s">
        <v>77</v>
      </c>
      <c r="D1373" s="94">
        <f t="shared" ref="D1373:I1373" si="409">SUM(D1367:D1372)</f>
        <v>2073630820.9000003</v>
      </c>
      <c r="E1373" s="94">
        <f>SUM(E1367:E1372)</f>
        <v>157121694.79999998</v>
      </c>
      <c r="F1373" s="94">
        <f>SUM(F1367:F1372)</f>
        <v>163518389.37</v>
      </c>
      <c r="G1373" s="94">
        <f>SUM(G1367:G1372)</f>
        <v>0</v>
      </c>
      <c r="H1373" s="94">
        <f t="shared" si="409"/>
        <v>2067234126.3300004</v>
      </c>
      <c r="I1373" s="94">
        <f t="shared" si="409"/>
        <v>0</v>
      </c>
      <c r="J1373" s="107"/>
      <c r="K1373" s="151">
        <f>SUM(K1367:K1372)</f>
        <v>2067234126.3300004</v>
      </c>
      <c r="L1373" s="49"/>
      <c r="M1373" s="50"/>
      <c r="N1373" s="12"/>
    </row>
    <row r="1374" spans="1:14" ht="10.5" customHeight="1" x14ac:dyDescent="0.2">
      <c r="A1374" s="68"/>
      <c r="B1374" s="33"/>
      <c r="C1374" s="75"/>
      <c r="D1374" s="55"/>
      <c r="E1374" s="55"/>
      <c r="F1374" s="55"/>
      <c r="G1374" s="55"/>
      <c r="H1374" s="55"/>
      <c r="I1374" s="32"/>
      <c r="J1374" s="107"/>
      <c r="K1374" s="158"/>
      <c r="L1374" s="46"/>
      <c r="M1374" s="43"/>
    </row>
    <row r="1375" spans="1:14" ht="10.5" customHeight="1" x14ac:dyDescent="0.2">
      <c r="A1375" s="68"/>
      <c r="B1375" s="33">
        <v>346.3</v>
      </c>
      <c r="C1375" s="69" t="s">
        <v>78</v>
      </c>
      <c r="D1375" s="59">
        <f t="shared" ref="D1375:I1377" si="410">D1311+D1327+D1343+D1359</f>
        <v>149759.17000000001</v>
      </c>
      <c r="E1375" s="59">
        <f t="shared" si="410"/>
        <v>10016.99</v>
      </c>
      <c r="F1375" s="59">
        <f t="shared" si="410"/>
        <v>0</v>
      </c>
      <c r="G1375" s="59">
        <f t="shared" si="410"/>
        <v>0</v>
      </c>
      <c r="H1375" s="59">
        <f>D1375+E1375-F1375+G1375</f>
        <v>159776.16</v>
      </c>
      <c r="I1375" s="59">
        <f t="shared" si="410"/>
        <v>0</v>
      </c>
      <c r="J1375" s="107"/>
      <c r="K1375" s="149">
        <f>H1375-I1375</f>
        <v>159776.16</v>
      </c>
      <c r="L1375" s="46"/>
      <c r="M1375" s="43"/>
    </row>
    <row r="1376" spans="1:14" ht="10.5" customHeight="1" x14ac:dyDescent="0.2">
      <c r="A1376" s="68"/>
      <c r="B1376" s="33">
        <v>346.5</v>
      </c>
      <c r="C1376" s="32" t="s">
        <v>80</v>
      </c>
      <c r="D1376" s="77">
        <f t="shared" si="410"/>
        <v>148830.59999999998</v>
      </c>
      <c r="E1376" s="77">
        <f t="shared" si="410"/>
        <v>228046.83000000002</v>
      </c>
      <c r="F1376" s="77">
        <f t="shared" si="410"/>
        <v>10850.78</v>
      </c>
      <c r="G1376" s="77">
        <f t="shared" si="410"/>
        <v>0</v>
      </c>
      <c r="H1376" s="77">
        <f>D1376+E1376-F1376+G1376</f>
        <v>366026.64999999997</v>
      </c>
      <c r="I1376" s="59">
        <f>I1312+I1328+I1344+I1360</f>
        <v>0</v>
      </c>
      <c r="J1376" s="107"/>
      <c r="K1376" s="150">
        <f>H1376-I1376</f>
        <v>366026.64999999997</v>
      </c>
      <c r="L1376" s="46"/>
      <c r="M1376" s="43"/>
    </row>
    <row r="1377" spans="1:14" ht="10.5" customHeight="1" x14ac:dyDescent="0.2">
      <c r="A1377" s="68"/>
      <c r="B1377" s="33">
        <v>346.7</v>
      </c>
      <c r="C1377" s="69" t="s">
        <v>82</v>
      </c>
      <c r="D1377" s="77">
        <f t="shared" si="410"/>
        <v>2460743.69</v>
      </c>
      <c r="E1377" s="77">
        <f t="shared" si="410"/>
        <v>524057.67</v>
      </c>
      <c r="F1377" s="77">
        <f t="shared" si="410"/>
        <v>0</v>
      </c>
      <c r="G1377" s="77">
        <f t="shared" si="410"/>
        <v>0</v>
      </c>
      <c r="H1377" s="77">
        <f>D1377+E1377-F1377+G1377</f>
        <v>2984801.36</v>
      </c>
      <c r="I1377" s="59">
        <f>I1313+I1329+I1345+I1361</f>
        <v>0</v>
      </c>
      <c r="J1377" s="107"/>
      <c r="K1377" s="150">
        <f>H1377-I1377</f>
        <v>2984801.36</v>
      </c>
      <c r="L1377" s="46"/>
      <c r="M1377" s="43"/>
    </row>
    <row r="1378" spans="1:14" s="40" customFormat="1" ht="10.5" customHeight="1" x14ac:dyDescent="0.2">
      <c r="A1378" s="68"/>
      <c r="B1378" s="72"/>
      <c r="C1378" s="78" t="s">
        <v>84</v>
      </c>
      <c r="D1378" s="113">
        <f t="shared" ref="D1378:I1378" si="411">SUM(D1375:D1377)</f>
        <v>2759333.46</v>
      </c>
      <c r="E1378" s="113">
        <f>SUM(E1375:E1377)</f>
        <v>762121.49</v>
      </c>
      <c r="F1378" s="113">
        <f>SUM(F1375:F1377)</f>
        <v>10850.78</v>
      </c>
      <c r="G1378" s="113">
        <f>SUM(G1375:G1377)</f>
        <v>0</v>
      </c>
      <c r="H1378" s="113">
        <f t="shared" si="411"/>
        <v>3510604.17</v>
      </c>
      <c r="I1378" s="113">
        <f t="shared" si="411"/>
        <v>0</v>
      </c>
      <c r="J1378" s="107"/>
      <c r="K1378" s="159">
        <f>SUM(K1375:K1377)</f>
        <v>3510604.17</v>
      </c>
      <c r="L1378" s="49"/>
      <c r="M1378" s="83"/>
      <c r="N1378" s="12"/>
    </row>
    <row r="1379" spans="1:14" ht="10.5" customHeight="1" thickBot="1" x14ac:dyDescent="0.25">
      <c r="A1379" s="68"/>
      <c r="B1379" s="102"/>
      <c r="C1379" s="32"/>
      <c r="D1379" s="32"/>
      <c r="E1379" s="32"/>
      <c r="F1379" s="32"/>
      <c r="G1379" s="32"/>
      <c r="H1379" s="32"/>
      <c r="I1379" s="32"/>
      <c r="J1379" s="107"/>
      <c r="K1379" s="160"/>
      <c r="L1379" s="46"/>
      <c r="M1379" s="43"/>
    </row>
    <row r="1380" spans="1:14" s="40" customFormat="1" ht="10.5" customHeight="1" thickTop="1" x14ac:dyDescent="0.2">
      <c r="A1380" s="79"/>
      <c r="B1380" s="80"/>
      <c r="C1380" s="81" t="str">
        <f>" "&amp;"Total "&amp;A$1366</f>
        <v xml:space="preserve"> Total West County Energy Center Site</v>
      </c>
      <c r="D1380" s="155">
        <f t="shared" ref="D1380:I1380" si="412">D1373+D1378</f>
        <v>2076390154.3600004</v>
      </c>
      <c r="E1380" s="155">
        <f>E1373+E1378</f>
        <v>157883816.28999999</v>
      </c>
      <c r="F1380" s="155">
        <f>F1373+F1378</f>
        <v>163529240.15000001</v>
      </c>
      <c r="G1380" s="155">
        <f>G1373+G1378</f>
        <v>0</v>
      </c>
      <c r="H1380" s="155">
        <f t="shared" si="412"/>
        <v>2070744730.5000005</v>
      </c>
      <c r="I1380" s="155">
        <f t="shared" si="412"/>
        <v>0</v>
      </c>
      <c r="J1380" s="109"/>
      <c r="K1380" s="161">
        <f>K1373+K1378</f>
        <v>2070744730.5000005</v>
      </c>
      <c r="L1380" s="49"/>
      <c r="M1380" s="50"/>
      <c r="N1380" s="12"/>
    </row>
    <row r="1381" spans="1:14" ht="10.5" customHeight="1" x14ac:dyDescent="0.2">
      <c r="A1381" s="40"/>
      <c r="B1381" s="39"/>
      <c r="C1381" s="63"/>
      <c r="D1381" s="59"/>
      <c r="E1381" s="59"/>
      <c r="F1381" s="59"/>
      <c r="G1381" s="59"/>
      <c r="H1381" s="59"/>
      <c r="I1381" s="59"/>
      <c r="K1381" s="59"/>
      <c r="L1381" s="46"/>
      <c r="M1381" s="56"/>
    </row>
    <row r="1382" spans="1:14" ht="10.5" customHeight="1" x14ac:dyDescent="0.2">
      <c r="A1382" s="104" t="s">
        <v>163</v>
      </c>
      <c r="B1382" s="64"/>
      <c r="C1382" s="65"/>
      <c r="D1382" s="66"/>
      <c r="E1382" s="66"/>
      <c r="F1382" s="66"/>
      <c r="G1382" s="66"/>
      <c r="H1382" s="66"/>
      <c r="I1382" s="66"/>
      <c r="J1382" s="67"/>
      <c r="K1382" s="148"/>
      <c r="L1382" s="46"/>
      <c r="M1382" s="43"/>
    </row>
    <row r="1383" spans="1:14" ht="10.5" customHeight="1" x14ac:dyDescent="0.2">
      <c r="A1383" s="68"/>
      <c r="B1383" s="33">
        <v>341</v>
      </c>
      <c r="C1383" s="69" t="s">
        <v>3</v>
      </c>
      <c r="D1383" s="59">
        <f t="shared" ref="D1383:I1388" si="413">SUMIF($B$800:$B$1380,$B1383,D$800:D$1380)/2</f>
        <v>699145867.37</v>
      </c>
      <c r="E1383" s="59">
        <f t="shared" si="413"/>
        <v>27675982.370000008</v>
      </c>
      <c r="F1383" s="59">
        <f t="shared" si="413"/>
        <v>1507958.2999999998</v>
      </c>
      <c r="G1383" s="59">
        <f t="shared" si="413"/>
        <v>0</v>
      </c>
      <c r="H1383" s="59">
        <f t="shared" si="413"/>
        <v>725313891.43999994</v>
      </c>
      <c r="I1383" s="59">
        <f t="shared" si="413"/>
        <v>0</v>
      </c>
      <c r="J1383" s="107" t="str">
        <f>IF($I1383=0,"","("&amp;IF(#REF!&lt;&gt;0,1,0)+IF(#REF!&lt;&gt;0,2,0)+IF(#REF!&lt;&gt;0,4,0)&amp;")")</f>
        <v/>
      </c>
      <c r="K1383" s="149">
        <f t="shared" ref="K1383:K1388" si="414">H1383-I1383</f>
        <v>725313891.43999994</v>
      </c>
      <c r="L1383" s="46"/>
      <c r="M1383" s="43"/>
    </row>
    <row r="1384" spans="1:14" ht="10.5" customHeight="1" x14ac:dyDescent="0.2">
      <c r="A1384" s="68"/>
      <c r="B1384" s="33">
        <v>342</v>
      </c>
      <c r="C1384" s="106" t="s">
        <v>134</v>
      </c>
      <c r="D1384" s="77">
        <f t="shared" si="413"/>
        <v>344002412.64000005</v>
      </c>
      <c r="E1384" s="77">
        <f t="shared" si="413"/>
        <v>11706285.850000001</v>
      </c>
      <c r="F1384" s="77">
        <f t="shared" si="413"/>
        <v>176148.37999999998</v>
      </c>
      <c r="G1384" s="77">
        <f t="shared" si="413"/>
        <v>0</v>
      </c>
      <c r="H1384" s="77">
        <f t="shared" si="413"/>
        <v>355532550.10999995</v>
      </c>
      <c r="I1384" s="59">
        <f t="shared" si="413"/>
        <v>0</v>
      </c>
      <c r="J1384" s="107" t="str">
        <f>IF($I1384=0,"","("&amp;IF(#REF!&lt;&gt;0,1,0)+IF(#REF!&lt;&gt;0,2,0)+IF(#REF!&lt;&gt;0,4,0)&amp;")")</f>
        <v/>
      </c>
      <c r="K1384" s="150">
        <f t="shared" si="414"/>
        <v>355532550.10999995</v>
      </c>
      <c r="L1384" s="46"/>
      <c r="M1384" s="43"/>
    </row>
    <row r="1385" spans="1:14" ht="10.5" customHeight="1" x14ac:dyDescent="0.2">
      <c r="A1385" s="68"/>
      <c r="B1385" s="33">
        <v>343</v>
      </c>
      <c r="C1385" s="32" t="s">
        <v>9</v>
      </c>
      <c r="D1385" s="77">
        <f t="shared" si="413"/>
        <v>5760605077.4200001</v>
      </c>
      <c r="E1385" s="77">
        <f t="shared" si="413"/>
        <v>521249901.52000004</v>
      </c>
      <c r="F1385" s="77">
        <f t="shared" si="413"/>
        <v>432073645.61000001</v>
      </c>
      <c r="G1385" s="77">
        <f t="shared" si="413"/>
        <v>1278660.1899999976</v>
      </c>
      <c r="H1385" s="77">
        <f t="shared" si="413"/>
        <v>5851059993.5199995</v>
      </c>
      <c r="I1385" s="59">
        <f t="shared" si="413"/>
        <v>0</v>
      </c>
      <c r="J1385" s="107" t="str">
        <f>IF($I1385=0,"","("&amp;IF(#REF!&lt;&gt;0,1,0)+IF(#REF!&lt;&gt;0,2,0)+IF(#REF!&lt;&gt;0,4,0)&amp;")")</f>
        <v/>
      </c>
      <c r="K1385" s="150">
        <f t="shared" si="414"/>
        <v>5851059993.5199995</v>
      </c>
      <c r="L1385" s="46"/>
      <c r="M1385" s="43"/>
    </row>
    <row r="1386" spans="1:14" ht="10.5" customHeight="1" x14ac:dyDescent="0.2">
      <c r="A1386" s="68"/>
      <c r="B1386" s="33">
        <v>344</v>
      </c>
      <c r="C1386" s="32" t="s">
        <v>10</v>
      </c>
      <c r="D1386" s="77">
        <f t="shared" si="413"/>
        <v>670508098.31999993</v>
      </c>
      <c r="E1386" s="77">
        <f t="shared" si="413"/>
        <v>6838620.5200000005</v>
      </c>
      <c r="F1386" s="77">
        <f t="shared" si="413"/>
        <v>2904077.8500000006</v>
      </c>
      <c r="G1386" s="77">
        <f t="shared" si="413"/>
        <v>-863508.87</v>
      </c>
      <c r="H1386" s="77">
        <f t="shared" si="413"/>
        <v>673579132.12</v>
      </c>
      <c r="I1386" s="59">
        <f t="shared" si="413"/>
        <v>0</v>
      </c>
      <c r="J1386" s="107" t="str">
        <f>IF($I1386=0,"","("&amp;IF(#REF!&lt;&gt;0,1,0)+IF(#REF!&lt;&gt;0,2,0)+IF(#REF!&lt;&gt;0,4,0)&amp;")")</f>
        <v/>
      </c>
      <c r="K1386" s="150">
        <f t="shared" si="414"/>
        <v>673579132.12</v>
      </c>
      <c r="L1386" s="46"/>
      <c r="M1386" s="43"/>
    </row>
    <row r="1387" spans="1:14" ht="10.5" customHeight="1" x14ac:dyDescent="0.2">
      <c r="A1387" s="68"/>
      <c r="B1387" s="33">
        <v>345</v>
      </c>
      <c r="C1387" s="32" t="s">
        <v>6</v>
      </c>
      <c r="D1387" s="77">
        <f t="shared" si="413"/>
        <v>738074827.79999983</v>
      </c>
      <c r="E1387" s="77">
        <f t="shared" si="413"/>
        <v>15953964.049999999</v>
      </c>
      <c r="F1387" s="77">
        <f t="shared" si="413"/>
        <v>6953515.6800000016</v>
      </c>
      <c r="G1387" s="77">
        <f t="shared" si="413"/>
        <v>-2.3283064365386963E-10</v>
      </c>
      <c r="H1387" s="77">
        <f t="shared" si="413"/>
        <v>747075276.17000008</v>
      </c>
      <c r="I1387" s="59">
        <f t="shared" si="413"/>
        <v>0</v>
      </c>
      <c r="J1387" s="107" t="str">
        <f>IF($I1387=0,"","("&amp;IF(#REF!&lt;&gt;0,1,0)+IF(#REF!&lt;&gt;0,2,0)+IF(#REF!&lt;&gt;0,4,0)&amp;")")</f>
        <v/>
      </c>
      <c r="K1387" s="150">
        <f t="shared" si="414"/>
        <v>747075276.17000008</v>
      </c>
      <c r="L1387" s="46"/>
      <c r="M1387" s="43"/>
    </row>
    <row r="1388" spans="1:14" ht="10.5" customHeight="1" x14ac:dyDescent="0.2">
      <c r="A1388" s="68"/>
      <c r="B1388" s="33">
        <v>346</v>
      </c>
      <c r="C1388" s="32" t="s">
        <v>7</v>
      </c>
      <c r="D1388" s="77">
        <f t="shared" si="413"/>
        <v>104498104.06</v>
      </c>
      <c r="E1388" s="77">
        <f t="shared" si="413"/>
        <v>747116.23</v>
      </c>
      <c r="F1388" s="77">
        <f t="shared" si="413"/>
        <v>218081.09000000003</v>
      </c>
      <c r="G1388" s="77">
        <f t="shared" si="413"/>
        <v>689.06000000000006</v>
      </c>
      <c r="H1388" s="77">
        <f t="shared" si="413"/>
        <v>105027828.26000002</v>
      </c>
      <c r="I1388" s="59">
        <f t="shared" si="413"/>
        <v>0</v>
      </c>
      <c r="J1388" s="107" t="str">
        <f>IF($I1388=0,"","("&amp;IF(#REF!&lt;&gt;0,1,0)+IF(#REF!&lt;&gt;0,2,0)+IF(#REF!&lt;&gt;0,4,0)&amp;")")</f>
        <v/>
      </c>
      <c r="K1388" s="150">
        <f t="shared" si="414"/>
        <v>105027828.26000002</v>
      </c>
      <c r="L1388" s="46"/>
      <c r="M1388" s="43"/>
    </row>
    <row r="1389" spans="1:14" s="40" customFormat="1" ht="10.5" customHeight="1" x14ac:dyDescent="0.2">
      <c r="A1389" s="68"/>
      <c r="B1389" s="72"/>
      <c r="C1389" s="73" t="s">
        <v>77</v>
      </c>
      <c r="D1389" s="94">
        <f t="shared" ref="D1389:I1389" si="415">SUM(D1383:D1388)</f>
        <v>8316834387.6100006</v>
      </c>
      <c r="E1389" s="94">
        <f t="shared" si="415"/>
        <v>584171870.53999996</v>
      </c>
      <c r="F1389" s="94">
        <f t="shared" si="415"/>
        <v>443833426.91000003</v>
      </c>
      <c r="G1389" s="94">
        <f t="shared" si="415"/>
        <v>415840.37999999739</v>
      </c>
      <c r="H1389" s="94">
        <f t="shared" si="415"/>
        <v>8457588671.6199999</v>
      </c>
      <c r="I1389" s="94">
        <f t="shared" si="415"/>
        <v>0</v>
      </c>
      <c r="J1389" s="107" t="str">
        <f>IF($I1389=0,"","("&amp;IF(#REF!&lt;&gt;0,1,0)+IF(#REF!&lt;&gt;0,2,0)+IF(#REF!&lt;&gt;0,4,0)&amp;")")</f>
        <v/>
      </c>
      <c r="K1389" s="151">
        <f>SUM(K1383:K1388)</f>
        <v>8457588671.6199999</v>
      </c>
      <c r="L1389" s="49"/>
      <c r="M1389" s="50"/>
      <c r="N1389" s="12"/>
    </row>
    <row r="1390" spans="1:14" ht="10.5" customHeight="1" x14ac:dyDescent="0.2">
      <c r="A1390" s="68"/>
      <c r="B1390" s="33"/>
      <c r="C1390" s="75"/>
      <c r="D1390" s="55"/>
      <c r="E1390" s="55"/>
      <c r="F1390" s="55"/>
      <c r="G1390" s="55"/>
      <c r="H1390" s="55"/>
      <c r="I1390" s="32"/>
      <c r="J1390" s="107" t="str">
        <f>IF($I1390=0,"","("&amp;IF(#REF!&lt;&gt;0,1,0)+IF(#REF!&lt;&gt;0,2,0)+IF(#REF!&lt;&gt;0,4,0)&amp;")")</f>
        <v/>
      </c>
      <c r="K1390" s="158"/>
      <c r="L1390" s="46"/>
      <c r="M1390" s="43"/>
    </row>
    <row r="1391" spans="1:14" ht="10.5" customHeight="1" x14ac:dyDescent="0.2">
      <c r="A1391" s="68"/>
      <c r="B1391" s="33">
        <v>346.3</v>
      </c>
      <c r="C1391" s="69" t="s">
        <v>78</v>
      </c>
      <c r="D1391" s="59">
        <f t="shared" ref="D1391:I1393" si="416">SUMIF($B$800:$B$1380,$B1391,D$800:D$1380)/2</f>
        <v>537580.95000000007</v>
      </c>
      <c r="E1391" s="59">
        <f t="shared" si="416"/>
        <v>98103.35</v>
      </c>
      <c r="F1391" s="59">
        <f t="shared" si="416"/>
        <v>113131.70000000001</v>
      </c>
      <c r="G1391" s="59">
        <f t="shared" si="416"/>
        <v>0</v>
      </c>
      <c r="H1391" s="59">
        <f t="shared" si="416"/>
        <v>522552.59999999992</v>
      </c>
      <c r="I1391" s="59">
        <f t="shared" si="416"/>
        <v>0</v>
      </c>
      <c r="J1391" s="107" t="str">
        <f>IF($I1391=0,"","("&amp;IF(#REF!&lt;&gt;0,1,0)+IF(#REF!&lt;&gt;0,2,0)+IF(#REF!&lt;&gt;0,4,0)&amp;")")</f>
        <v/>
      </c>
      <c r="K1391" s="149">
        <f>H1391-I1391</f>
        <v>522552.59999999992</v>
      </c>
      <c r="L1391" s="46"/>
      <c r="M1391" s="43"/>
    </row>
    <row r="1392" spans="1:14" ht="10.5" customHeight="1" x14ac:dyDescent="0.2">
      <c r="A1392" s="68"/>
      <c r="B1392" s="33">
        <v>346.5</v>
      </c>
      <c r="C1392" s="32" t="s">
        <v>80</v>
      </c>
      <c r="D1392" s="77">
        <f t="shared" si="416"/>
        <v>1391529.7999999998</v>
      </c>
      <c r="E1392" s="77">
        <f t="shared" si="416"/>
        <v>578663.03</v>
      </c>
      <c r="F1392" s="77">
        <f t="shared" si="416"/>
        <v>22395.21</v>
      </c>
      <c r="G1392" s="77">
        <f t="shared" si="416"/>
        <v>-689.06000000000006</v>
      </c>
      <c r="H1392" s="77">
        <f t="shared" si="416"/>
        <v>1947108.5599999996</v>
      </c>
      <c r="I1392" s="59">
        <f t="shared" si="416"/>
        <v>0</v>
      </c>
      <c r="J1392" s="107" t="str">
        <f>IF($I1392=0,"","("&amp;IF(#REF!&lt;&gt;0,1,0)+IF(#REF!&lt;&gt;0,2,0)+IF(#REF!&lt;&gt;0,4,0)&amp;")")</f>
        <v/>
      </c>
      <c r="K1392" s="150">
        <f>H1392-I1392</f>
        <v>1947108.5599999996</v>
      </c>
      <c r="L1392" s="46"/>
      <c r="M1392" s="43"/>
    </row>
    <row r="1393" spans="1:14" ht="10.5" customHeight="1" x14ac:dyDescent="0.2">
      <c r="A1393" s="68"/>
      <c r="B1393" s="33">
        <v>346.7</v>
      </c>
      <c r="C1393" s="69" t="s">
        <v>82</v>
      </c>
      <c r="D1393" s="77">
        <f t="shared" si="416"/>
        <v>8883876.8300000001</v>
      </c>
      <c r="E1393" s="77">
        <f t="shared" si="416"/>
        <v>1450184.8800000001</v>
      </c>
      <c r="F1393" s="77">
        <f t="shared" si="416"/>
        <v>805855.95</v>
      </c>
      <c r="G1393" s="77">
        <f t="shared" si="416"/>
        <v>-3748.32</v>
      </c>
      <c r="H1393" s="77">
        <f t="shared" si="416"/>
        <v>9524457.4399999995</v>
      </c>
      <c r="I1393" s="59">
        <f t="shared" si="416"/>
        <v>0</v>
      </c>
      <c r="J1393" s="107" t="str">
        <f>IF($I1393=0,"","("&amp;IF(#REF!&lt;&gt;0,1,0)+IF(#REF!&lt;&gt;0,2,0)+IF(#REF!&lt;&gt;0,4,0)&amp;")")</f>
        <v/>
      </c>
      <c r="K1393" s="150">
        <f>H1393-I1393</f>
        <v>9524457.4399999995</v>
      </c>
      <c r="L1393" s="46"/>
      <c r="M1393" s="43"/>
    </row>
    <row r="1394" spans="1:14" s="40" customFormat="1" ht="10.5" customHeight="1" x14ac:dyDescent="0.2">
      <c r="A1394" s="68"/>
      <c r="B1394" s="72"/>
      <c r="C1394" s="78" t="s">
        <v>84</v>
      </c>
      <c r="D1394" s="113">
        <f t="shared" ref="D1394:I1394" si="417">SUM(D1391:D1393)</f>
        <v>10812987.58</v>
      </c>
      <c r="E1394" s="113">
        <f t="shared" si="417"/>
        <v>2126951.2600000002</v>
      </c>
      <c r="F1394" s="113">
        <f t="shared" si="417"/>
        <v>941382.86</v>
      </c>
      <c r="G1394" s="113">
        <f t="shared" si="417"/>
        <v>-4437.38</v>
      </c>
      <c r="H1394" s="113">
        <f t="shared" si="417"/>
        <v>11994118.6</v>
      </c>
      <c r="I1394" s="113">
        <f t="shared" si="417"/>
        <v>0</v>
      </c>
      <c r="J1394" s="107" t="str">
        <f>IF($I1394=0,"","("&amp;IF(#REF!&lt;&gt;0,1,0)+IF(#REF!&lt;&gt;0,2,0)+IF(#REF!&lt;&gt;0,4,0)&amp;")")</f>
        <v/>
      </c>
      <c r="K1394" s="159">
        <f>SUM(K1391:K1393)</f>
        <v>11994118.6</v>
      </c>
      <c r="L1394" s="49"/>
      <c r="M1394" s="83"/>
      <c r="N1394" s="12"/>
    </row>
    <row r="1395" spans="1:14" ht="10.5" customHeight="1" thickBot="1" x14ac:dyDescent="0.25">
      <c r="A1395" s="68"/>
      <c r="B1395" s="102"/>
      <c r="C1395" s="32"/>
      <c r="D1395" s="32"/>
      <c r="E1395" s="32"/>
      <c r="F1395" s="32"/>
      <c r="G1395" s="32"/>
      <c r="H1395" s="32"/>
      <c r="I1395" s="32"/>
      <c r="J1395" s="107" t="str">
        <f>IF($I1395=0,"","("&amp;IF(#REF!&lt;&gt;0,1,0)+IF(#REF!&lt;&gt;0,2,0)+IF(#REF!&lt;&gt;0,4,0)&amp;")")</f>
        <v/>
      </c>
      <c r="K1395" s="160"/>
      <c r="L1395" s="46"/>
      <c r="M1395" s="43"/>
    </row>
    <row r="1396" spans="1:14" s="40" customFormat="1" ht="10.5" customHeight="1" thickTop="1" x14ac:dyDescent="0.2">
      <c r="A1396" s="79"/>
      <c r="B1396" s="80"/>
      <c r="C1396" s="108" t="str">
        <f>"SUBTOTAL "&amp;A$1382</f>
        <v>SUBTOTAL OTHER PRODUCTION (COMBINED CYCLE)</v>
      </c>
      <c r="D1396" s="155">
        <f t="shared" ref="D1396:I1396" si="418">D1389+D1394</f>
        <v>8327647375.1900005</v>
      </c>
      <c r="E1396" s="155">
        <f t="shared" si="418"/>
        <v>586298821.79999995</v>
      </c>
      <c r="F1396" s="155">
        <f t="shared" si="418"/>
        <v>444774809.77000004</v>
      </c>
      <c r="G1396" s="155">
        <f t="shared" si="418"/>
        <v>411402.99999999738</v>
      </c>
      <c r="H1396" s="155">
        <f t="shared" si="418"/>
        <v>8469582790.2200003</v>
      </c>
      <c r="I1396" s="155">
        <f t="shared" si="418"/>
        <v>0</v>
      </c>
      <c r="J1396" s="109" t="str">
        <f>IF($I1396=0,"","("&amp;IF(#REF!&lt;&gt;0,1,0)+IF(#REF!&lt;&gt;0,2,0)+IF(#REF!&lt;&gt;0,4,0)&amp;")")</f>
        <v/>
      </c>
      <c r="K1396" s="161">
        <f>K1389+K1394</f>
        <v>8469582790.2200003</v>
      </c>
      <c r="L1396" s="49"/>
      <c r="M1396" s="50"/>
      <c r="N1396" s="12"/>
    </row>
    <row r="1397" spans="1:14" ht="10.5" customHeight="1" x14ac:dyDescent="0.2">
      <c r="A1397" s="40"/>
      <c r="B1397" s="39"/>
      <c r="C1397" s="63"/>
      <c r="D1397" s="86"/>
      <c r="E1397" s="86"/>
      <c r="F1397" s="86"/>
      <c r="G1397" s="86"/>
      <c r="H1397" s="86"/>
      <c r="I1397" s="86"/>
      <c r="K1397" s="86"/>
      <c r="L1397" s="46"/>
      <c r="M1397" s="56"/>
    </row>
    <row r="1398" spans="1:14" ht="10.5" customHeight="1" x14ac:dyDescent="0.2">
      <c r="A1398" s="97" t="s">
        <v>164</v>
      </c>
      <c r="B1398" s="63"/>
      <c r="D1398" s="86"/>
      <c r="E1398" s="86"/>
      <c r="F1398" s="86"/>
      <c r="G1398" s="86"/>
      <c r="H1398" s="86"/>
      <c r="I1398" s="86"/>
      <c r="J1398" s="12" t="str">
        <f>IF($I1398=0,"","("&amp;IF(#REF!&lt;&gt;0,1,0)+IF(#REF!&lt;&gt;0,2,0)+IF(#REF!&lt;&gt;0,4,0)&amp;")")</f>
        <v/>
      </c>
      <c r="K1398" s="86"/>
      <c r="L1398" s="46"/>
      <c r="M1398" s="56"/>
    </row>
    <row r="1399" spans="1:14" ht="10.5" customHeight="1" x14ac:dyDescent="0.2">
      <c r="A1399" s="40"/>
      <c r="B1399" s="10">
        <v>341</v>
      </c>
      <c r="C1399" s="41" t="s">
        <v>3</v>
      </c>
      <c r="D1399" s="42">
        <v>4502770.01</v>
      </c>
      <c r="E1399" s="42">
        <v>110.22</v>
      </c>
      <c r="F1399" s="42">
        <v>0</v>
      </c>
      <c r="G1399" s="42">
        <v>0</v>
      </c>
      <c r="H1399" s="42">
        <f t="shared" ref="H1399:H1404" si="419">D1399+E1399-F1399+G1399</f>
        <v>4502880.2299999995</v>
      </c>
      <c r="I1399" s="42">
        <v>0</v>
      </c>
      <c r="J1399" s="12" t="str">
        <f>IF($I1399=0,"","("&amp;IF(#REF!&lt;&gt;0,1,0)+IF(#REF!&lt;&gt;0,2,0)+IF(#REF!&lt;&gt;0,4,0)&amp;")")</f>
        <v/>
      </c>
      <c r="K1399" s="101">
        <f t="shared" ref="K1399:K1404" si="420">H1399-I1399</f>
        <v>4502880.2299999995</v>
      </c>
      <c r="L1399" s="46"/>
      <c r="M1399" s="43">
        <v>3.3000000000000002E-2</v>
      </c>
    </row>
    <row r="1400" spans="1:14" ht="10.5" customHeight="1" x14ac:dyDescent="0.2">
      <c r="A1400" s="40"/>
      <c r="B1400" s="10">
        <v>342</v>
      </c>
      <c r="C1400" s="105" t="s">
        <v>134</v>
      </c>
      <c r="D1400" s="42">
        <v>0</v>
      </c>
      <c r="E1400" s="42">
        <v>0</v>
      </c>
      <c r="F1400" s="42">
        <v>0</v>
      </c>
      <c r="G1400" s="42">
        <v>0</v>
      </c>
      <c r="H1400" s="42">
        <f t="shared" si="419"/>
        <v>0</v>
      </c>
      <c r="I1400" s="42">
        <v>0</v>
      </c>
      <c r="J1400" s="12" t="str">
        <f>IF($I1400=0,"","("&amp;IF(#REF!&lt;&gt;0,1,0)+IF(#REF!&lt;&gt;0,2,0)+IF(#REF!&lt;&gt;0,4,0)&amp;")")</f>
        <v/>
      </c>
      <c r="K1400" s="71">
        <f t="shared" si="420"/>
        <v>0</v>
      </c>
      <c r="L1400" s="46"/>
      <c r="M1400" s="43">
        <v>3.3000000000000002E-2</v>
      </c>
    </row>
    <row r="1401" spans="1:14" ht="10.5" customHeight="1" x14ac:dyDescent="0.2">
      <c r="A1401" s="40"/>
      <c r="B1401" s="10">
        <v>343</v>
      </c>
      <c r="C1401" s="9" t="s">
        <v>9</v>
      </c>
      <c r="D1401" s="42">
        <v>115297907.67</v>
      </c>
      <c r="E1401" s="42">
        <v>-89.84</v>
      </c>
      <c r="F1401" s="42">
        <v>0</v>
      </c>
      <c r="G1401" s="42">
        <v>0</v>
      </c>
      <c r="H1401" s="42">
        <f t="shared" si="419"/>
        <v>115297817.83</v>
      </c>
      <c r="I1401" s="42">
        <v>0</v>
      </c>
      <c r="J1401" s="12" t="str">
        <f>IF($I1401=0,"","("&amp;IF(#REF!&lt;&gt;0,1,0)+IF(#REF!&lt;&gt;0,2,0)+IF(#REF!&lt;&gt;0,4,0)&amp;")")</f>
        <v/>
      </c>
      <c r="K1401" s="71">
        <f t="shared" si="420"/>
        <v>115297817.83</v>
      </c>
      <c r="L1401" s="46"/>
      <c r="M1401" s="43">
        <v>3.3000000000000002E-2</v>
      </c>
    </row>
    <row r="1402" spans="1:14" ht="10.5" customHeight="1" x14ac:dyDescent="0.2">
      <c r="A1402" s="40"/>
      <c r="B1402" s="10">
        <v>344</v>
      </c>
      <c r="C1402" s="9" t="s">
        <v>10</v>
      </c>
      <c r="D1402" s="42">
        <v>0</v>
      </c>
      <c r="E1402" s="42">
        <v>0</v>
      </c>
      <c r="F1402" s="42">
        <v>0</v>
      </c>
      <c r="G1402" s="42">
        <v>0</v>
      </c>
      <c r="H1402" s="42">
        <f t="shared" si="419"/>
        <v>0</v>
      </c>
      <c r="I1402" s="42">
        <v>0</v>
      </c>
      <c r="J1402" s="12" t="str">
        <f>IF($I1402=0,"","("&amp;IF(#REF!&lt;&gt;0,1,0)+IF(#REF!&lt;&gt;0,2,0)+IF(#REF!&lt;&gt;0,4,0)&amp;")")</f>
        <v/>
      </c>
      <c r="K1402" s="71">
        <f t="shared" si="420"/>
        <v>0</v>
      </c>
      <c r="L1402" s="46"/>
      <c r="M1402" s="43">
        <v>3.3000000000000002E-2</v>
      </c>
    </row>
    <row r="1403" spans="1:14" ht="10.5" customHeight="1" x14ac:dyDescent="0.2">
      <c r="A1403" s="40"/>
      <c r="B1403" s="10">
        <v>345</v>
      </c>
      <c r="C1403" s="9" t="s">
        <v>6</v>
      </c>
      <c r="D1403" s="42">
        <v>26746265.879999999</v>
      </c>
      <c r="E1403" s="42">
        <v>-20.38</v>
      </c>
      <c r="F1403" s="42">
        <v>0</v>
      </c>
      <c r="G1403" s="42">
        <v>0</v>
      </c>
      <c r="H1403" s="42">
        <f t="shared" si="419"/>
        <v>26746245.5</v>
      </c>
      <c r="I1403" s="42">
        <v>0</v>
      </c>
      <c r="J1403" s="12" t="str">
        <f>IF($I1403=0,"","("&amp;IF(#REF!&lt;&gt;0,1,0)+IF(#REF!&lt;&gt;0,2,0)+IF(#REF!&lt;&gt;0,4,0)&amp;")")</f>
        <v/>
      </c>
      <c r="K1403" s="71">
        <f t="shared" si="420"/>
        <v>26746245.5</v>
      </c>
      <c r="L1403" s="46"/>
      <c r="M1403" s="43">
        <v>3.3000000000000002E-2</v>
      </c>
    </row>
    <row r="1404" spans="1:14" ht="10.5" customHeight="1" x14ac:dyDescent="0.2">
      <c r="A1404" s="40"/>
      <c r="B1404" s="10">
        <v>346</v>
      </c>
      <c r="C1404" s="9" t="s">
        <v>7</v>
      </c>
      <c r="D1404" s="42">
        <v>0</v>
      </c>
      <c r="E1404" s="42">
        <v>0</v>
      </c>
      <c r="F1404" s="42">
        <v>0</v>
      </c>
      <c r="G1404" s="42">
        <v>0</v>
      </c>
      <c r="H1404" s="42">
        <f t="shared" si="419"/>
        <v>0</v>
      </c>
      <c r="I1404" s="42">
        <v>0</v>
      </c>
      <c r="J1404" s="12" t="str">
        <f>IF($I1404=0,"","("&amp;IF(#REF!&lt;&gt;0,1,0)+IF(#REF!&lt;&gt;0,2,0)+IF(#REF!&lt;&gt;0,4,0)&amp;")")</f>
        <v/>
      </c>
      <c r="K1404" s="71">
        <f t="shared" si="420"/>
        <v>0</v>
      </c>
      <c r="L1404" s="46"/>
      <c r="M1404" s="43">
        <v>3.3000000000000002E-2</v>
      </c>
    </row>
    <row r="1405" spans="1:14" s="40" customFormat="1" ht="10.5" customHeight="1" x14ac:dyDescent="0.2">
      <c r="B1405" s="47"/>
      <c r="C1405" s="48" t="s">
        <v>77</v>
      </c>
      <c r="D1405" s="113">
        <f t="shared" ref="D1405:I1405" si="421">SUM(D1399:D1404)</f>
        <v>146546943.56</v>
      </c>
      <c r="E1405" s="113">
        <f t="shared" si="421"/>
        <v>-3.5527136788005009E-15</v>
      </c>
      <c r="F1405" s="113">
        <f t="shared" si="421"/>
        <v>0</v>
      </c>
      <c r="G1405" s="113">
        <f t="shared" si="421"/>
        <v>0</v>
      </c>
      <c r="H1405" s="113">
        <f t="shared" si="421"/>
        <v>146546943.56</v>
      </c>
      <c r="I1405" s="113">
        <f t="shared" si="421"/>
        <v>0</v>
      </c>
      <c r="J1405" s="12" t="str">
        <f>IF($I1405=0,"","("&amp;IF(#REF!&lt;&gt;0,1,0)+IF(#REF!&lt;&gt;0,2,0)+IF(#REF!&lt;&gt;0,4,0)&amp;")")</f>
        <v/>
      </c>
      <c r="K1405" s="94">
        <f>SUM(K1399:K1404)</f>
        <v>146546943.56</v>
      </c>
      <c r="L1405" s="49"/>
      <c r="M1405" s="50"/>
      <c r="N1405" s="12"/>
    </row>
    <row r="1406" spans="1:14" ht="10.5" customHeight="1" x14ac:dyDescent="0.2">
      <c r="A1406" s="40"/>
      <c r="C1406" s="54"/>
      <c r="I1406" s="9"/>
      <c r="J1406" s="12" t="str">
        <f>IF($I1406=0,"","("&amp;IF(#REF!&lt;&gt;0,1,0)+IF(#REF!&lt;&gt;0,2,0)+IF(#REF!&lt;&gt;0,4,0)&amp;")")</f>
        <v/>
      </c>
      <c r="L1406" s="46"/>
      <c r="M1406" s="43"/>
    </row>
    <row r="1407" spans="1:14" ht="10.5" customHeight="1" x14ac:dyDescent="0.2">
      <c r="A1407" s="40"/>
      <c r="B1407" s="10">
        <v>346.3</v>
      </c>
      <c r="C1407" s="41" t="s">
        <v>78</v>
      </c>
      <c r="D1407" s="42">
        <v>20537</v>
      </c>
      <c r="E1407" s="42">
        <v>0</v>
      </c>
      <c r="F1407" s="42">
        <v>0</v>
      </c>
      <c r="G1407" s="42">
        <v>0</v>
      </c>
      <c r="H1407" s="42">
        <f>D1407+E1407-F1407+G1407</f>
        <v>20537</v>
      </c>
      <c r="I1407" s="42">
        <v>0</v>
      </c>
      <c r="J1407" s="12" t="str">
        <f>IF($I1407=0,"","("&amp;IF(#REF!&lt;&gt;0,1,0)+IF(#REF!&lt;&gt;0,2,0)+IF(#REF!&lt;&gt;0,4,0)&amp;")")</f>
        <v/>
      </c>
      <c r="K1407" s="101">
        <f>H1407-I1407</f>
        <v>20537</v>
      </c>
      <c r="L1407" s="46"/>
      <c r="M1407" s="57" t="s">
        <v>79</v>
      </c>
    </row>
    <row r="1408" spans="1:14" ht="10.5" customHeight="1" x14ac:dyDescent="0.2">
      <c r="A1408" s="40"/>
      <c r="B1408" s="10">
        <v>346.5</v>
      </c>
      <c r="C1408" s="9" t="s">
        <v>80</v>
      </c>
      <c r="D1408" s="42">
        <v>21934.62</v>
      </c>
      <c r="E1408" s="42">
        <v>36693.480000000003</v>
      </c>
      <c r="F1408" s="42">
        <v>21934.62</v>
      </c>
      <c r="G1408" s="42">
        <v>0</v>
      </c>
      <c r="H1408" s="42">
        <f>D1408+E1408-F1408+G1408</f>
        <v>36693.48000000001</v>
      </c>
      <c r="I1408" s="42">
        <v>0</v>
      </c>
      <c r="J1408" s="12" t="str">
        <f>IF($I1408=0,"","("&amp;IF(#REF!&lt;&gt;0,1,0)+IF(#REF!&lt;&gt;0,2,0)+IF(#REF!&lt;&gt;0,4,0)&amp;")")</f>
        <v/>
      </c>
      <c r="K1408" s="71">
        <f>H1408-I1408</f>
        <v>36693.48000000001</v>
      </c>
      <c r="L1408" s="46"/>
      <c r="M1408" s="43" t="s">
        <v>81</v>
      </c>
    </row>
    <row r="1409" spans="1:14" ht="10.5" customHeight="1" x14ac:dyDescent="0.2">
      <c r="A1409" s="40"/>
      <c r="B1409" s="10">
        <v>346.7</v>
      </c>
      <c r="C1409" s="41" t="s">
        <v>82</v>
      </c>
      <c r="D1409" s="42">
        <v>101555.66</v>
      </c>
      <c r="E1409" s="42">
        <v>0</v>
      </c>
      <c r="F1409" s="42">
        <v>0</v>
      </c>
      <c r="G1409" s="42">
        <v>0</v>
      </c>
      <c r="H1409" s="42">
        <f>D1409+E1409-F1409+G1409</f>
        <v>101555.66</v>
      </c>
      <c r="I1409" s="42">
        <v>0</v>
      </c>
      <c r="J1409" s="12" t="str">
        <f>IF($I1409=0,"","("&amp;IF(#REF!&lt;&gt;0,1,0)+IF(#REF!&lt;&gt;0,2,0)+IF(#REF!&lt;&gt;0,4,0)&amp;")")</f>
        <v/>
      </c>
      <c r="K1409" s="71">
        <f>H1409-I1409</f>
        <v>101555.66</v>
      </c>
      <c r="L1409" s="46"/>
      <c r="M1409" s="43" t="s">
        <v>83</v>
      </c>
    </row>
    <row r="1410" spans="1:14" s="40" customFormat="1" ht="10.5" customHeight="1" x14ac:dyDescent="0.2">
      <c r="B1410" s="47"/>
      <c r="C1410" s="53" t="s">
        <v>84</v>
      </c>
      <c r="D1410" s="113">
        <f t="shared" ref="D1410:I1410" si="422">SUM(D1407:D1409)</f>
        <v>144027.28</v>
      </c>
      <c r="E1410" s="113">
        <f t="shared" si="422"/>
        <v>36693.480000000003</v>
      </c>
      <c r="F1410" s="113">
        <f t="shared" si="422"/>
        <v>21934.62</v>
      </c>
      <c r="G1410" s="113">
        <f t="shared" si="422"/>
        <v>0</v>
      </c>
      <c r="H1410" s="113">
        <f t="shared" si="422"/>
        <v>158786.14000000001</v>
      </c>
      <c r="I1410" s="113">
        <f t="shared" si="422"/>
        <v>0</v>
      </c>
      <c r="J1410" s="12" t="str">
        <f>IF($I1410=0,"","("&amp;IF(#REF!&lt;&gt;0,1,0)+IF(#REF!&lt;&gt;0,2,0)+IF(#REF!&lt;&gt;0,4,0)&amp;")")</f>
        <v/>
      </c>
      <c r="K1410" s="113">
        <f>SUM(K1407:K1409)</f>
        <v>158786.14000000001</v>
      </c>
      <c r="L1410" s="49"/>
      <c r="M1410" s="83"/>
      <c r="N1410" s="12"/>
    </row>
    <row r="1411" spans="1:14" ht="10.5" customHeight="1" thickBot="1" x14ac:dyDescent="0.25">
      <c r="A1411" s="40"/>
      <c r="B1411" s="39"/>
      <c r="D1411" s="9"/>
      <c r="E1411" s="9"/>
      <c r="F1411" s="9"/>
      <c r="G1411" s="9"/>
      <c r="H1411" s="9"/>
      <c r="I1411" s="9"/>
      <c r="J1411" s="12" t="str">
        <f>IF($I1411=0,"","("&amp;IF(#REF!&lt;&gt;0,1,0)+IF(#REF!&lt;&gt;0,2,0)+IF(#REF!&lt;&gt;0,4,0)&amp;")")</f>
        <v/>
      </c>
      <c r="K1411" s="9"/>
      <c r="L1411" s="46"/>
      <c r="M1411" s="43"/>
    </row>
    <row r="1412" spans="1:14" s="40" customFormat="1" ht="10.5" customHeight="1" thickTop="1" x14ac:dyDescent="0.2">
      <c r="B1412" s="47"/>
      <c r="C1412" s="60" t="str">
        <f>" "&amp;"Total "&amp;A$1398</f>
        <v xml:space="preserve"> Total DeSoto Solar Energy Center</v>
      </c>
      <c r="D1412" s="90">
        <f t="shared" ref="D1412:I1412" si="423">D1405+D1410</f>
        <v>146690970.84</v>
      </c>
      <c r="E1412" s="90">
        <f t="shared" si="423"/>
        <v>36693.480000000003</v>
      </c>
      <c r="F1412" s="90">
        <f t="shared" si="423"/>
        <v>21934.62</v>
      </c>
      <c r="G1412" s="90">
        <f t="shared" si="423"/>
        <v>0</v>
      </c>
      <c r="H1412" s="90">
        <f t="shared" si="423"/>
        <v>146705729.69999999</v>
      </c>
      <c r="I1412" s="90">
        <f t="shared" si="423"/>
        <v>0</v>
      </c>
      <c r="J1412" s="12" t="str">
        <f>IF($I1412=0,"","("&amp;IF(#REF!&lt;&gt;0,1,0)+IF(#REF!&lt;&gt;0,2,0)+IF(#REF!&lt;&gt;0,4,0)&amp;")")</f>
        <v/>
      </c>
      <c r="K1412" s="90">
        <f>K1405+K1410</f>
        <v>146705729.69999999</v>
      </c>
      <c r="L1412" s="49"/>
      <c r="M1412" s="50"/>
      <c r="N1412" s="12"/>
    </row>
    <row r="1413" spans="1:14" ht="10.5" customHeight="1" x14ac:dyDescent="0.2">
      <c r="A1413" s="40"/>
      <c r="B1413" s="39"/>
      <c r="C1413" s="63"/>
      <c r="D1413" s="86"/>
      <c r="E1413" s="86"/>
      <c r="F1413" s="86"/>
      <c r="G1413" s="86"/>
      <c r="H1413" s="86"/>
      <c r="I1413" s="86"/>
      <c r="K1413" s="86"/>
      <c r="L1413" s="46"/>
      <c r="M1413" s="56"/>
    </row>
    <row r="1414" spans="1:14" ht="10.5" customHeight="1" x14ac:dyDescent="0.2">
      <c r="A1414" s="97" t="s">
        <v>165</v>
      </c>
      <c r="B1414" s="63"/>
      <c r="D1414" s="86"/>
      <c r="E1414" s="86"/>
      <c r="F1414" s="86"/>
      <c r="G1414" s="86"/>
      <c r="H1414" s="86"/>
      <c r="I1414" s="86"/>
      <c r="J1414" s="12" t="str">
        <f>IF($I1414=0,"","("&amp;IF(#REF!&lt;&gt;0,1,0)+IF(#REF!&lt;&gt;0,2,0)+IF(#REF!&lt;&gt;0,4,0)&amp;")")</f>
        <v/>
      </c>
      <c r="K1414" s="86"/>
      <c r="L1414" s="46"/>
      <c r="M1414" s="56"/>
    </row>
    <row r="1415" spans="1:14" ht="10.5" customHeight="1" x14ac:dyDescent="0.2">
      <c r="A1415" s="40"/>
      <c r="B1415" s="10">
        <v>341</v>
      </c>
      <c r="C1415" s="41" t="s">
        <v>3</v>
      </c>
      <c r="D1415" s="42">
        <v>20746646.280000001</v>
      </c>
      <c r="E1415" s="42">
        <v>0</v>
      </c>
      <c r="F1415" s="42">
        <v>0</v>
      </c>
      <c r="G1415" s="42">
        <v>0</v>
      </c>
      <c r="H1415" s="42">
        <f t="shared" ref="H1415:H1420" si="424">D1415+E1415-F1415+G1415</f>
        <v>20746646.280000001</v>
      </c>
      <c r="I1415" s="42">
        <v>0</v>
      </c>
      <c r="J1415" s="12" t="str">
        <f>IF($I1415=0,"","("&amp;IF(#REF!&lt;&gt;0,1,0)+IF(#REF!&lt;&gt;0,2,0)+IF(#REF!&lt;&gt;0,4,0)&amp;")")</f>
        <v/>
      </c>
      <c r="K1415" s="101">
        <f t="shared" ref="K1415:K1420" si="425">H1415-I1415</f>
        <v>20746646.280000001</v>
      </c>
      <c r="L1415" s="46"/>
      <c r="M1415" s="43">
        <v>3.3000000000000002E-2</v>
      </c>
    </row>
    <row r="1416" spans="1:14" ht="10.5" customHeight="1" x14ac:dyDescent="0.2">
      <c r="A1416" s="40"/>
      <c r="B1416" s="10">
        <v>342</v>
      </c>
      <c r="C1416" s="105" t="s">
        <v>134</v>
      </c>
      <c r="D1416" s="42">
        <v>0</v>
      </c>
      <c r="E1416" s="42">
        <v>0</v>
      </c>
      <c r="F1416" s="42">
        <v>0</v>
      </c>
      <c r="G1416" s="42">
        <v>0</v>
      </c>
      <c r="H1416" s="42">
        <f t="shared" si="424"/>
        <v>0</v>
      </c>
      <c r="I1416" s="42">
        <v>0</v>
      </c>
      <c r="J1416" s="12" t="str">
        <f>IF($I1416=0,"","("&amp;IF(#REF!&lt;&gt;0,1,0)+IF(#REF!&lt;&gt;0,2,0)+IF(#REF!&lt;&gt;0,4,0)&amp;")")</f>
        <v/>
      </c>
      <c r="K1416" s="71">
        <f t="shared" si="425"/>
        <v>0</v>
      </c>
      <c r="L1416" s="46"/>
      <c r="M1416" s="43">
        <v>3.3000000000000002E-2</v>
      </c>
    </row>
    <row r="1417" spans="1:14" ht="10.5" customHeight="1" x14ac:dyDescent="0.2">
      <c r="A1417" s="40"/>
      <c r="B1417" s="10">
        <v>343</v>
      </c>
      <c r="C1417" s="9" t="s">
        <v>9</v>
      </c>
      <c r="D1417" s="42">
        <v>398450800.44999999</v>
      </c>
      <c r="E1417" s="42">
        <v>-800892.62</v>
      </c>
      <c r="F1417" s="42">
        <v>2810494.71</v>
      </c>
      <c r="G1417" s="42">
        <v>0</v>
      </c>
      <c r="H1417" s="42">
        <f t="shared" si="424"/>
        <v>394839413.12</v>
      </c>
      <c r="I1417" s="42">
        <v>0</v>
      </c>
      <c r="J1417" s="12" t="str">
        <f>IF($I1417=0,"","("&amp;IF(#REF!&lt;&gt;0,1,0)+IF(#REF!&lt;&gt;0,2,0)+IF(#REF!&lt;&gt;0,4,0)&amp;")")</f>
        <v/>
      </c>
      <c r="K1417" s="71">
        <f t="shared" si="425"/>
        <v>394839413.12</v>
      </c>
      <c r="L1417" s="46"/>
      <c r="M1417" s="43">
        <v>3.3000000000000002E-2</v>
      </c>
    </row>
    <row r="1418" spans="1:14" ht="10.5" customHeight="1" x14ac:dyDescent="0.2">
      <c r="A1418" s="40"/>
      <c r="B1418" s="10">
        <v>344</v>
      </c>
      <c r="C1418" s="9" t="s">
        <v>10</v>
      </c>
      <c r="D1418" s="42">
        <v>0</v>
      </c>
      <c r="E1418" s="42">
        <v>0</v>
      </c>
      <c r="F1418" s="42">
        <v>0</v>
      </c>
      <c r="G1418" s="42">
        <v>0</v>
      </c>
      <c r="H1418" s="42">
        <f t="shared" si="424"/>
        <v>0</v>
      </c>
      <c r="I1418" s="42">
        <v>0</v>
      </c>
      <c r="J1418" s="12" t="str">
        <f>IF($I1418=0,"","("&amp;IF(#REF!&lt;&gt;0,1,0)+IF(#REF!&lt;&gt;0,2,0)+IF(#REF!&lt;&gt;0,4,0)&amp;")")</f>
        <v/>
      </c>
      <c r="K1418" s="71">
        <f t="shared" si="425"/>
        <v>0</v>
      </c>
      <c r="L1418" s="46"/>
      <c r="M1418" s="43">
        <v>3.3000000000000002E-2</v>
      </c>
    </row>
    <row r="1419" spans="1:14" ht="10.5" customHeight="1" x14ac:dyDescent="0.2">
      <c r="A1419" s="40"/>
      <c r="B1419" s="10">
        <v>345</v>
      </c>
      <c r="C1419" s="9" t="s">
        <v>6</v>
      </c>
      <c r="D1419" s="42">
        <v>4125203.93</v>
      </c>
      <c r="E1419" s="42">
        <v>0</v>
      </c>
      <c r="F1419" s="42">
        <v>0</v>
      </c>
      <c r="G1419" s="42">
        <v>0</v>
      </c>
      <c r="H1419" s="42">
        <f t="shared" si="424"/>
        <v>4125203.93</v>
      </c>
      <c r="I1419" s="42">
        <v>0</v>
      </c>
      <c r="J1419" s="12" t="str">
        <f>IF($I1419=0,"","("&amp;IF(#REF!&lt;&gt;0,1,0)+IF(#REF!&lt;&gt;0,2,0)+IF(#REF!&lt;&gt;0,4,0)&amp;")")</f>
        <v/>
      </c>
      <c r="K1419" s="71">
        <f t="shared" si="425"/>
        <v>4125203.93</v>
      </c>
      <c r="L1419" s="46"/>
      <c r="M1419" s="43">
        <v>3.3000000000000002E-2</v>
      </c>
    </row>
    <row r="1420" spans="1:14" ht="10.5" customHeight="1" x14ac:dyDescent="0.2">
      <c r="A1420" s="40"/>
      <c r="B1420" s="10">
        <v>346</v>
      </c>
      <c r="C1420" s="9" t="s">
        <v>7</v>
      </c>
      <c r="D1420" s="42">
        <v>1299.31</v>
      </c>
      <c r="E1420" s="42">
        <v>0</v>
      </c>
      <c r="F1420" s="42">
        <v>0</v>
      </c>
      <c r="G1420" s="42">
        <v>0</v>
      </c>
      <c r="H1420" s="42">
        <f t="shared" si="424"/>
        <v>1299.31</v>
      </c>
      <c r="I1420" s="42">
        <v>0</v>
      </c>
      <c r="J1420" s="12" t="str">
        <f>IF($I1420=0,"","("&amp;IF(#REF!&lt;&gt;0,1,0)+IF(#REF!&lt;&gt;0,2,0)+IF(#REF!&lt;&gt;0,4,0)&amp;")")</f>
        <v/>
      </c>
      <c r="K1420" s="71">
        <f t="shared" si="425"/>
        <v>1299.31</v>
      </c>
      <c r="L1420" s="46"/>
      <c r="M1420" s="43">
        <v>3.3000000000000002E-2</v>
      </c>
    </row>
    <row r="1421" spans="1:14" s="40" customFormat="1" ht="10.5" customHeight="1" x14ac:dyDescent="0.2">
      <c r="B1421" s="47"/>
      <c r="C1421" s="48" t="s">
        <v>77</v>
      </c>
      <c r="D1421" s="94">
        <f t="shared" ref="D1421:I1421" si="426">SUM(D1415:D1420)</f>
        <v>423323949.97000003</v>
      </c>
      <c r="E1421" s="94">
        <f t="shared" si="426"/>
        <v>-800892.62</v>
      </c>
      <c r="F1421" s="94">
        <f t="shared" si="426"/>
        <v>2810494.71</v>
      </c>
      <c r="G1421" s="94">
        <f t="shared" si="426"/>
        <v>0</v>
      </c>
      <c r="H1421" s="94">
        <f t="shared" si="426"/>
        <v>419712562.63999999</v>
      </c>
      <c r="I1421" s="94">
        <f t="shared" si="426"/>
        <v>0</v>
      </c>
      <c r="J1421" s="12" t="str">
        <f>IF($I1421=0,"","("&amp;IF(#REF!&lt;&gt;0,1,0)+IF(#REF!&lt;&gt;0,2,0)+IF(#REF!&lt;&gt;0,4,0)&amp;")")</f>
        <v/>
      </c>
      <c r="K1421" s="94">
        <f>SUM(K1415:K1420)</f>
        <v>419712562.63999999</v>
      </c>
      <c r="L1421" s="49"/>
      <c r="M1421" s="50"/>
      <c r="N1421" s="12"/>
    </row>
    <row r="1422" spans="1:14" ht="10.5" customHeight="1" x14ac:dyDescent="0.2">
      <c r="A1422" s="40"/>
      <c r="C1422" s="54"/>
      <c r="I1422" s="9"/>
      <c r="J1422" s="12" t="str">
        <f>IF($I1422=0,"","("&amp;IF(#REF!&lt;&gt;0,1,0)+IF(#REF!&lt;&gt;0,2,0)+IF(#REF!&lt;&gt;0,4,0)&amp;")")</f>
        <v/>
      </c>
      <c r="L1422" s="46"/>
      <c r="M1422" s="43"/>
    </row>
    <row r="1423" spans="1:14" ht="10.5" customHeight="1" x14ac:dyDescent="0.2">
      <c r="A1423" s="40"/>
      <c r="B1423" s="10">
        <v>346.3</v>
      </c>
      <c r="C1423" s="41" t="s">
        <v>78</v>
      </c>
      <c r="D1423" s="42">
        <v>0</v>
      </c>
      <c r="E1423" s="42">
        <v>0</v>
      </c>
      <c r="F1423" s="42">
        <v>0</v>
      </c>
      <c r="G1423" s="42">
        <v>0</v>
      </c>
      <c r="H1423" s="42">
        <f>D1423+E1423-F1423+G1423</f>
        <v>0</v>
      </c>
      <c r="I1423" s="42">
        <v>0</v>
      </c>
      <c r="J1423" s="12" t="str">
        <f>IF($I1423=0,"","("&amp;IF(#REF!&lt;&gt;0,1,0)+IF(#REF!&lt;&gt;0,2,0)+IF(#REF!&lt;&gt;0,4,0)&amp;")")</f>
        <v/>
      </c>
      <c r="K1423" s="101">
        <f>H1423-I1423</f>
        <v>0</v>
      </c>
      <c r="L1423" s="46"/>
      <c r="M1423" s="57" t="s">
        <v>79</v>
      </c>
    </row>
    <row r="1424" spans="1:14" ht="10.5" customHeight="1" x14ac:dyDescent="0.2">
      <c r="A1424" s="40"/>
      <c r="B1424" s="10">
        <v>346.5</v>
      </c>
      <c r="C1424" s="9" t="s">
        <v>80</v>
      </c>
      <c r="D1424" s="42">
        <v>32561.7</v>
      </c>
      <c r="E1424" s="42">
        <v>0</v>
      </c>
      <c r="F1424" s="42">
        <v>21384</v>
      </c>
      <c r="G1424" s="42">
        <v>0</v>
      </c>
      <c r="H1424" s="42">
        <f>D1424+E1424-F1424+G1424</f>
        <v>11177.7</v>
      </c>
      <c r="I1424" s="42">
        <v>0</v>
      </c>
      <c r="J1424" s="12" t="str">
        <f>IF($I1424=0,"","("&amp;IF(#REF!&lt;&gt;0,1,0)+IF(#REF!&lt;&gt;0,2,0)+IF(#REF!&lt;&gt;0,4,0)&amp;")")</f>
        <v/>
      </c>
      <c r="K1424" s="71">
        <f>H1424-I1424</f>
        <v>11177.7</v>
      </c>
      <c r="L1424" s="46"/>
      <c r="M1424" s="43" t="s">
        <v>81</v>
      </c>
    </row>
    <row r="1425" spans="1:14" ht="10.5" customHeight="1" x14ac:dyDescent="0.2">
      <c r="A1425" s="40"/>
      <c r="B1425" s="10">
        <v>346.7</v>
      </c>
      <c r="C1425" s="41" t="s">
        <v>82</v>
      </c>
      <c r="D1425" s="42">
        <v>11895.72</v>
      </c>
      <c r="E1425" s="42">
        <v>58753.98</v>
      </c>
      <c r="F1425" s="42">
        <v>0</v>
      </c>
      <c r="G1425" s="42">
        <v>0</v>
      </c>
      <c r="H1425" s="42">
        <f>D1425+E1425-F1425+G1425</f>
        <v>70649.7</v>
      </c>
      <c r="I1425" s="42">
        <v>0</v>
      </c>
      <c r="J1425" s="12" t="str">
        <f>IF($I1425=0,"","("&amp;IF(#REF!&lt;&gt;0,1,0)+IF(#REF!&lt;&gt;0,2,0)+IF(#REF!&lt;&gt;0,4,0)&amp;")")</f>
        <v/>
      </c>
      <c r="K1425" s="71">
        <f>H1425-I1425</f>
        <v>70649.7</v>
      </c>
      <c r="L1425" s="46"/>
      <c r="M1425" s="43" t="s">
        <v>83</v>
      </c>
    </row>
    <row r="1426" spans="1:14" s="40" customFormat="1" ht="10.5" customHeight="1" x14ac:dyDescent="0.2">
      <c r="B1426" s="47"/>
      <c r="C1426" s="53" t="s">
        <v>84</v>
      </c>
      <c r="D1426" s="113">
        <f t="shared" ref="D1426:I1426" si="427">SUM(D1423:D1425)</f>
        <v>44457.42</v>
      </c>
      <c r="E1426" s="113">
        <f t="shared" si="427"/>
        <v>58753.98</v>
      </c>
      <c r="F1426" s="113">
        <f t="shared" si="427"/>
        <v>21384</v>
      </c>
      <c r="G1426" s="113">
        <f t="shared" si="427"/>
        <v>0</v>
      </c>
      <c r="H1426" s="113">
        <f t="shared" si="427"/>
        <v>81827.399999999994</v>
      </c>
      <c r="I1426" s="113">
        <f t="shared" si="427"/>
        <v>0</v>
      </c>
      <c r="J1426" s="12" t="str">
        <f>IF($I1426=0,"","("&amp;IF(#REF!&lt;&gt;0,1,0)+IF(#REF!&lt;&gt;0,2,0)+IF(#REF!&lt;&gt;0,4,0)&amp;")")</f>
        <v/>
      </c>
      <c r="K1426" s="113">
        <f>SUM(K1423:K1425)</f>
        <v>81827.399999999994</v>
      </c>
      <c r="L1426" s="49"/>
      <c r="M1426" s="83"/>
      <c r="N1426" s="12"/>
    </row>
    <row r="1427" spans="1:14" ht="10.5" customHeight="1" thickBot="1" x14ac:dyDescent="0.25">
      <c r="A1427" s="40"/>
      <c r="B1427" s="39"/>
      <c r="D1427" s="9"/>
      <c r="E1427" s="9"/>
      <c r="F1427" s="9"/>
      <c r="G1427" s="9"/>
      <c r="H1427" s="9"/>
      <c r="I1427" s="9"/>
      <c r="J1427" s="12" t="str">
        <f>IF($I1427=0,"","("&amp;IF(#REF!&lt;&gt;0,1,0)+IF(#REF!&lt;&gt;0,2,0)+IF(#REF!&lt;&gt;0,4,0)&amp;")")</f>
        <v/>
      </c>
      <c r="K1427" s="9"/>
      <c r="L1427" s="46"/>
      <c r="M1427" s="43"/>
    </row>
    <row r="1428" spans="1:14" s="40" customFormat="1" ht="10.5" customHeight="1" thickTop="1" x14ac:dyDescent="0.2">
      <c r="B1428" s="47"/>
      <c r="C1428" s="60" t="str">
        <f>" "&amp;"Total "&amp;A$1414</f>
        <v xml:space="preserve"> Total Martin Solar Energy Center</v>
      </c>
      <c r="D1428" s="90">
        <f t="shared" ref="D1428:I1428" si="428">D1421+D1426</f>
        <v>423368407.39000005</v>
      </c>
      <c r="E1428" s="90">
        <f t="shared" si="428"/>
        <v>-742138.64</v>
      </c>
      <c r="F1428" s="90">
        <f t="shared" si="428"/>
        <v>2831878.71</v>
      </c>
      <c r="G1428" s="90">
        <f t="shared" si="428"/>
        <v>0</v>
      </c>
      <c r="H1428" s="90">
        <f t="shared" si="428"/>
        <v>419794390.03999996</v>
      </c>
      <c r="I1428" s="90">
        <f t="shared" si="428"/>
        <v>0</v>
      </c>
      <c r="J1428" s="12" t="str">
        <f>IF($I1428=0,"","("&amp;IF(#REF!&lt;&gt;0,1,0)+IF(#REF!&lt;&gt;0,2,0)+IF(#REF!&lt;&gt;0,4,0)&amp;")")</f>
        <v/>
      </c>
      <c r="K1428" s="90">
        <f>K1421+K1426</f>
        <v>419794390.03999996</v>
      </c>
      <c r="L1428" s="49"/>
      <c r="M1428" s="50"/>
      <c r="N1428" s="12"/>
    </row>
    <row r="1429" spans="1:14" ht="10.5" customHeight="1" x14ac:dyDescent="0.2">
      <c r="L1429" s="46"/>
    </row>
    <row r="1430" spans="1:14" ht="10.5" customHeight="1" x14ac:dyDescent="0.2">
      <c r="A1430" s="97" t="s">
        <v>166</v>
      </c>
      <c r="B1430" s="63"/>
      <c r="D1430" s="86"/>
      <c r="E1430" s="86"/>
      <c r="F1430" s="86"/>
      <c r="G1430" s="86"/>
      <c r="H1430" s="86"/>
      <c r="I1430" s="86"/>
      <c r="J1430" s="12" t="str">
        <f>IF($I1430=0,"","("&amp;IF(#REF!&lt;&gt;0,1,0)+IF(#REF!&lt;&gt;0,2,0)+IF(#REF!&lt;&gt;0,4,0)&amp;")")</f>
        <v/>
      </c>
      <c r="K1430" s="86"/>
      <c r="L1430" s="46"/>
      <c r="M1430" s="56"/>
    </row>
    <row r="1431" spans="1:14" ht="10.5" customHeight="1" x14ac:dyDescent="0.2">
      <c r="A1431" s="40"/>
      <c r="B1431" s="10">
        <v>341</v>
      </c>
      <c r="C1431" s="41" t="s">
        <v>3</v>
      </c>
      <c r="D1431" s="42">
        <v>3838725.58</v>
      </c>
      <c r="E1431" s="42">
        <v>0</v>
      </c>
      <c r="F1431" s="42">
        <v>0</v>
      </c>
      <c r="G1431" s="42">
        <v>50000</v>
      </c>
      <c r="H1431" s="42">
        <f t="shared" ref="H1431:H1436" si="429">D1431+E1431-F1431+G1431</f>
        <v>3888725.58</v>
      </c>
      <c r="I1431" s="42">
        <v>0</v>
      </c>
      <c r="J1431" s="12" t="str">
        <f>IF($I1431=0,"","("&amp;IF(#REF!&lt;&gt;0,1,0)+IF(#REF!&lt;&gt;0,2,0)+IF(#REF!&lt;&gt;0,4,0)&amp;")")</f>
        <v/>
      </c>
      <c r="K1431" s="101">
        <f t="shared" ref="K1431:K1436" si="430">H1431-I1431</f>
        <v>3888725.58</v>
      </c>
      <c r="L1431" s="46"/>
      <c r="M1431" s="43">
        <v>3.3000000000000002E-2</v>
      </c>
    </row>
    <row r="1432" spans="1:14" ht="10.5" customHeight="1" x14ac:dyDescent="0.2">
      <c r="A1432" s="40"/>
      <c r="B1432" s="10">
        <v>342</v>
      </c>
      <c r="C1432" s="105" t="s">
        <v>134</v>
      </c>
      <c r="D1432" s="42">
        <v>0</v>
      </c>
      <c r="E1432" s="42">
        <v>0</v>
      </c>
      <c r="F1432" s="42">
        <v>0</v>
      </c>
      <c r="G1432" s="42">
        <v>0</v>
      </c>
      <c r="H1432" s="42">
        <f t="shared" si="429"/>
        <v>0</v>
      </c>
      <c r="I1432" s="42">
        <v>0</v>
      </c>
      <c r="J1432" s="12" t="str">
        <f>IF($I1432=0,"","("&amp;IF(#REF!&lt;&gt;0,1,0)+IF(#REF!&lt;&gt;0,2,0)+IF(#REF!&lt;&gt;0,4,0)&amp;")")</f>
        <v/>
      </c>
      <c r="K1432" s="71">
        <f t="shared" si="430"/>
        <v>0</v>
      </c>
      <c r="L1432" s="46"/>
      <c r="M1432" s="43">
        <v>3.3000000000000002E-2</v>
      </c>
    </row>
    <row r="1433" spans="1:14" ht="10.5" customHeight="1" x14ac:dyDescent="0.2">
      <c r="A1433" s="40"/>
      <c r="B1433" s="10">
        <v>343</v>
      </c>
      <c r="C1433" s="9" t="s">
        <v>9</v>
      </c>
      <c r="D1433" s="42">
        <v>51606083.219999999</v>
      </c>
      <c r="E1433" s="42">
        <v>0</v>
      </c>
      <c r="F1433" s="42">
        <v>0</v>
      </c>
      <c r="G1433" s="42">
        <v>-50000</v>
      </c>
      <c r="H1433" s="42">
        <f t="shared" si="429"/>
        <v>51556083.219999999</v>
      </c>
      <c r="I1433" s="42">
        <v>0</v>
      </c>
      <c r="J1433" s="12" t="str">
        <f>IF($I1433=0,"","("&amp;IF(#REF!&lt;&gt;0,1,0)+IF(#REF!&lt;&gt;0,2,0)+IF(#REF!&lt;&gt;0,4,0)&amp;")")</f>
        <v/>
      </c>
      <c r="K1433" s="71">
        <f t="shared" si="430"/>
        <v>51556083.219999999</v>
      </c>
      <c r="L1433" s="46"/>
      <c r="M1433" s="43">
        <v>3.3000000000000002E-2</v>
      </c>
    </row>
    <row r="1434" spans="1:14" ht="10.5" customHeight="1" x14ac:dyDescent="0.2">
      <c r="A1434" s="40"/>
      <c r="B1434" s="10">
        <v>344</v>
      </c>
      <c r="C1434" s="9" t="s">
        <v>10</v>
      </c>
      <c r="D1434" s="42">
        <v>0</v>
      </c>
      <c r="E1434" s="42">
        <v>0</v>
      </c>
      <c r="F1434" s="42">
        <v>0</v>
      </c>
      <c r="G1434" s="42">
        <v>0</v>
      </c>
      <c r="H1434" s="42">
        <f t="shared" si="429"/>
        <v>0</v>
      </c>
      <c r="I1434" s="42">
        <v>0</v>
      </c>
      <c r="J1434" s="12" t="str">
        <f>IF($I1434=0,"","("&amp;IF(#REF!&lt;&gt;0,1,0)+IF(#REF!&lt;&gt;0,2,0)+IF(#REF!&lt;&gt;0,4,0)&amp;")")</f>
        <v/>
      </c>
      <c r="K1434" s="71">
        <f t="shared" si="430"/>
        <v>0</v>
      </c>
      <c r="L1434" s="46"/>
      <c r="M1434" s="43">
        <v>3.3000000000000002E-2</v>
      </c>
    </row>
    <row r="1435" spans="1:14" ht="10.5" customHeight="1" x14ac:dyDescent="0.2">
      <c r="A1435" s="40"/>
      <c r="B1435" s="10">
        <v>345</v>
      </c>
      <c r="C1435" s="9" t="s">
        <v>6</v>
      </c>
      <c r="D1435" s="42">
        <v>6126698.7599999998</v>
      </c>
      <c r="E1435" s="42">
        <v>0</v>
      </c>
      <c r="F1435" s="42">
        <v>0</v>
      </c>
      <c r="G1435" s="42">
        <v>0</v>
      </c>
      <c r="H1435" s="42">
        <f t="shared" si="429"/>
        <v>6126698.7599999998</v>
      </c>
      <c r="I1435" s="42">
        <v>0</v>
      </c>
      <c r="J1435" s="12" t="str">
        <f>IF($I1435=0,"","("&amp;IF(#REF!&lt;&gt;0,1,0)+IF(#REF!&lt;&gt;0,2,0)+IF(#REF!&lt;&gt;0,4,0)&amp;")")</f>
        <v/>
      </c>
      <c r="K1435" s="71">
        <f t="shared" si="430"/>
        <v>6126698.7599999998</v>
      </c>
      <c r="L1435" s="46"/>
      <c r="M1435" s="43">
        <v>3.3000000000000002E-2</v>
      </c>
    </row>
    <row r="1436" spans="1:14" ht="10.5" customHeight="1" x14ac:dyDescent="0.2">
      <c r="A1436" s="40"/>
      <c r="B1436" s="10">
        <v>346</v>
      </c>
      <c r="C1436" s="9" t="s">
        <v>7</v>
      </c>
      <c r="D1436" s="42">
        <v>0</v>
      </c>
      <c r="E1436" s="42">
        <v>0</v>
      </c>
      <c r="F1436" s="42">
        <v>0</v>
      </c>
      <c r="G1436" s="42">
        <v>0</v>
      </c>
      <c r="H1436" s="42">
        <f t="shared" si="429"/>
        <v>0</v>
      </c>
      <c r="I1436" s="42">
        <v>0</v>
      </c>
      <c r="J1436" s="12" t="str">
        <f>IF($I1436=0,"","("&amp;IF(#REF!&lt;&gt;0,1,0)+IF(#REF!&lt;&gt;0,2,0)+IF(#REF!&lt;&gt;0,4,0)&amp;")")</f>
        <v/>
      </c>
      <c r="K1436" s="71">
        <f t="shared" si="430"/>
        <v>0</v>
      </c>
      <c r="L1436" s="46"/>
      <c r="M1436" s="43">
        <v>3.3000000000000002E-2</v>
      </c>
    </row>
    <row r="1437" spans="1:14" s="40" customFormat="1" ht="10.5" customHeight="1" x14ac:dyDescent="0.2">
      <c r="B1437" s="47"/>
      <c r="C1437" s="48" t="s">
        <v>77</v>
      </c>
      <c r="D1437" s="94">
        <f t="shared" ref="D1437:I1437" si="431">SUM(D1431:D1436)</f>
        <v>61571507.559999995</v>
      </c>
      <c r="E1437" s="94">
        <f t="shared" si="431"/>
        <v>0</v>
      </c>
      <c r="F1437" s="94">
        <f t="shared" si="431"/>
        <v>0</v>
      </c>
      <c r="G1437" s="94">
        <f t="shared" si="431"/>
        <v>0</v>
      </c>
      <c r="H1437" s="94">
        <f t="shared" si="431"/>
        <v>61571507.559999995</v>
      </c>
      <c r="I1437" s="94">
        <f t="shared" si="431"/>
        <v>0</v>
      </c>
      <c r="J1437" s="12" t="str">
        <f>IF($I1437=0,"","("&amp;IF(#REF!&lt;&gt;0,1,0)+IF(#REF!&lt;&gt;0,2,0)+IF(#REF!&lt;&gt;0,4,0)&amp;")")</f>
        <v/>
      </c>
      <c r="K1437" s="94">
        <f>SUM(K1431:K1436)</f>
        <v>61571507.559999995</v>
      </c>
      <c r="L1437" s="49"/>
      <c r="M1437" s="50"/>
      <c r="N1437" s="12"/>
    </row>
    <row r="1438" spans="1:14" ht="10.5" customHeight="1" x14ac:dyDescent="0.2">
      <c r="A1438" s="40"/>
      <c r="C1438" s="54"/>
      <c r="I1438" s="9"/>
      <c r="J1438" s="12" t="str">
        <f>IF($I1438=0,"","("&amp;IF(#REF!&lt;&gt;0,1,0)+IF(#REF!&lt;&gt;0,2,0)+IF(#REF!&lt;&gt;0,4,0)&amp;")")</f>
        <v/>
      </c>
      <c r="L1438" s="46"/>
      <c r="M1438" s="43"/>
    </row>
    <row r="1439" spans="1:14" ht="10.5" customHeight="1" x14ac:dyDescent="0.2">
      <c r="A1439" s="40"/>
      <c r="B1439" s="10">
        <v>346.3</v>
      </c>
      <c r="C1439" s="41" t="s">
        <v>78</v>
      </c>
      <c r="D1439" s="42">
        <v>1309.5299999999997</v>
      </c>
      <c r="E1439" s="42">
        <v>0</v>
      </c>
      <c r="F1439" s="42">
        <v>0</v>
      </c>
      <c r="G1439" s="42">
        <v>0</v>
      </c>
      <c r="H1439" s="42">
        <f>D1439+E1439-F1439+G1439</f>
        <v>1309.5299999999997</v>
      </c>
      <c r="I1439" s="42">
        <v>0</v>
      </c>
      <c r="J1439" s="12" t="str">
        <f>IF($I1439=0,"","("&amp;IF(#REF!&lt;&gt;0,1,0)+IF(#REF!&lt;&gt;0,2,0)+IF(#REF!&lt;&gt;0,4,0)&amp;")")</f>
        <v/>
      </c>
      <c r="K1439" s="101">
        <f>H1439-I1439</f>
        <v>1309.5299999999997</v>
      </c>
      <c r="L1439" s="46"/>
      <c r="M1439" s="57" t="s">
        <v>79</v>
      </c>
    </row>
    <row r="1440" spans="1:14" ht="10.5" customHeight="1" x14ac:dyDescent="0.2">
      <c r="A1440" s="40"/>
      <c r="B1440" s="10">
        <v>346.5</v>
      </c>
      <c r="C1440" s="9" t="s">
        <v>80</v>
      </c>
      <c r="D1440" s="42">
        <v>9438.49</v>
      </c>
      <c r="E1440" s="42">
        <v>35202.340000000004</v>
      </c>
      <c r="F1440" s="42">
        <v>9438.49</v>
      </c>
      <c r="G1440" s="42">
        <v>0</v>
      </c>
      <c r="H1440" s="42">
        <f>D1440+E1440-F1440+G1440</f>
        <v>35202.340000000004</v>
      </c>
      <c r="I1440" s="42">
        <v>0</v>
      </c>
      <c r="J1440" s="12" t="str">
        <f>IF($I1440=0,"","("&amp;IF(#REF!&lt;&gt;0,1,0)+IF(#REF!&lt;&gt;0,2,0)+IF(#REF!&lt;&gt;0,4,0)&amp;")")</f>
        <v/>
      </c>
      <c r="K1440" s="71">
        <f>H1440-I1440</f>
        <v>35202.340000000004</v>
      </c>
      <c r="L1440" s="46"/>
      <c r="M1440" s="43" t="s">
        <v>81</v>
      </c>
    </row>
    <row r="1441" spans="1:14" ht="10.5" customHeight="1" x14ac:dyDescent="0.2">
      <c r="A1441" s="40"/>
      <c r="B1441" s="10">
        <v>346.7</v>
      </c>
      <c r="C1441" s="41" t="s">
        <v>82</v>
      </c>
      <c r="D1441" s="42">
        <v>51560.44</v>
      </c>
      <c r="E1441" s="42">
        <v>0</v>
      </c>
      <c r="F1441" s="42">
        <v>0</v>
      </c>
      <c r="G1441" s="42">
        <v>0</v>
      </c>
      <c r="H1441" s="42">
        <f>D1441+E1441-F1441+G1441</f>
        <v>51560.44</v>
      </c>
      <c r="I1441" s="42">
        <v>0</v>
      </c>
      <c r="J1441" s="12" t="str">
        <f>IF($I1441=0,"","("&amp;IF(#REF!&lt;&gt;0,1,0)+IF(#REF!&lt;&gt;0,2,0)+IF(#REF!&lt;&gt;0,4,0)&amp;")")</f>
        <v/>
      </c>
      <c r="K1441" s="71">
        <f>H1441-I1441</f>
        <v>51560.44</v>
      </c>
      <c r="L1441" s="46"/>
      <c r="M1441" s="43" t="s">
        <v>83</v>
      </c>
    </row>
    <row r="1442" spans="1:14" s="40" customFormat="1" ht="10.5" customHeight="1" x14ac:dyDescent="0.2">
      <c r="B1442" s="47"/>
      <c r="C1442" s="53" t="s">
        <v>84</v>
      </c>
      <c r="D1442" s="113">
        <f t="shared" ref="D1442:I1442" si="432">SUM(D1439:D1441)</f>
        <v>62308.460000000006</v>
      </c>
      <c r="E1442" s="113">
        <f t="shared" si="432"/>
        <v>35202.340000000004</v>
      </c>
      <c r="F1442" s="113">
        <f t="shared" si="432"/>
        <v>9438.49</v>
      </c>
      <c r="G1442" s="113">
        <f t="shared" si="432"/>
        <v>0</v>
      </c>
      <c r="H1442" s="113">
        <f t="shared" si="432"/>
        <v>88072.31</v>
      </c>
      <c r="I1442" s="113">
        <f t="shared" si="432"/>
        <v>0</v>
      </c>
      <c r="J1442" s="12" t="str">
        <f>IF($I1442=0,"","("&amp;IF(#REF!&lt;&gt;0,1,0)+IF(#REF!&lt;&gt;0,2,0)+IF(#REF!&lt;&gt;0,4,0)&amp;")")</f>
        <v/>
      </c>
      <c r="K1442" s="113">
        <f>SUM(K1439:K1441)</f>
        <v>88072.31</v>
      </c>
      <c r="L1442" s="49"/>
      <c r="M1442" s="83"/>
      <c r="N1442" s="12"/>
    </row>
    <row r="1443" spans="1:14" ht="10.5" customHeight="1" thickBot="1" x14ac:dyDescent="0.25">
      <c r="A1443" s="40"/>
      <c r="B1443" s="39"/>
      <c r="D1443" s="9"/>
      <c r="E1443" s="9"/>
      <c r="F1443" s="9"/>
      <c r="G1443" s="9"/>
      <c r="H1443" s="9"/>
      <c r="I1443" s="9"/>
      <c r="J1443" s="12" t="str">
        <f>IF($I1443=0,"","("&amp;IF(#REF!&lt;&gt;0,1,0)+IF(#REF!&lt;&gt;0,2,0)+IF(#REF!&lt;&gt;0,4,0)&amp;")")</f>
        <v/>
      </c>
      <c r="K1443" s="9"/>
      <c r="L1443" s="46"/>
      <c r="M1443" s="43"/>
    </row>
    <row r="1444" spans="1:14" s="40" customFormat="1" ht="10.5" customHeight="1" thickTop="1" x14ac:dyDescent="0.2">
      <c r="B1444" s="47"/>
      <c r="C1444" s="60" t="str">
        <f>" "&amp;"Total "&amp;A$1430</f>
        <v xml:space="preserve"> Total SpaceCoast Solar Energy Center</v>
      </c>
      <c r="D1444" s="90">
        <f t="shared" ref="D1444:I1444" si="433">D1437+D1442</f>
        <v>61633816.019999996</v>
      </c>
      <c r="E1444" s="90">
        <f t="shared" si="433"/>
        <v>35202.340000000004</v>
      </c>
      <c r="F1444" s="90">
        <f t="shared" si="433"/>
        <v>9438.49</v>
      </c>
      <c r="G1444" s="90">
        <f t="shared" si="433"/>
        <v>0</v>
      </c>
      <c r="H1444" s="90">
        <f t="shared" si="433"/>
        <v>61659579.869999997</v>
      </c>
      <c r="I1444" s="90">
        <f t="shared" si="433"/>
        <v>0</v>
      </c>
      <c r="J1444" s="12" t="str">
        <f>IF($I1444=0,"","("&amp;IF(#REF!&lt;&gt;0,1,0)+IF(#REF!&lt;&gt;0,2,0)+IF(#REF!&lt;&gt;0,4,0)&amp;")")</f>
        <v/>
      </c>
      <c r="K1444" s="90">
        <f>K1437+K1442</f>
        <v>61659579.869999997</v>
      </c>
      <c r="L1444" s="49"/>
      <c r="M1444" s="50"/>
      <c r="N1444" s="12"/>
    </row>
    <row r="1445" spans="1:14" ht="10.5" customHeight="1" x14ac:dyDescent="0.2">
      <c r="A1445" s="40"/>
      <c r="B1445" s="39"/>
      <c r="C1445" s="63"/>
      <c r="D1445" s="86"/>
      <c r="E1445" s="86"/>
      <c r="F1445" s="86"/>
      <c r="G1445" s="86"/>
      <c r="H1445" s="86"/>
      <c r="I1445" s="86"/>
      <c r="K1445" s="86"/>
      <c r="L1445" s="46"/>
      <c r="M1445" s="56"/>
    </row>
    <row r="1446" spans="1:14" ht="10.5" customHeight="1" x14ac:dyDescent="0.2">
      <c r="A1446" s="104" t="s">
        <v>167</v>
      </c>
      <c r="B1446" s="64"/>
      <c r="C1446" s="65"/>
      <c r="D1446" s="66"/>
      <c r="E1446" s="66"/>
      <c r="F1446" s="66"/>
      <c r="G1446" s="66"/>
      <c r="H1446" s="66"/>
      <c r="I1446" s="66"/>
      <c r="J1446" s="67" t="str">
        <f>IF($I1446=0,"","("&amp;IF(#REF!&lt;&gt;0,1,0)+IF(#REF!&lt;&gt;0,2,0)+IF(#REF!&lt;&gt;0,4,0)&amp;")")</f>
        <v/>
      </c>
      <c r="K1446" s="148"/>
      <c r="L1446" s="46"/>
      <c r="M1446" s="43"/>
    </row>
    <row r="1447" spans="1:14" ht="10.5" customHeight="1" x14ac:dyDescent="0.2">
      <c r="A1447" s="68"/>
      <c r="B1447" s="33">
        <v>341</v>
      </c>
      <c r="C1447" s="69" t="s">
        <v>3</v>
      </c>
      <c r="D1447" s="59">
        <f>SUMIF($B$1398:$B$1446,"=341.0",D$1398:D$1446)</f>
        <v>29088141.869999997</v>
      </c>
      <c r="E1447" s="59">
        <f>SUMIF($B$1398:$B$1446,"=341.0",E$1398:E$1446)</f>
        <v>110.22</v>
      </c>
      <c r="F1447" s="59">
        <f>SUMIF($B$1398:$B$1446,"=341.0",F$1398:F$1446)</f>
        <v>0</v>
      </c>
      <c r="G1447" s="59">
        <f>SUMIF($B$1398:$B$1446,"=341.0",G$1398:G$1446)</f>
        <v>50000</v>
      </c>
      <c r="H1447" s="59">
        <f t="shared" ref="H1447:H1452" si="434">D1447+E1447-F1447+G1447</f>
        <v>29138252.089999996</v>
      </c>
      <c r="I1447" s="59">
        <f t="shared" ref="I1447:I1452" si="435">SUMIF($B$1398:$B$1446,"=341.0",I$1398:I$1446)</f>
        <v>0</v>
      </c>
      <c r="J1447" s="107"/>
      <c r="K1447" s="149">
        <f t="shared" ref="K1447:K1452" si="436">H1447-I1447</f>
        <v>29138252.089999996</v>
      </c>
      <c r="L1447" s="46"/>
      <c r="M1447" s="43"/>
    </row>
    <row r="1448" spans="1:14" ht="10.5" customHeight="1" x14ac:dyDescent="0.2">
      <c r="A1448" s="68"/>
      <c r="B1448" s="33">
        <v>342</v>
      </c>
      <c r="C1448" s="106" t="s">
        <v>134</v>
      </c>
      <c r="D1448" s="77">
        <f>SUMIF($B$1398:$B$1446,"=342.0",D$1398:D$1446)</f>
        <v>0</v>
      </c>
      <c r="E1448" s="77">
        <f>SUMIF($B$1398:$B$1446,"=342.0",E$1398:E$1446)</f>
        <v>0</v>
      </c>
      <c r="F1448" s="77">
        <f>SUMIF($B$1398:$B$1446,"=342.0",F$1398:F$1446)</f>
        <v>0</v>
      </c>
      <c r="G1448" s="77">
        <f>SUMIF($B$1398:$B$1446,"=342.0",G$1398:G$1446)</f>
        <v>0</v>
      </c>
      <c r="H1448" s="77">
        <f t="shared" si="434"/>
        <v>0</v>
      </c>
      <c r="I1448" s="59">
        <f t="shared" si="435"/>
        <v>0</v>
      </c>
      <c r="J1448" s="107"/>
      <c r="K1448" s="150">
        <f t="shared" si="436"/>
        <v>0</v>
      </c>
      <c r="L1448" s="46"/>
      <c r="M1448" s="43"/>
    </row>
    <row r="1449" spans="1:14" ht="10.5" customHeight="1" x14ac:dyDescent="0.2">
      <c r="A1449" s="68"/>
      <c r="B1449" s="33">
        <v>343</v>
      </c>
      <c r="C1449" s="32" t="s">
        <v>9</v>
      </c>
      <c r="D1449" s="77">
        <f>SUMIF($B$1398:$B$1446,"=343.0",D$1398:D$1446)</f>
        <v>565354791.34000003</v>
      </c>
      <c r="E1449" s="77">
        <f>SUMIF($B$1398:$B$1446,"=343.0",E$1398:E$1446)</f>
        <v>-800982.46</v>
      </c>
      <c r="F1449" s="77">
        <f>SUMIF($B$1398:$B$1446,"=343.0",F$1398:F$1446)</f>
        <v>2810494.71</v>
      </c>
      <c r="G1449" s="77">
        <f>SUMIF($B$1398:$B$1446,"=343.0",G$1398:G$1446)</f>
        <v>-50000</v>
      </c>
      <c r="H1449" s="77">
        <f t="shared" si="434"/>
        <v>561693314.16999996</v>
      </c>
      <c r="I1449" s="59">
        <f t="shared" si="435"/>
        <v>0</v>
      </c>
      <c r="J1449" s="107"/>
      <c r="K1449" s="150">
        <f t="shared" si="436"/>
        <v>561693314.16999996</v>
      </c>
      <c r="L1449" s="46"/>
      <c r="M1449" s="43"/>
    </row>
    <row r="1450" spans="1:14" ht="10.5" customHeight="1" x14ac:dyDescent="0.2">
      <c r="A1450" s="68"/>
      <c r="B1450" s="33">
        <v>344</v>
      </c>
      <c r="C1450" s="32" t="s">
        <v>10</v>
      </c>
      <c r="D1450" s="77">
        <f>SUMIF($B$1398:$B$1446,"=344.0",D$1398:D$1446)</f>
        <v>0</v>
      </c>
      <c r="E1450" s="77">
        <f>SUMIF($B$1398:$B$1446,"=344.0",E$1398:E$1446)</f>
        <v>0</v>
      </c>
      <c r="F1450" s="77">
        <f>SUMIF($B$1398:$B$1446,"=344.0",F$1398:F$1446)</f>
        <v>0</v>
      </c>
      <c r="G1450" s="77">
        <f>SUMIF($B$1398:$B$1446,"=344.0",G$1398:G$1446)</f>
        <v>0</v>
      </c>
      <c r="H1450" s="77">
        <f t="shared" si="434"/>
        <v>0</v>
      </c>
      <c r="I1450" s="59">
        <f t="shared" si="435"/>
        <v>0</v>
      </c>
      <c r="J1450" s="107"/>
      <c r="K1450" s="150">
        <f t="shared" si="436"/>
        <v>0</v>
      </c>
      <c r="L1450" s="46"/>
      <c r="M1450" s="43"/>
    </row>
    <row r="1451" spans="1:14" ht="10.5" customHeight="1" x14ac:dyDescent="0.2">
      <c r="A1451" s="68"/>
      <c r="B1451" s="33">
        <v>345</v>
      </c>
      <c r="C1451" s="32" t="s">
        <v>6</v>
      </c>
      <c r="D1451" s="77">
        <f>SUMIF($B$1398:$B$1446,"=345.0",D$1398:D$1446)</f>
        <v>36998168.57</v>
      </c>
      <c r="E1451" s="77">
        <f>SUMIF($B$1398:$B$1446,"=345.0",E$1398:E$1446)</f>
        <v>-20.38</v>
      </c>
      <c r="F1451" s="77">
        <f>SUMIF($B$1398:$B$1446,"=345.0",F$1398:F$1446)</f>
        <v>0</v>
      </c>
      <c r="G1451" s="77">
        <f>SUMIF($B$1398:$B$1446,"=345.0",G$1398:G$1446)</f>
        <v>0</v>
      </c>
      <c r="H1451" s="77">
        <f t="shared" si="434"/>
        <v>36998148.189999998</v>
      </c>
      <c r="I1451" s="59">
        <f t="shared" si="435"/>
        <v>0</v>
      </c>
      <c r="J1451" s="107"/>
      <c r="K1451" s="150">
        <f t="shared" si="436"/>
        <v>36998148.189999998</v>
      </c>
      <c r="L1451" s="46"/>
      <c r="M1451" s="43"/>
    </row>
    <row r="1452" spans="1:14" ht="10.5" customHeight="1" x14ac:dyDescent="0.2">
      <c r="A1452" s="68"/>
      <c r="B1452" s="33">
        <v>346</v>
      </c>
      <c r="C1452" s="32" t="s">
        <v>7</v>
      </c>
      <c r="D1452" s="77">
        <f>SUMIF($B$1398:$B$1446,"=346.0",D$1398:D$1446)</f>
        <v>1299.31</v>
      </c>
      <c r="E1452" s="77">
        <f>SUMIF($B$1398:$B$1446,"=346.0",E$1398:E$1446)</f>
        <v>0</v>
      </c>
      <c r="F1452" s="77">
        <f>SUMIF($B$1398:$B$1446,"=346.0",F$1398:F$1446)</f>
        <v>0</v>
      </c>
      <c r="G1452" s="77">
        <f>SUMIF($B$1398:$B$1446,"=346.0",G$1398:G$1446)</f>
        <v>0</v>
      </c>
      <c r="H1452" s="77">
        <f t="shared" si="434"/>
        <v>1299.31</v>
      </c>
      <c r="I1452" s="59">
        <f t="shared" si="435"/>
        <v>0</v>
      </c>
      <c r="J1452" s="107"/>
      <c r="K1452" s="150">
        <f t="shared" si="436"/>
        <v>1299.31</v>
      </c>
      <c r="L1452" s="46"/>
      <c r="M1452" s="43"/>
    </row>
    <row r="1453" spans="1:14" s="40" customFormat="1" ht="10.5" customHeight="1" x14ac:dyDescent="0.2">
      <c r="A1453" s="68"/>
      <c r="B1453" s="72"/>
      <c r="C1453" s="73" t="s">
        <v>77</v>
      </c>
      <c r="D1453" s="94">
        <f t="shared" ref="D1453:I1453" si="437">SUM(D1447:D1452)</f>
        <v>631442401.09000003</v>
      </c>
      <c r="E1453" s="94">
        <f t="shared" si="437"/>
        <v>-800892.62</v>
      </c>
      <c r="F1453" s="94">
        <f t="shared" si="437"/>
        <v>2810494.71</v>
      </c>
      <c r="G1453" s="94">
        <f t="shared" si="437"/>
        <v>0</v>
      </c>
      <c r="H1453" s="94">
        <f t="shared" si="437"/>
        <v>627831013.75999999</v>
      </c>
      <c r="I1453" s="94">
        <f t="shared" si="437"/>
        <v>0</v>
      </c>
      <c r="J1453" s="107"/>
      <c r="K1453" s="151">
        <f>SUM(K1447:K1452)</f>
        <v>627831013.75999999</v>
      </c>
      <c r="L1453" s="49"/>
      <c r="M1453" s="50"/>
      <c r="N1453" s="12"/>
    </row>
    <row r="1454" spans="1:14" ht="10.5" customHeight="1" x14ac:dyDescent="0.2">
      <c r="A1454" s="68"/>
      <c r="B1454" s="33"/>
      <c r="C1454" s="75"/>
      <c r="D1454" s="55"/>
      <c r="E1454" s="55"/>
      <c r="F1454" s="55"/>
      <c r="G1454" s="55"/>
      <c r="H1454" s="55"/>
      <c r="I1454" s="32"/>
      <c r="J1454" s="107"/>
      <c r="K1454" s="158"/>
      <c r="L1454" s="46"/>
      <c r="M1454" s="43"/>
    </row>
    <row r="1455" spans="1:14" ht="10.5" customHeight="1" x14ac:dyDescent="0.2">
      <c r="A1455" s="68"/>
      <c r="B1455" s="33">
        <v>346.3</v>
      </c>
      <c r="C1455" s="69" t="s">
        <v>78</v>
      </c>
      <c r="D1455" s="59">
        <f>SUMIF($B$1398:$B$1446,"=346.3",D$1398:D$1446)</f>
        <v>21846.53</v>
      </c>
      <c r="E1455" s="59">
        <f>SUMIF($B$1398:$B$1446,"=346.3",E$1398:E$1446)</f>
        <v>0</v>
      </c>
      <c r="F1455" s="59">
        <f>SUMIF($B$1398:$B$1446,"=346.3",F$1398:F$1446)</f>
        <v>0</v>
      </c>
      <c r="G1455" s="59">
        <f>SUMIF($B$1398:$B$1446,"=346.3",G$1398:G$1446)</f>
        <v>0</v>
      </c>
      <c r="H1455" s="59">
        <f>D1455+E1455-F1455+G1455</f>
        <v>21846.53</v>
      </c>
      <c r="I1455" s="59">
        <f>SUMIF($B$1398:$B$1446,"=346.3",I$1398:I$1446)</f>
        <v>0</v>
      </c>
      <c r="J1455" s="107"/>
      <c r="K1455" s="149">
        <f>H1455-I1455</f>
        <v>21846.53</v>
      </c>
      <c r="L1455" s="46"/>
      <c r="M1455" s="43"/>
    </row>
    <row r="1456" spans="1:14" ht="10.5" customHeight="1" x14ac:dyDescent="0.2">
      <c r="A1456" s="68"/>
      <c r="B1456" s="33">
        <v>346.5</v>
      </c>
      <c r="C1456" s="32" t="s">
        <v>80</v>
      </c>
      <c r="D1456" s="77">
        <f>SUMIF($B$1398:$B$1446,"=346.5",D$1398:D$1446)</f>
        <v>63934.81</v>
      </c>
      <c r="E1456" s="77">
        <f>SUMIF($B$1398:$B$1446,"=346.5",E$1398:E$1446)</f>
        <v>71895.820000000007</v>
      </c>
      <c r="F1456" s="77">
        <f>SUMIF($B$1398:$B$1446,"=346.5",F$1398:F$1446)</f>
        <v>52757.109999999993</v>
      </c>
      <c r="G1456" s="77">
        <f>SUMIF($B$1398:$B$1446,"=346.5",G$1398:G$1446)</f>
        <v>0</v>
      </c>
      <c r="H1456" s="77">
        <f>D1456+E1456-F1456+G1456</f>
        <v>83073.520000000019</v>
      </c>
      <c r="I1456" s="59">
        <f>SUMIF($B$1398:$B$1446,"=346.3",I$1398:I$1446)</f>
        <v>0</v>
      </c>
      <c r="J1456" s="107"/>
      <c r="K1456" s="150">
        <f>H1456-I1456</f>
        <v>83073.520000000019</v>
      </c>
      <c r="L1456" s="46"/>
      <c r="M1456" s="43"/>
    </row>
    <row r="1457" spans="1:14" ht="10.5" customHeight="1" x14ac:dyDescent="0.2">
      <c r="A1457" s="68"/>
      <c r="B1457" s="33">
        <v>346.7</v>
      </c>
      <c r="C1457" s="69" t="s">
        <v>82</v>
      </c>
      <c r="D1457" s="77">
        <f>SUMIF($B$1398:$B$1446,"=346.7",D$1398:D$1446)</f>
        <v>165011.82</v>
      </c>
      <c r="E1457" s="77">
        <f>SUMIF($B$1398:$B$1446,"=346.7",E$1398:E$1446)</f>
        <v>58753.98</v>
      </c>
      <c r="F1457" s="77">
        <f>SUMIF($B$1398:$B$1446,"=346.7",F$1398:F$1446)</f>
        <v>0</v>
      </c>
      <c r="G1457" s="77">
        <f>SUMIF($B$1398:$B$1446,"=346.7",G$1398:G$1446)</f>
        <v>0</v>
      </c>
      <c r="H1457" s="77">
        <f>D1457+E1457-F1457+G1457</f>
        <v>223765.80000000002</v>
      </c>
      <c r="I1457" s="59">
        <f>SUMIF($B$1398:$B$1446,"=346.3",I$1398:I$1446)</f>
        <v>0</v>
      </c>
      <c r="J1457" s="107"/>
      <c r="K1457" s="150">
        <f>H1457-I1457</f>
        <v>223765.80000000002</v>
      </c>
      <c r="L1457" s="46"/>
      <c r="M1457" s="43"/>
    </row>
    <row r="1458" spans="1:14" s="40" customFormat="1" ht="10.5" customHeight="1" x14ac:dyDescent="0.2">
      <c r="A1458" s="68"/>
      <c r="B1458" s="72"/>
      <c r="C1458" s="78" t="s">
        <v>84</v>
      </c>
      <c r="D1458" s="113">
        <f t="shared" ref="D1458:I1458" si="438">SUM(D1455:D1457)</f>
        <v>250793.16</v>
      </c>
      <c r="E1458" s="113">
        <f t="shared" si="438"/>
        <v>130649.80000000002</v>
      </c>
      <c r="F1458" s="113">
        <f t="shared" si="438"/>
        <v>52757.109999999993</v>
      </c>
      <c r="G1458" s="113">
        <f t="shared" si="438"/>
        <v>0</v>
      </c>
      <c r="H1458" s="113">
        <f t="shared" si="438"/>
        <v>328685.85000000003</v>
      </c>
      <c r="I1458" s="113">
        <f t="shared" si="438"/>
        <v>0</v>
      </c>
      <c r="J1458" s="107"/>
      <c r="K1458" s="159">
        <f>SUM(K1455:K1457)</f>
        <v>328685.85000000003</v>
      </c>
      <c r="L1458" s="49"/>
      <c r="M1458" s="83"/>
      <c r="N1458" s="12"/>
    </row>
    <row r="1459" spans="1:14" ht="10.5" customHeight="1" thickBot="1" x14ac:dyDescent="0.25">
      <c r="A1459" s="68"/>
      <c r="B1459" s="102"/>
      <c r="C1459" s="32"/>
      <c r="D1459" s="32"/>
      <c r="E1459" s="32"/>
      <c r="F1459" s="32"/>
      <c r="G1459" s="32"/>
      <c r="H1459" s="32"/>
      <c r="I1459" s="32"/>
      <c r="J1459" s="107"/>
      <c r="K1459" s="160"/>
      <c r="L1459" s="46"/>
      <c r="M1459" s="43"/>
    </row>
    <row r="1460" spans="1:14" s="40" customFormat="1" ht="10.5" customHeight="1" thickTop="1" x14ac:dyDescent="0.2">
      <c r="A1460" s="79"/>
      <c r="B1460" s="80"/>
      <c r="C1460" s="108" t="str">
        <f>"SUBTOTAL "&amp;A$1446</f>
        <v>SUBTOTAL OTHER PRODUCTION (SOLAR)</v>
      </c>
      <c r="D1460" s="155">
        <f t="shared" ref="D1460:I1460" si="439">D1453+D1458</f>
        <v>631693194.25</v>
      </c>
      <c r="E1460" s="155">
        <f t="shared" si="439"/>
        <v>-670242.81999999995</v>
      </c>
      <c r="F1460" s="155">
        <f t="shared" si="439"/>
        <v>2863251.82</v>
      </c>
      <c r="G1460" s="155">
        <f t="shared" si="439"/>
        <v>0</v>
      </c>
      <c r="H1460" s="155">
        <f t="shared" si="439"/>
        <v>628159699.61000001</v>
      </c>
      <c r="I1460" s="155">
        <f t="shared" si="439"/>
        <v>0</v>
      </c>
      <c r="J1460" s="109"/>
      <c r="K1460" s="161">
        <f>K1453+K1458</f>
        <v>628159699.61000001</v>
      </c>
      <c r="L1460" s="49"/>
      <c r="M1460" s="50"/>
      <c r="N1460" s="12"/>
    </row>
    <row r="1461" spans="1:14" ht="10.5" customHeight="1" x14ac:dyDescent="0.2">
      <c r="A1461" s="40"/>
      <c r="B1461" s="39"/>
      <c r="C1461" s="63"/>
      <c r="D1461" s="86"/>
      <c r="E1461" s="86"/>
      <c r="F1461" s="86"/>
      <c r="G1461" s="86"/>
      <c r="H1461" s="86"/>
      <c r="I1461" s="86"/>
      <c r="K1461" s="86"/>
      <c r="L1461" s="46"/>
      <c r="M1461" s="56"/>
    </row>
    <row r="1462" spans="1:14" ht="10.5" customHeight="1" x14ac:dyDescent="0.2">
      <c r="A1462" s="104" t="s">
        <v>168</v>
      </c>
      <c r="B1462" s="64"/>
      <c r="C1462" s="65"/>
      <c r="D1462" s="66"/>
      <c r="E1462" s="66"/>
      <c r="F1462" s="66"/>
      <c r="G1462" s="66"/>
      <c r="H1462" s="66"/>
      <c r="I1462" s="66"/>
      <c r="J1462" s="67"/>
      <c r="K1462" s="148"/>
      <c r="L1462" s="46"/>
      <c r="M1462" s="43"/>
    </row>
    <row r="1463" spans="1:14" ht="10.5" customHeight="1" x14ac:dyDescent="0.2">
      <c r="A1463" s="68"/>
      <c r="B1463" s="33">
        <v>341</v>
      </c>
      <c r="C1463" s="69" t="s">
        <v>3</v>
      </c>
      <c r="D1463" s="59">
        <f t="shared" ref="D1463:G1468" si="440">D785+D1383+D1447</f>
        <v>743917216.72000003</v>
      </c>
      <c r="E1463" s="59">
        <f t="shared" si="440"/>
        <v>27749778.430000007</v>
      </c>
      <c r="F1463" s="59">
        <f t="shared" si="440"/>
        <v>1693002.2999999998</v>
      </c>
      <c r="G1463" s="59">
        <f t="shared" si="440"/>
        <v>50000</v>
      </c>
      <c r="H1463" s="59">
        <f t="shared" ref="H1463:H1468" si="441">D1463+E1463-F1463+G1463</f>
        <v>770023992.85000014</v>
      </c>
      <c r="I1463" s="59">
        <f t="shared" ref="I1463:I1468" si="442">I785+I1383+I1447</f>
        <v>0</v>
      </c>
      <c r="J1463" s="107"/>
      <c r="K1463" s="149">
        <f t="shared" ref="K1463:K1468" si="443">H1463-I1463</f>
        <v>770023992.85000014</v>
      </c>
      <c r="L1463" s="46"/>
      <c r="M1463" s="43"/>
    </row>
    <row r="1464" spans="1:14" ht="10.5" customHeight="1" x14ac:dyDescent="0.2">
      <c r="A1464" s="68"/>
      <c r="B1464" s="33">
        <v>342</v>
      </c>
      <c r="C1464" s="106" t="s">
        <v>134</v>
      </c>
      <c r="D1464" s="77">
        <f t="shared" si="440"/>
        <v>360304217.34000003</v>
      </c>
      <c r="E1464" s="77">
        <f t="shared" si="440"/>
        <v>11744036.910000002</v>
      </c>
      <c r="F1464" s="77">
        <f t="shared" si="440"/>
        <v>539741.31999999995</v>
      </c>
      <c r="G1464" s="77">
        <f t="shared" si="440"/>
        <v>0</v>
      </c>
      <c r="H1464" s="77">
        <f t="shared" si="441"/>
        <v>371508512.93000007</v>
      </c>
      <c r="I1464" s="59">
        <f t="shared" si="442"/>
        <v>0</v>
      </c>
      <c r="J1464" s="107"/>
      <c r="K1464" s="150">
        <f t="shared" si="443"/>
        <v>371508512.93000007</v>
      </c>
      <c r="L1464" s="46"/>
      <c r="M1464" s="43"/>
    </row>
    <row r="1465" spans="1:14" ht="10.5" customHeight="1" x14ac:dyDescent="0.2">
      <c r="A1465" s="68"/>
      <c r="B1465" s="33">
        <v>343</v>
      </c>
      <c r="C1465" s="32" t="s">
        <v>9</v>
      </c>
      <c r="D1465" s="77">
        <f t="shared" si="440"/>
        <v>6449784837.5799999</v>
      </c>
      <c r="E1465" s="77">
        <f t="shared" si="440"/>
        <v>520899096.84000003</v>
      </c>
      <c r="F1465" s="77">
        <f t="shared" si="440"/>
        <v>443000847.75</v>
      </c>
      <c r="G1465" s="77">
        <f t="shared" si="440"/>
        <v>2292086.4499999974</v>
      </c>
      <c r="H1465" s="77">
        <f t="shared" si="441"/>
        <v>6529975173.1199999</v>
      </c>
      <c r="I1465" s="59">
        <f t="shared" si="442"/>
        <v>0</v>
      </c>
      <c r="J1465" s="107"/>
      <c r="K1465" s="150">
        <f t="shared" si="443"/>
        <v>6529975173.1199999</v>
      </c>
      <c r="L1465" s="46"/>
      <c r="M1465" s="43"/>
    </row>
    <row r="1466" spans="1:14" ht="10.5" customHeight="1" x14ac:dyDescent="0.2">
      <c r="A1466" s="68"/>
      <c r="B1466" s="33">
        <v>344</v>
      </c>
      <c r="C1466" s="32" t="s">
        <v>10</v>
      </c>
      <c r="D1466" s="77">
        <f t="shared" si="440"/>
        <v>723960210.32999992</v>
      </c>
      <c r="E1466" s="77">
        <f t="shared" si="440"/>
        <v>6838620.5200000005</v>
      </c>
      <c r="F1466" s="77">
        <f t="shared" si="440"/>
        <v>4687282.2800000012</v>
      </c>
      <c r="G1466" s="77">
        <f t="shared" si="440"/>
        <v>-863508.87</v>
      </c>
      <c r="H1466" s="77">
        <f t="shared" si="441"/>
        <v>725248039.69999993</v>
      </c>
      <c r="I1466" s="59">
        <f t="shared" si="442"/>
        <v>0</v>
      </c>
      <c r="J1466" s="107"/>
      <c r="K1466" s="150">
        <f t="shared" si="443"/>
        <v>725248039.69999993</v>
      </c>
      <c r="L1466" s="46"/>
      <c r="M1466" s="43"/>
    </row>
    <row r="1467" spans="1:14" ht="10.5" customHeight="1" x14ac:dyDescent="0.2">
      <c r="A1467" s="68"/>
      <c r="B1467" s="33">
        <v>345</v>
      </c>
      <c r="C1467" s="32" t="s">
        <v>6</v>
      </c>
      <c r="D1467" s="77">
        <f t="shared" si="440"/>
        <v>798451366.18999994</v>
      </c>
      <c r="E1467" s="77">
        <f t="shared" si="440"/>
        <v>16033241.059999999</v>
      </c>
      <c r="F1467" s="77">
        <f t="shared" si="440"/>
        <v>7599874.5600000015</v>
      </c>
      <c r="G1467" s="77">
        <f t="shared" si="440"/>
        <v>-2.3283064365386963E-10</v>
      </c>
      <c r="H1467" s="77">
        <f t="shared" si="441"/>
        <v>806884732.68999994</v>
      </c>
      <c r="I1467" s="59">
        <f t="shared" si="442"/>
        <v>0</v>
      </c>
      <c r="J1467" s="107"/>
      <c r="K1467" s="150">
        <f t="shared" si="443"/>
        <v>806884732.68999994</v>
      </c>
      <c r="L1467" s="46"/>
      <c r="M1467" s="43"/>
    </row>
    <row r="1468" spans="1:14" ht="10.5" customHeight="1" x14ac:dyDescent="0.2">
      <c r="A1468" s="68"/>
      <c r="B1468" s="33">
        <v>346</v>
      </c>
      <c r="C1468" s="32" t="s">
        <v>7</v>
      </c>
      <c r="D1468" s="77">
        <f t="shared" si="440"/>
        <v>105083641.32000001</v>
      </c>
      <c r="E1468" s="77">
        <f t="shared" si="440"/>
        <v>757502.33</v>
      </c>
      <c r="F1468" s="77">
        <f t="shared" si="440"/>
        <v>219081.09000000003</v>
      </c>
      <c r="G1468" s="77">
        <f t="shared" si="440"/>
        <v>689.06000000000006</v>
      </c>
      <c r="H1468" s="77">
        <f t="shared" si="441"/>
        <v>105622751.62</v>
      </c>
      <c r="I1468" s="59">
        <f t="shared" si="442"/>
        <v>0</v>
      </c>
      <c r="J1468" s="107"/>
      <c r="K1468" s="150">
        <f t="shared" si="443"/>
        <v>105622751.62</v>
      </c>
      <c r="L1468" s="46"/>
      <c r="M1468" s="43"/>
    </row>
    <row r="1469" spans="1:14" s="40" customFormat="1" ht="10.5" customHeight="1" x14ac:dyDescent="0.2">
      <c r="A1469" s="68"/>
      <c r="B1469" s="72"/>
      <c r="C1469" s="73" t="s">
        <v>77</v>
      </c>
      <c r="D1469" s="94">
        <f t="shared" ref="D1469:I1469" si="444">SUM(D1463:D1468)</f>
        <v>9181501489.4799995</v>
      </c>
      <c r="E1469" s="94">
        <f>SUM(E1463:E1468)</f>
        <v>584022276.09000003</v>
      </c>
      <c r="F1469" s="94">
        <f>SUM(F1463:F1468)</f>
        <v>457739829.29999995</v>
      </c>
      <c r="G1469" s="94">
        <f>SUM(G1463:G1468)</f>
        <v>1479266.6399999971</v>
      </c>
      <c r="H1469" s="94">
        <f t="shared" si="444"/>
        <v>9309263202.9099998</v>
      </c>
      <c r="I1469" s="94">
        <f t="shared" si="444"/>
        <v>0</v>
      </c>
      <c r="J1469" s="107"/>
      <c r="K1469" s="151">
        <f>SUM(K1463:K1468)</f>
        <v>9309263202.9099998</v>
      </c>
      <c r="L1469" s="49"/>
      <c r="M1469" s="50"/>
      <c r="N1469" s="12"/>
    </row>
    <row r="1470" spans="1:14" ht="10.5" customHeight="1" x14ac:dyDescent="0.2">
      <c r="A1470" s="68"/>
      <c r="B1470" s="33"/>
      <c r="C1470" s="75"/>
      <c r="D1470" s="55"/>
      <c r="E1470" s="55"/>
      <c r="F1470" s="55"/>
      <c r="G1470" s="55"/>
      <c r="H1470" s="55"/>
      <c r="I1470" s="32"/>
      <c r="J1470" s="107"/>
      <c r="K1470" s="158"/>
      <c r="L1470" s="46"/>
      <c r="M1470" s="43"/>
    </row>
    <row r="1471" spans="1:14" ht="10.5" customHeight="1" x14ac:dyDescent="0.2">
      <c r="A1471" s="68"/>
      <c r="B1471" s="33">
        <v>346.3</v>
      </c>
      <c r="C1471" s="69" t="s">
        <v>78</v>
      </c>
      <c r="D1471" s="59">
        <f t="shared" ref="D1471:G1473" si="445">D793+D1391+D1455</f>
        <v>702457.35000000009</v>
      </c>
      <c r="E1471" s="59">
        <f t="shared" si="445"/>
        <v>98103.35</v>
      </c>
      <c r="F1471" s="59">
        <f t="shared" si="445"/>
        <v>113131.70000000001</v>
      </c>
      <c r="G1471" s="59">
        <f t="shared" si="445"/>
        <v>0</v>
      </c>
      <c r="H1471" s="59">
        <f>D1471+E1471-F1471+G1471</f>
        <v>687429</v>
      </c>
      <c r="I1471" s="59">
        <f>I793+I1391+I1455</f>
        <v>0</v>
      </c>
      <c r="J1471" s="107"/>
      <c r="K1471" s="149">
        <f>H1471-I1471</f>
        <v>687429</v>
      </c>
      <c r="L1471" s="46"/>
      <c r="M1471" s="43"/>
    </row>
    <row r="1472" spans="1:14" ht="10.5" customHeight="1" x14ac:dyDescent="0.2">
      <c r="A1472" s="68"/>
      <c r="B1472" s="33">
        <v>346.5</v>
      </c>
      <c r="C1472" s="32" t="s">
        <v>80</v>
      </c>
      <c r="D1472" s="77">
        <f t="shared" si="445"/>
        <v>1455464.6099999999</v>
      </c>
      <c r="E1472" s="77">
        <f t="shared" si="445"/>
        <v>650558.85000000009</v>
      </c>
      <c r="F1472" s="77">
        <f t="shared" si="445"/>
        <v>75152.319999999992</v>
      </c>
      <c r="G1472" s="77">
        <f t="shared" si="445"/>
        <v>-689.06000000000006</v>
      </c>
      <c r="H1472" s="77">
        <f>D1472+E1472-F1472+G1472</f>
        <v>2030182.0799999998</v>
      </c>
      <c r="I1472" s="59">
        <f>I794+I1392+I1456</f>
        <v>0</v>
      </c>
      <c r="J1472" s="107"/>
      <c r="K1472" s="150">
        <f>H1472-I1472</f>
        <v>2030182.0799999998</v>
      </c>
      <c r="L1472" s="46"/>
      <c r="M1472" s="43"/>
    </row>
    <row r="1473" spans="1:14" ht="10.5" customHeight="1" x14ac:dyDescent="0.2">
      <c r="A1473" s="68"/>
      <c r="B1473" s="33">
        <v>346.7</v>
      </c>
      <c r="C1473" s="69" t="s">
        <v>82</v>
      </c>
      <c r="D1473" s="77">
        <f t="shared" si="445"/>
        <v>9586647.7300000004</v>
      </c>
      <c r="E1473" s="77">
        <f t="shared" si="445"/>
        <v>1519313.7200000002</v>
      </c>
      <c r="F1473" s="77">
        <f t="shared" si="445"/>
        <v>850685.39999999991</v>
      </c>
      <c r="G1473" s="77">
        <f t="shared" si="445"/>
        <v>67784.899999999994</v>
      </c>
      <c r="H1473" s="77">
        <f>D1473+E1473-F1473+G1473</f>
        <v>10323060.950000001</v>
      </c>
      <c r="I1473" s="59">
        <f>I795+I1393+I1457</f>
        <v>0</v>
      </c>
      <c r="J1473" s="107"/>
      <c r="K1473" s="150">
        <f>H1473-I1473</f>
        <v>10323060.950000001</v>
      </c>
      <c r="L1473" s="46"/>
      <c r="M1473" s="43"/>
    </row>
    <row r="1474" spans="1:14" s="40" customFormat="1" ht="10.5" customHeight="1" x14ac:dyDescent="0.2">
      <c r="A1474" s="68"/>
      <c r="B1474" s="72"/>
      <c r="C1474" s="78" t="s">
        <v>84</v>
      </c>
      <c r="D1474" s="113">
        <f t="shared" ref="D1474:I1474" si="446">SUM(D1471:D1473)</f>
        <v>11744569.690000001</v>
      </c>
      <c r="E1474" s="113">
        <f t="shared" si="446"/>
        <v>2267975.9200000004</v>
      </c>
      <c r="F1474" s="113">
        <f t="shared" si="446"/>
        <v>1038969.4199999999</v>
      </c>
      <c r="G1474" s="113">
        <f t="shared" si="446"/>
        <v>67095.839999999997</v>
      </c>
      <c r="H1474" s="113">
        <f t="shared" si="446"/>
        <v>13040672.030000001</v>
      </c>
      <c r="I1474" s="113">
        <f t="shared" si="446"/>
        <v>0</v>
      </c>
      <c r="J1474" s="107"/>
      <c r="K1474" s="159">
        <f>SUM(K1471:K1473)</f>
        <v>13040672.030000001</v>
      </c>
      <c r="L1474" s="49"/>
      <c r="M1474" s="83"/>
      <c r="N1474" s="12"/>
    </row>
    <row r="1475" spans="1:14" ht="10.5" customHeight="1" thickBot="1" x14ac:dyDescent="0.25">
      <c r="A1475" s="68"/>
      <c r="B1475" s="102"/>
      <c r="C1475" s="32"/>
      <c r="D1475" s="32"/>
      <c r="E1475" s="32"/>
      <c r="F1475" s="32"/>
      <c r="G1475" s="32"/>
      <c r="H1475" s="32"/>
      <c r="I1475" s="32"/>
      <c r="J1475" s="107"/>
      <c r="K1475" s="160"/>
      <c r="L1475" s="46"/>
      <c r="M1475" s="43"/>
    </row>
    <row r="1476" spans="1:14" s="40" customFormat="1" ht="10.5" customHeight="1" thickTop="1" x14ac:dyDescent="0.2">
      <c r="A1476" s="79"/>
      <c r="B1476" s="80"/>
      <c r="C1476" s="81" t="str">
        <f>"TOTAL "&amp;A$1462</f>
        <v>TOTAL OTHER PRODUCTION (ALL)</v>
      </c>
      <c r="D1476" s="155">
        <f t="shared" ref="D1476:I1476" si="447">D1469+D1474</f>
        <v>9193246059.1700001</v>
      </c>
      <c r="E1476" s="155">
        <f t="shared" si="447"/>
        <v>586290252.00999999</v>
      </c>
      <c r="F1476" s="155">
        <f t="shared" si="447"/>
        <v>458778798.71999997</v>
      </c>
      <c r="G1476" s="155">
        <f t="shared" si="447"/>
        <v>1546362.4799999972</v>
      </c>
      <c r="H1476" s="155">
        <f t="shared" si="447"/>
        <v>9322303874.9400005</v>
      </c>
      <c r="I1476" s="155">
        <f t="shared" si="447"/>
        <v>0</v>
      </c>
      <c r="J1476" s="109"/>
      <c r="K1476" s="161">
        <f>K1469+K1474</f>
        <v>9322303874.9400005</v>
      </c>
      <c r="L1476" s="49"/>
      <c r="M1476" s="50"/>
      <c r="N1476" s="12"/>
    </row>
    <row r="1477" spans="1:14" s="32" customFormat="1" ht="10.5" customHeight="1" x14ac:dyDescent="0.2">
      <c r="A1477" s="110"/>
      <c r="B1477" s="102"/>
      <c r="C1477" s="74"/>
      <c r="D1477" s="55"/>
      <c r="E1477" s="55"/>
      <c r="F1477" s="55"/>
      <c r="G1477" s="55"/>
      <c r="H1477" s="55"/>
      <c r="J1477" s="110"/>
      <c r="K1477" s="55"/>
      <c r="L1477" s="114"/>
      <c r="M1477" s="56"/>
      <c r="N1477" s="31"/>
    </row>
    <row r="1478" spans="1:14" ht="10.5" customHeight="1" x14ac:dyDescent="0.2">
      <c r="A1478" s="104" t="s">
        <v>169</v>
      </c>
      <c r="B1478" s="95"/>
      <c r="C1478" s="115"/>
      <c r="D1478" s="65"/>
      <c r="E1478" s="65"/>
      <c r="F1478" s="65"/>
      <c r="G1478" s="65"/>
      <c r="H1478" s="92"/>
      <c r="I1478" s="65"/>
      <c r="J1478" s="67" t="str">
        <f>IF($I1478=0,"","("&amp;IF(#REF!&lt;&gt;0,1,0)+IF(#REF!&lt;&gt;0,2,0)+IF(#REF!&lt;&gt;0,4,0)&amp;")")</f>
        <v/>
      </c>
      <c r="K1478" s="123"/>
      <c r="L1478" s="46"/>
      <c r="M1478" s="43"/>
    </row>
    <row r="1479" spans="1:14" s="40" customFormat="1" ht="10.5" customHeight="1" x14ac:dyDescent="0.2">
      <c r="A1479" s="68"/>
      <c r="B1479" s="72"/>
      <c r="C1479" s="73" t="s">
        <v>77</v>
      </c>
      <c r="D1479" s="112">
        <f>D542+D727+D1469</f>
        <v>19800114372.790001</v>
      </c>
      <c r="E1479" s="112">
        <f>E542+E727+E1469</f>
        <v>960891355.80000007</v>
      </c>
      <c r="F1479" s="112">
        <f>F542+F727+F1469</f>
        <v>539727637.38</v>
      </c>
      <c r="G1479" s="112">
        <f>G542+G727+G1469</f>
        <v>-2572.6200000210665</v>
      </c>
      <c r="H1479" s="112">
        <f>D1479+E1479-F1479+G1479</f>
        <v>20221275518.59</v>
      </c>
      <c r="I1479" s="112">
        <f>I542+I727+I1469</f>
        <v>0</v>
      </c>
      <c r="J1479" s="107" t="str">
        <f>IF($I1479=0,"","("&amp;IF(#REF!&lt;&gt;0,1,0)+IF(#REF!&lt;&gt;0,2,0)+IF(#REF!&lt;&gt;0,4,0)&amp;")")</f>
        <v/>
      </c>
      <c r="K1479" s="162">
        <f>H1479-I1479</f>
        <v>20221275518.59</v>
      </c>
      <c r="L1479" s="49"/>
      <c r="M1479" s="116"/>
      <c r="N1479" s="12"/>
    </row>
    <row r="1480" spans="1:14" s="40" customFormat="1" ht="10.5" customHeight="1" thickBot="1" x14ac:dyDescent="0.25">
      <c r="A1480" s="68"/>
      <c r="B1480" s="72"/>
      <c r="C1480" s="78" t="s">
        <v>84</v>
      </c>
      <c r="D1480" s="163">
        <f>D547+D732+D1474</f>
        <v>76446100.270000011</v>
      </c>
      <c r="E1480" s="163">
        <f>E547+E732+E1474</f>
        <v>16603059.27</v>
      </c>
      <c r="F1480" s="163">
        <f>F547+F732+F1474</f>
        <v>7972684.0899999999</v>
      </c>
      <c r="G1480" s="163">
        <f>G547+G732+G1474</f>
        <v>2572.6200000000026</v>
      </c>
      <c r="H1480" s="163">
        <f>D1480+E1480-F1480+G1480</f>
        <v>85079048.070000008</v>
      </c>
      <c r="I1480" s="112">
        <f>I543+I728+I1470</f>
        <v>0</v>
      </c>
      <c r="J1480" s="107" t="str">
        <f>IF($I1480=0,"","("&amp;IF(#REF!&lt;&gt;0,1,0)+IF(#REF!&lt;&gt;0,2,0)+IF(#REF!&lt;&gt;0,4,0)&amp;")")</f>
        <v/>
      </c>
      <c r="K1480" s="164">
        <f>H1480-I1480</f>
        <v>85079048.070000008</v>
      </c>
      <c r="L1480" s="49"/>
      <c r="M1480" s="116"/>
      <c r="N1480" s="12"/>
    </row>
    <row r="1481" spans="1:14" s="40" customFormat="1" ht="10.5" customHeight="1" thickTop="1" x14ac:dyDescent="0.2">
      <c r="A1481" s="79"/>
      <c r="B1481" s="80"/>
      <c r="C1481" s="81" t="str">
        <f>"TOTAL "&amp;A$1478</f>
        <v>TOTAL PRODUCTION PLANT</v>
      </c>
      <c r="D1481" s="155">
        <f t="shared" ref="D1481:I1481" si="448">SUM(D1479:D1480)</f>
        <v>19876560473.060001</v>
      </c>
      <c r="E1481" s="155">
        <f t="shared" si="448"/>
        <v>977494415.07000005</v>
      </c>
      <c r="F1481" s="155">
        <f t="shared" si="448"/>
        <v>547700321.47000003</v>
      </c>
      <c r="G1481" s="155">
        <f t="shared" si="448"/>
        <v>-2.1063897293061018E-8</v>
      </c>
      <c r="H1481" s="155">
        <f t="shared" si="448"/>
        <v>20306354566.66</v>
      </c>
      <c r="I1481" s="155">
        <f t="shared" si="448"/>
        <v>0</v>
      </c>
      <c r="J1481" s="109"/>
      <c r="K1481" s="161">
        <f>SUM(K1479:K1480)</f>
        <v>20306354566.66</v>
      </c>
      <c r="L1481" s="49"/>
      <c r="M1481" s="50"/>
      <c r="N1481" s="12"/>
    </row>
    <row r="1482" spans="1:14" ht="10.5" customHeight="1" x14ac:dyDescent="0.2">
      <c r="A1482" s="40"/>
      <c r="B1482" s="39"/>
      <c r="C1482" s="63"/>
      <c r="D1482" s="86"/>
      <c r="E1482" s="86"/>
      <c r="F1482" s="86"/>
      <c r="G1482" s="86"/>
      <c r="H1482" s="86"/>
      <c r="I1482" s="86"/>
      <c r="K1482" s="86"/>
      <c r="L1482" s="46"/>
      <c r="M1482" s="56"/>
    </row>
    <row r="1483" spans="1:14" ht="10.5" customHeight="1" x14ac:dyDescent="0.2">
      <c r="A1483" s="38" t="s">
        <v>170</v>
      </c>
      <c r="B1483" s="39"/>
      <c r="D1483" s="9"/>
      <c r="E1483" s="9"/>
      <c r="F1483" s="9"/>
      <c r="G1483" s="9"/>
      <c r="H1483" s="9"/>
      <c r="I1483" s="9"/>
      <c r="J1483" s="12" t="str">
        <f>IF($I1483=0,"","("&amp;IF(#REF!&lt;&gt;0,1,0)+IF(#REF!&lt;&gt;0,2,0)+IF(#REF!&lt;&gt;0,4,0)&amp;")")</f>
        <v/>
      </c>
      <c r="K1483" s="9"/>
      <c r="L1483" s="46"/>
      <c r="M1483" s="43"/>
    </row>
    <row r="1484" spans="1:14" ht="10.5" customHeight="1" x14ac:dyDescent="0.2">
      <c r="A1484" s="40"/>
      <c r="B1484" s="10">
        <v>350.2</v>
      </c>
      <c r="C1484" s="9" t="s">
        <v>11</v>
      </c>
      <c r="D1484" s="42">
        <v>198592877.19</v>
      </c>
      <c r="E1484" s="42">
        <v>23655.070000000298</v>
      </c>
      <c r="F1484" s="42">
        <v>0</v>
      </c>
      <c r="G1484" s="42">
        <v>6379946</v>
      </c>
      <c r="H1484" s="59">
        <f t="shared" ref="H1484:H1493" si="449">D1484+E1484-F1484+G1484</f>
        <v>204996478.25999999</v>
      </c>
      <c r="I1484" s="145">
        <v>22956074</v>
      </c>
      <c r="J1484" s="12" t="s">
        <v>244</v>
      </c>
      <c r="K1484" s="101">
        <f>H1484-I1484</f>
        <v>182040404.25999999</v>
      </c>
      <c r="L1484" s="46"/>
      <c r="M1484" s="43">
        <v>1.2999999999999999E-2</v>
      </c>
      <c r="N1484" s="8"/>
    </row>
    <row r="1485" spans="1:14" ht="10.5" customHeight="1" x14ac:dyDescent="0.2">
      <c r="A1485" s="40"/>
      <c r="B1485" s="10">
        <v>352</v>
      </c>
      <c r="C1485" s="9" t="s">
        <v>3</v>
      </c>
      <c r="D1485" s="42">
        <v>118202518.42</v>
      </c>
      <c r="E1485" s="42">
        <v>14675974.749999998</v>
      </c>
      <c r="F1485" s="42">
        <v>483930.98</v>
      </c>
      <c r="G1485" s="42">
        <v>2512768.9700000002</v>
      </c>
      <c r="H1485" s="59">
        <f t="shared" si="449"/>
        <v>134907331.16</v>
      </c>
      <c r="I1485" s="140">
        <v>4376888</v>
      </c>
      <c r="J1485" s="12" t="s">
        <v>244</v>
      </c>
      <c r="K1485" s="71">
        <f t="shared" ref="K1485:K1493" si="450">H1485-I1485</f>
        <v>130530443.16</v>
      </c>
      <c r="L1485" s="46"/>
      <c r="M1485" s="43">
        <v>1.9E-2</v>
      </c>
      <c r="N1485" s="8"/>
    </row>
    <row r="1486" spans="1:14" ht="10.5" customHeight="1" x14ac:dyDescent="0.2">
      <c r="A1486" s="40"/>
      <c r="B1486" s="10">
        <v>353</v>
      </c>
      <c r="C1486" s="9" t="s">
        <v>12</v>
      </c>
      <c r="D1486" s="42">
        <v>1376538206.79</v>
      </c>
      <c r="E1486" s="42">
        <v>100627820.29000001</v>
      </c>
      <c r="F1486" s="42">
        <v>18722841.850000001</v>
      </c>
      <c r="G1486" s="42">
        <v>30012224.899999999</v>
      </c>
      <c r="H1486" s="59">
        <f t="shared" si="449"/>
        <v>1488455410.1300001</v>
      </c>
      <c r="I1486" s="140">
        <v>70162607</v>
      </c>
      <c r="J1486" s="12" t="s">
        <v>244</v>
      </c>
      <c r="K1486" s="71">
        <f t="shared" si="450"/>
        <v>1418292803.1300001</v>
      </c>
      <c r="L1486" s="46"/>
      <c r="M1486" s="43">
        <v>2.5999999999999999E-2</v>
      </c>
      <c r="N1486" s="8"/>
    </row>
    <row r="1487" spans="1:14" ht="10.5" customHeight="1" x14ac:dyDescent="0.2">
      <c r="A1487" s="40"/>
      <c r="B1487" s="10">
        <v>353.1</v>
      </c>
      <c r="C1487" s="41" t="s">
        <v>171</v>
      </c>
      <c r="D1487" s="42">
        <v>357606915.80000007</v>
      </c>
      <c r="E1487" s="42">
        <v>6127743.9699999997</v>
      </c>
      <c r="F1487" s="42">
        <v>764744.3</v>
      </c>
      <c r="G1487" s="42">
        <v>-4821350.8599999994</v>
      </c>
      <c r="H1487" s="59">
        <f t="shared" si="449"/>
        <v>358148564.61000007</v>
      </c>
      <c r="I1487" s="140">
        <v>0</v>
      </c>
      <c r="J1487" s="12" t="s">
        <v>243</v>
      </c>
      <c r="K1487" s="71">
        <f t="shared" si="450"/>
        <v>358148564.61000007</v>
      </c>
      <c r="L1487" s="46"/>
      <c r="M1487" s="43">
        <v>2.9000000000000001E-2</v>
      </c>
      <c r="N1487" s="8"/>
    </row>
    <row r="1488" spans="1:14" ht="10.5" customHeight="1" x14ac:dyDescent="0.2">
      <c r="A1488" s="40"/>
      <c r="B1488" s="10">
        <v>354</v>
      </c>
      <c r="C1488" s="9" t="s">
        <v>13</v>
      </c>
      <c r="D1488" s="42">
        <v>297902796.95999998</v>
      </c>
      <c r="E1488" s="42">
        <v>6883586.9299999997</v>
      </c>
      <c r="F1488" s="42">
        <v>881002.56</v>
      </c>
      <c r="G1488" s="42">
        <v>0</v>
      </c>
      <c r="H1488" s="59">
        <f t="shared" si="449"/>
        <v>303905381.32999998</v>
      </c>
      <c r="I1488" s="140">
        <v>134999203</v>
      </c>
      <c r="J1488" s="12" t="s">
        <v>244</v>
      </c>
      <c r="K1488" s="71">
        <f t="shared" si="450"/>
        <v>168906178.32999998</v>
      </c>
      <c r="L1488" s="46"/>
      <c r="M1488" s="43">
        <v>2.1999999999999999E-2</v>
      </c>
      <c r="N1488" s="8"/>
    </row>
    <row r="1489" spans="1:14" ht="10.5" customHeight="1" x14ac:dyDescent="0.2">
      <c r="A1489" s="40"/>
      <c r="B1489" s="10">
        <v>355</v>
      </c>
      <c r="C1489" s="9" t="s">
        <v>14</v>
      </c>
      <c r="D1489" s="42">
        <v>998662878.00999999</v>
      </c>
      <c r="E1489" s="42">
        <v>97111885.25</v>
      </c>
      <c r="F1489" s="42">
        <v>10417874.460000001</v>
      </c>
      <c r="G1489" s="42">
        <v>14712060.970000001</v>
      </c>
      <c r="H1489" s="59">
        <f t="shared" si="449"/>
        <v>1100068949.77</v>
      </c>
      <c r="I1489" s="140">
        <v>1655393</v>
      </c>
      <c r="J1489" s="12" t="s">
        <v>244</v>
      </c>
      <c r="K1489" s="71">
        <f t="shared" si="450"/>
        <v>1098413556.77</v>
      </c>
      <c r="L1489" s="46"/>
      <c r="M1489" s="43">
        <v>3.4000000000000002E-2</v>
      </c>
      <c r="N1489" s="8"/>
    </row>
    <row r="1490" spans="1:14" ht="10.5" customHeight="1" x14ac:dyDescent="0.2">
      <c r="A1490" s="40"/>
      <c r="B1490" s="10">
        <v>356</v>
      </c>
      <c r="C1490" s="9" t="s">
        <v>15</v>
      </c>
      <c r="D1490" s="42">
        <v>712702309.09000003</v>
      </c>
      <c r="E1490" s="42">
        <v>25789103.380000003</v>
      </c>
      <c r="F1490" s="42">
        <v>4461065.71</v>
      </c>
      <c r="G1490" s="42">
        <v>6954479.7699999996</v>
      </c>
      <c r="H1490" s="59">
        <f t="shared" si="449"/>
        <v>740984826.52999997</v>
      </c>
      <c r="I1490" s="140">
        <v>85433299</v>
      </c>
      <c r="J1490" s="12" t="s">
        <v>244</v>
      </c>
      <c r="K1490" s="71">
        <f t="shared" si="450"/>
        <v>655551527.52999997</v>
      </c>
      <c r="L1490" s="46"/>
      <c r="M1490" s="43">
        <v>3.2000000000000001E-2</v>
      </c>
      <c r="N1490" s="8"/>
    </row>
    <row r="1491" spans="1:14" ht="10.5" customHeight="1" x14ac:dyDescent="0.2">
      <c r="A1491" s="40"/>
      <c r="B1491" s="10">
        <v>357</v>
      </c>
      <c r="C1491" s="9" t="s">
        <v>16</v>
      </c>
      <c r="D1491" s="42">
        <v>64474779.540000007</v>
      </c>
      <c r="E1491" s="42">
        <v>0</v>
      </c>
      <c r="F1491" s="42">
        <v>0</v>
      </c>
      <c r="G1491" s="42">
        <v>0</v>
      </c>
      <c r="H1491" s="59">
        <f t="shared" si="449"/>
        <v>64474779.540000007</v>
      </c>
      <c r="I1491" s="140">
        <v>0</v>
      </c>
      <c r="J1491" s="12" t="s">
        <v>243</v>
      </c>
      <c r="K1491" s="71">
        <f t="shared" si="450"/>
        <v>64474779.540000007</v>
      </c>
      <c r="L1491" s="46"/>
      <c r="M1491" s="43">
        <v>1.7000000000000001E-2</v>
      </c>
      <c r="N1491" s="8"/>
    </row>
    <row r="1492" spans="1:14" ht="10.5" customHeight="1" x14ac:dyDescent="0.2">
      <c r="A1492" s="40"/>
      <c r="B1492" s="10">
        <v>358</v>
      </c>
      <c r="C1492" s="9" t="s">
        <v>17</v>
      </c>
      <c r="D1492" s="42">
        <v>86805916.829999998</v>
      </c>
      <c r="E1492" s="42">
        <v>2605720.2199999997</v>
      </c>
      <c r="F1492" s="42">
        <v>130650.44</v>
      </c>
      <c r="G1492" s="42">
        <v>0</v>
      </c>
      <c r="H1492" s="59">
        <f t="shared" si="449"/>
        <v>89280986.609999999</v>
      </c>
      <c r="I1492" s="140">
        <v>0</v>
      </c>
      <c r="J1492" s="12" t="s">
        <v>243</v>
      </c>
      <c r="K1492" s="71">
        <f t="shared" si="450"/>
        <v>89280986.609999999</v>
      </c>
      <c r="L1492" s="46"/>
      <c r="M1492" s="43">
        <v>1.7999999999999999E-2</v>
      </c>
      <c r="N1492" s="8"/>
    </row>
    <row r="1493" spans="1:14" ht="10.5" customHeight="1" thickBot="1" x14ac:dyDescent="0.25">
      <c r="A1493" s="40"/>
      <c r="B1493" s="10">
        <v>359</v>
      </c>
      <c r="C1493" s="9" t="s">
        <v>18</v>
      </c>
      <c r="D1493" s="42">
        <v>96550386.269999996</v>
      </c>
      <c r="E1493" s="42">
        <v>-524725.77</v>
      </c>
      <c r="F1493" s="42">
        <v>14637.960000000001</v>
      </c>
      <c r="G1493" s="42">
        <v>815114.77</v>
      </c>
      <c r="H1493" s="59">
        <f t="shared" si="449"/>
        <v>96826137.310000002</v>
      </c>
      <c r="I1493" s="140">
        <v>6361251</v>
      </c>
      <c r="J1493" s="12" t="s">
        <v>244</v>
      </c>
      <c r="K1493" s="71">
        <f t="shared" si="450"/>
        <v>90464886.310000002</v>
      </c>
      <c r="L1493" s="46"/>
      <c r="M1493" s="43">
        <v>1.7000000000000001E-2</v>
      </c>
      <c r="N1493" s="8"/>
    </row>
    <row r="1494" spans="1:14" s="40" customFormat="1" ht="10.5" customHeight="1" thickTop="1" x14ac:dyDescent="0.2">
      <c r="B1494" s="119"/>
      <c r="C1494" s="60" t="str">
        <f>"TOTAL "&amp;A$1483</f>
        <v>TOTAL TRANSMISSION PLANT</v>
      </c>
      <c r="D1494" s="90">
        <f t="shared" ref="D1494:I1494" si="451">SUM(D1484:D1493)</f>
        <v>4308039584.9000006</v>
      </c>
      <c r="E1494" s="90">
        <f t="shared" si="451"/>
        <v>253320764.08999997</v>
      </c>
      <c r="F1494" s="90">
        <f t="shared" si="451"/>
        <v>35876748.259999998</v>
      </c>
      <c r="G1494" s="90">
        <f t="shared" si="451"/>
        <v>56565244.520000003</v>
      </c>
      <c r="H1494" s="90">
        <f t="shared" si="451"/>
        <v>4582048845.25</v>
      </c>
      <c r="I1494" s="90">
        <f t="shared" si="451"/>
        <v>325944715</v>
      </c>
      <c r="J1494" s="12" t="s">
        <v>244</v>
      </c>
      <c r="K1494" s="90">
        <f>SUM(K1484:K1493)</f>
        <v>4256104130.25</v>
      </c>
      <c r="L1494" s="49"/>
      <c r="M1494" s="50"/>
      <c r="N1494" s="12"/>
    </row>
    <row r="1495" spans="1:14" ht="10.5" customHeight="1" x14ac:dyDescent="0.2">
      <c r="A1495" s="40"/>
      <c r="C1495" s="63"/>
      <c r="D1495" s="86"/>
      <c r="E1495" s="86"/>
      <c r="F1495" s="86"/>
      <c r="G1495" s="86"/>
      <c r="H1495" s="86"/>
      <c r="I1495" s="86"/>
      <c r="K1495" s="86"/>
      <c r="L1495" s="46"/>
      <c r="M1495" s="56"/>
    </row>
    <row r="1496" spans="1:14" ht="10.5" customHeight="1" x14ac:dyDescent="0.2">
      <c r="A1496" s="97" t="s">
        <v>172</v>
      </c>
      <c r="H1496" s="44"/>
      <c r="I1496" s="9"/>
      <c r="J1496" s="12" t="s">
        <v>243</v>
      </c>
      <c r="K1496" s="9"/>
      <c r="L1496" s="46"/>
      <c r="M1496" s="43"/>
    </row>
    <row r="1497" spans="1:14" ht="10.5" customHeight="1" x14ac:dyDescent="0.2">
      <c r="A1497" s="40"/>
      <c r="B1497" s="10">
        <v>361</v>
      </c>
      <c r="C1497" s="9" t="s">
        <v>3</v>
      </c>
      <c r="D1497" s="42">
        <v>186593687.72</v>
      </c>
      <c r="E1497" s="42">
        <v>7678729.5</v>
      </c>
      <c r="F1497" s="42">
        <v>572407.17000000004</v>
      </c>
      <c r="G1497" s="42">
        <v>0</v>
      </c>
      <c r="H1497" s="59">
        <f t="shared" ref="H1497:H1518" si="452">D1497+E1497-F1497+G1497</f>
        <v>193700010.05000001</v>
      </c>
      <c r="I1497" s="101">
        <v>67511</v>
      </c>
      <c r="J1497" s="12" t="s">
        <v>244</v>
      </c>
      <c r="K1497" s="71">
        <f t="shared" ref="K1497:K1518" si="453">H1497-I1497</f>
        <v>193632499.05000001</v>
      </c>
      <c r="L1497" s="46"/>
      <c r="M1497" s="43">
        <v>1.9E-2</v>
      </c>
      <c r="N1497" s="8"/>
    </row>
    <row r="1498" spans="1:14" ht="10.5" customHeight="1" x14ac:dyDescent="0.2">
      <c r="A1498" s="40"/>
      <c r="B1498" s="10">
        <v>362</v>
      </c>
      <c r="C1498" s="9" t="s">
        <v>12</v>
      </c>
      <c r="D1498" s="42">
        <v>1453607397.99</v>
      </c>
      <c r="E1498" s="42">
        <v>99870407.529999986</v>
      </c>
      <c r="F1498" s="42">
        <v>11563694.59</v>
      </c>
      <c r="G1498" s="42">
        <v>85304.180000000008</v>
      </c>
      <c r="H1498" s="59">
        <f t="shared" si="452"/>
        <v>1541999415.1100001</v>
      </c>
      <c r="I1498" s="71">
        <v>468046</v>
      </c>
      <c r="J1498" s="12" t="s">
        <v>244</v>
      </c>
      <c r="K1498" s="71">
        <f t="shared" si="453"/>
        <v>1541531369.1100001</v>
      </c>
      <c r="L1498" s="46"/>
      <c r="M1498" s="43">
        <v>2.5999999999999999E-2</v>
      </c>
      <c r="N1498" s="8"/>
    </row>
    <row r="1499" spans="1:14" ht="10.5" customHeight="1" x14ac:dyDescent="0.2">
      <c r="A1499" s="40"/>
      <c r="B1499" s="10">
        <v>362.9</v>
      </c>
      <c r="C1499" s="9" t="s">
        <v>19</v>
      </c>
      <c r="D1499" s="42">
        <v>3353895.76</v>
      </c>
      <c r="E1499" s="42">
        <v>875449.45000000007</v>
      </c>
      <c r="F1499" s="42">
        <v>436065.65</v>
      </c>
      <c r="G1499" s="42">
        <v>0</v>
      </c>
      <c r="H1499" s="59">
        <f t="shared" si="452"/>
        <v>3793279.56</v>
      </c>
      <c r="I1499" s="71">
        <f>H1499</f>
        <v>3793279.56</v>
      </c>
      <c r="J1499" s="12" t="s">
        <v>245</v>
      </c>
      <c r="K1499" s="71">
        <f t="shared" si="453"/>
        <v>0</v>
      </c>
      <c r="L1499" s="46"/>
      <c r="M1499" s="57" t="s">
        <v>173</v>
      </c>
      <c r="N1499" s="8"/>
    </row>
    <row r="1500" spans="1:14" ht="10.5" customHeight="1" x14ac:dyDescent="0.2">
      <c r="A1500" s="40"/>
      <c r="B1500" s="10">
        <v>364</v>
      </c>
      <c r="C1500" s="9" t="s">
        <v>20</v>
      </c>
      <c r="D1500" s="42">
        <v>1319508742.8199999</v>
      </c>
      <c r="E1500" s="42">
        <v>177076819.15000001</v>
      </c>
      <c r="F1500" s="42">
        <v>16983556.07</v>
      </c>
      <c r="G1500" s="42">
        <v>0</v>
      </c>
      <c r="H1500" s="59">
        <f t="shared" si="452"/>
        <v>1479602005.9000001</v>
      </c>
      <c r="I1500" s="101">
        <v>0</v>
      </c>
      <c r="K1500" s="71">
        <f t="shared" si="453"/>
        <v>1479602005.9000001</v>
      </c>
      <c r="L1500" s="46"/>
      <c r="M1500" s="43">
        <v>4.1000000000000002E-2</v>
      </c>
      <c r="N1500" s="8"/>
    </row>
    <row r="1501" spans="1:14" ht="10.5" customHeight="1" x14ac:dyDescent="0.2">
      <c r="A1501" s="40"/>
      <c r="B1501" s="10">
        <v>365</v>
      </c>
      <c r="C1501" s="9" t="s">
        <v>15</v>
      </c>
      <c r="D1501" s="42">
        <v>1497776145.1500001</v>
      </c>
      <c r="E1501" s="42">
        <v>305160530.25</v>
      </c>
      <c r="F1501" s="42">
        <v>17289662.239999998</v>
      </c>
      <c r="G1501" s="42">
        <v>0</v>
      </c>
      <c r="H1501" s="59">
        <f t="shared" si="452"/>
        <v>1785647013.1600001</v>
      </c>
      <c r="I1501" s="101">
        <v>0</v>
      </c>
      <c r="K1501" s="71">
        <f t="shared" si="453"/>
        <v>1785647013.1600001</v>
      </c>
      <c r="L1501" s="46"/>
      <c r="M1501" s="43">
        <v>3.9E-2</v>
      </c>
      <c r="N1501" s="8"/>
    </row>
    <row r="1502" spans="1:14" ht="10.5" customHeight="1" x14ac:dyDescent="0.2">
      <c r="A1502" s="40"/>
      <c r="B1502" s="10">
        <v>366.6</v>
      </c>
      <c r="C1502" s="9" t="s">
        <v>21</v>
      </c>
      <c r="D1502" s="42">
        <v>1483066806.6200004</v>
      </c>
      <c r="E1502" s="42">
        <v>69480722.640000001</v>
      </c>
      <c r="F1502" s="42">
        <v>1083580.07</v>
      </c>
      <c r="G1502" s="42">
        <v>0</v>
      </c>
      <c r="H1502" s="59">
        <f t="shared" si="452"/>
        <v>1551463949.1900005</v>
      </c>
      <c r="I1502" s="101">
        <v>0</v>
      </c>
      <c r="K1502" s="71">
        <f t="shared" si="453"/>
        <v>1551463949.1900005</v>
      </c>
      <c r="L1502" s="46"/>
      <c r="M1502" s="43">
        <v>1.4999999999999999E-2</v>
      </c>
      <c r="N1502" s="8"/>
    </row>
    <row r="1503" spans="1:14" ht="10.5" customHeight="1" x14ac:dyDescent="0.2">
      <c r="A1503" s="40"/>
      <c r="B1503" s="10">
        <v>366.7</v>
      </c>
      <c r="C1503" s="9" t="s">
        <v>174</v>
      </c>
      <c r="D1503" s="42">
        <v>77213348.769999996</v>
      </c>
      <c r="E1503" s="42">
        <v>1902023.7699999998</v>
      </c>
      <c r="F1503" s="42">
        <v>33322.15</v>
      </c>
      <c r="G1503" s="42">
        <v>0</v>
      </c>
      <c r="H1503" s="59">
        <f t="shared" si="452"/>
        <v>79082050.389999986</v>
      </c>
      <c r="I1503" s="101">
        <v>0</v>
      </c>
      <c r="K1503" s="71">
        <f t="shared" si="453"/>
        <v>79082050.389999986</v>
      </c>
      <c r="L1503" s="46"/>
      <c r="M1503" s="43">
        <v>0.02</v>
      </c>
      <c r="N1503" s="8"/>
    </row>
    <row r="1504" spans="1:14" ht="10.5" customHeight="1" x14ac:dyDescent="0.2">
      <c r="A1504" s="40"/>
      <c r="B1504" s="10">
        <v>367.5</v>
      </c>
      <c r="C1504" s="9" t="s">
        <v>175</v>
      </c>
      <c r="D1504" s="42">
        <v>7132338.6900000004</v>
      </c>
      <c r="E1504" s="42">
        <v>1700680.91</v>
      </c>
      <c r="F1504" s="42">
        <v>0</v>
      </c>
      <c r="G1504" s="42">
        <v>0</v>
      </c>
      <c r="H1504" s="59">
        <f t="shared" si="452"/>
        <v>8833019.5999999996</v>
      </c>
      <c r="I1504" s="101">
        <v>0</v>
      </c>
      <c r="K1504" s="71">
        <f t="shared" si="453"/>
        <v>8833019.5999999996</v>
      </c>
      <c r="L1504" s="46"/>
      <c r="M1504" s="57" t="s">
        <v>176</v>
      </c>
      <c r="N1504" s="8"/>
    </row>
    <row r="1505" spans="1:14" ht="10.5" customHeight="1" x14ac:dyDescent="0.2">
      <c r="A1505" s="40"/>
      <c r="B1505" s="10">
        <v>367.6</v>
      </c>
      <c r="C1505" s="9" t="s">
        <v>22</v>
      </c>
      <c r="D1505" s="42">
        <v>1659945277.2699997</v>
      </c>
      <c r="E1505" s="42">
        <v>131969780.22000001</v>
      </c>
      <c r="F1505" s="42">
        <v>21725193.780000001</v>
      </c>
      <c r="G1505" s="42">
        <v>0</v>
      </c>
      <c r="H1505" s="59">
        <f t="shared" si="452"/>
        <v>1770189863.7099998</v>
      </c>
      <c r="I1505" s="101">
        <v>0</v>
      </c>
      <c r="K1505" s="71">
        <f t="shared" si="453"/>
        <v>1770189863.7099998</v>
      </c>
      <c r="L1505" s="46"/>
      <c r="M1505" s="43">
        <v>2.5999999999999999E-2</v>
      </c>
      <c r="N1505" s="8"/>
    </row>
    <row r="1506" spans="1:14" ht="10.5" customHeight="1" x14ac:dyDescent="0.2">
      <c r="A1506" s="40"/>
      <c r="B1506" s="10">
        <v>367.7</v>
      </c>
      <c r="C1506" s="9" t="s">
        <v>23</v>
      </c>
      <c r="D1506" s="42">
        <v>471042666.52000004</v>
      </c>
      <c r="E1506" s="42">
        <v>12116289.35</v>
      </c>
      <c r="F1506" s="42">
        <v>1094163.8</v>
      </c>
      <c r="G1506" s="42">
        <v>0</v>
      </c>
      <c r="H1506" s="59">
        <f t="shared" si="452"/>
        <v>482064792.07000005</v>
      </c>
      <c r="I1506" s="101">
        <v>0</v>
      </c>
      <c r="K1506" s="71">
        <f t="shared" si="453"/>
        <v>482064792.07000005</v>
      </c>
      <c r="L1506" s="46"/>
      <c r="M1506" s="43">
        <v>2.9000000000000001E-2</v>
      </c>
      <c r="N1506" s="8"/>
    </row>
    <row r="1507" spans="1:14" ht="10.5" customHeight="1" x14ac:dyDescent="0.2">
      <c r="A1507" s="40"/>
      <c r="B1507" s="10">
        <v>367.9</v>
      </c>
      <c r="C1507" s="9" t="s">
        <v>177</v>
      </c>
      <c r="D1507" s="42">
        <v>-358789.02000000048</v>
      </c>
      <c r="E1507" s="42">
        <v>0.13000000000010914</v>
      </c>
      <c r="F1507" s="42">
        <v>827340.85</v>
      </c>
      <c r="G1507" s="42">
        <v>0</v>
      </c>
      <c r="H1507" s="59">
        <f t="shared" si="452"/>
        <v>-1186129.7400000005</v>
      </c>
      <c r="I1507" s="101">
        <v>0</v>
      </c>
      <c r="K1507" s="71">
        <f t="shared" si="453"/>
        <v>-1186129.7400000005</v>
      </c>
      <c r="L1507" s="46"/>
      <c r="M1507" s="57" t="s">
        <v>178</v>
      </c>
      <c r="N1507" s="8"/>
    </row>
    <row r="1508" spans="1:14" ht="10.5" customHeight="1" x14ac:dyDescent="0.2">
      <c r="A1508" s="40"/>
      <c r="B1508" s="10">
        <v>368</v>
      </c>
      <c r="C1508" s="9" t="s">
        <v>24</v>
      </c>
      <c r="D1508" s="42">
        <v>2036102031.4800003</v>
      </c>
      <c r="E1508" s="42">
        <v>152795934</v>
      </c>
      <c r="F1508" s="42">
        <v>46936843.909999996</v>
      </c>
      <c r="G1508" s="42">
        <v>0</v>
      </c>
      <c r="H1508" s="59">
        <f t="shared" si="452"/>
        <v>2141961121.5700004</v>
      </c>
      <c r="I1508" s="101">
        <v>0</v>
      </c>
      <c r="K1508" s="71">
        <f t="shared" si="453"/>
        <v>2141961121.5700004</v>
      </c>
      <c r="L1508" s="46"/>
      <c r="M1508" s="43">
        <v>3.7999999999999999E-2</v>
      </c>
      <c r="N1508" s="8"/>
    </row>
    <row r="1509" spans="1:14" ht="10.5" customHeight="1" x14ac:dyDescent="0.2">
      <c r="A1509" s="40"/>
      <c r="B1509" s="10">
        <v>369.1</v>
      </c>
      <c r="C1509" s="9" t="s">
        <v>25</v>
      </c>
      <c r="D1509" s="42">
        <v>232443630.45999998</v>
      </c>
      <c r="E1509" s="42">
        <v>11456232.16</v>
      </c>
      <c r="F1509" s="42">
        <v>1264180.52</v>
      </c>
      <c r="G1509" s="42">
        <v>0</v>
      </c>
      <c r="H1509" s="59">
        <f t="shared" si="452"/>
        <v>242635682.09999996</v>
      </c>
      <c r="I1509" s="101">
        <v>0</v>
      </c>
      <c r="K1509" s="71">
        <f t="shared" si="453"/>
        <v>242635682.09999996</v>
      </c>
      <c r="L1509" s="46"/>
      <c r="M1509" s="43">
        <v>3.9E-2</v>
      </c>
      <c r="N1509" s="8"/>
    </row>
    <row r="1510" spans="1:14" ht="10.5" customHeight="1" x14ac:dyDescent="0.2">
      <c r="A1510" s="40"/>
      <c r="B1510" s="10">
        <v>369.6</v>
      </c>
      <c r="C1510" s="9" t="s">
        <v>179</v>
      </c>
      <c r="D1510" s="42">
        <v>772056517.93999994</v>
      </c>
      <c r="E1510" s="42">
        <v>62986682.709999993</v>
      </c>
      <c r="F1510" s="42">
        <v>2700749.0300000003</v>
      </c>
      <c r="G1510" s="42">
        <v>0</v>
      </c>
      <c r="H1510" s="59">
        <f t="shared" si="452"/>
        <v>832342451.62</v>
      </c>
      <c r="I1510" s="101">
        <v>0</v>
      </c>
      <c r="K1510" s="71">
        <f t="shared" si="453"/>
        <v>832342451.62</v>
      </c>
      <c r="L1510" s="46"/>
      <c r="M1510" s="43">
        <v>2.8000000000000001E-2</v>
      </c>
      <c r="N1510" s="8"/>
    </row>
    <row r="1511" spans="1:14" ht="10.5" customHeight="1" x14ac:dyDescent="0.2">
      <c r="A1511" s="40"/>
      <c r="B1511" s="10">
        <v>370</v>
      </c>
      <c r="C1511" s="9" t="s">
        <v>26</v>
      </c>
      <c r="D1511" s="42">
        <v>219977041.47</v>
      </c>
      <c r="E1511" s="42">
        <v>2108925.92</v>
      </c>
      <c r="F1511" s="42">
        <v>132247771.23999999</v>
      </c>
      <c r="G1511" s="42">
        <v>0</v>
      </c>
      <c r="H1511" s="59">
        <f t="shared" si="452"/>
        <v>89838196.149999991</v>
      </c>
      <c r="I1511" s="101">
        <v>0</v>
      </c>
      <c r="K1511" s="71">
        <f t="shared" si="453"/>
        <v>89838196.149999991</v>
      </c>
      <c r="L1511" s="46"/>
      <c r="M1511" s="43">
        <v>3.5999999999999997E-2</v>
      </c>
      <c r="N1511" s="8"/>
    </row>
    <row r="1512" spans="1:14" ht="10.5" customHeight="1" x14ac:dyDescent="0.2">
      <c r="A1512" s="40"/>
      <c r="B1512" s="10">
        <v>370.1</v>
      </c>
      <c r="C1512" s="9" t="s">
        <v>180</v>
      </c>
      <c r="D1512" s="42">
        <v>628852092.1500001</v>
      </c>
      <c r="E1512" s="42">
        <v>19225750.509999998</v>
      </c>
      <c r="F1512" s="42">
        <v>5229178.16</v>
      </c>
      <c r="G1512" s="42">
        <v>0</v>
      </c>
      <c r="H1512" s="59">
        <f t="shared" si="452"/>
        <v>642848664.50000012</v>
      </c>
      <c r="I1512" s="101">
        <v>0</v>
      </c>
      <c r="K1512" s="71">
        <f t="shared" si="453"/>
        <v>642848664.50000012</v>
      </c>
      <c r="L1512" s="46"/>
      <c r="M1512" s="43">
        <v>6.5000000000000002E-2</v>
      </c>
      <c r="N1512" s="8"/>
    </row>
    <row r="1513" spans="1:14" ht="10.5" customHeight="1" x14ac:dyDescent="0.2">
      <c r="A1513" s="40"/>
      <c r="B1513" s="10">
        <v>370.2</v>
      </c>
      <c r="C1513" s="9" t="s">
        <v>181</v>
      </c>
      <c r="D1513" s="42">
        <v>-9855.3499999986961</v>
      </c>
      <c r="E1513" s="42">
        <v>0</v>
      </c>
      <c r="F1513" s="42">
        <v>0</v>
      </c>
      <c r="G1513" s="42">
        <v>0</v>
      </c>
      <c r="H1513" s="59">
        <f t="shared" si="452"/>
        <v>-9855.3499999986961</v>
      </c>
      <c r="I1513" s="101">
        <v>0</v>
      </c>
      <c r="K1513" s="71">
        <f t="shared" si="453"/>
        <v>-9855.3499999986961</v>
      </c>
      <c r="L1513" s="46"/>
      <c r="M1513" s="43" t="s">
        <v>76</v>
      </c>
      <c r="N1513" s="8"/>
    </row>
    <row r="1514" spans="1:14" ht="10.5" customHeight="1" x14ac:dyDescent="0.2">
      <c r="A1514" s="40"/>
      <c r="B1514" s="10">
        <v>371</v>
      </c>
      <c r="C1514" s="9" t="s">
        <v>182</v>
      </c>
      <c r="D1514" s="42">
        <v>71716974.99000001</v>
      </c>
      <c r="E1514" s="42">
        <v>2322872.83</v>
      </c>
      <c r="F1514" s="42">
        <v>976794.83000000007</v>
      </c>
      <c r="G1514" s="42">
        <v>0</v>
      </c>
      <c r="H1514" s="59">
        <f t="shared" si="452"/>
        <v>73063052.99000001</v>
      </c>
      <c r="I1514" s="101">
        <v>0</v>
      </c>
      <c r="K1514" s="71">
        <f t="shared" si="453"/>
        <v>73063052.99000001</v>
      </c>
      <c r="L1514" s="46"/>
      <c r="M1514" s="43">
        <v>0.04</v>
      </c>
      <c r="N1514" s="8"/>
    </row>
    <row r="1515" spans="1:14" ht="10.5" customHeight="1" x14ac:dyDescent="0.2">
      <c r="A1515" s="40"/>
      <c r="B1515" s="10">
        <v>371.2</v>
      </c>
      <c r="C1515" s="9" t="s">
        <v>27</v>
      </c>
      <c r="D1515" s="42">
        <v>22503068.719999999</v>
      </c>
      <c r="E1515" s="42">
        <v>6959483.0600000005</v>
      </c>
      <c r="F1515" s="42">
        <v>2179235.63</v>
      </c>
      <c r="G1515" s="42">
        <v>0</v>
      </c>
      <c r="H1515" s="59">
        <f t="shared" si="452"/>
        <v>27283316.150000002</v>
      </c>
      <c r="I1515" s="101">
        <f>H1515</f>
        <v>27283316.150000002</v>
      </c>
      <c r="J1515" s="12" t="s">
        <v>245</v>
      </c>
      <c r="K1515" s="71">
        <f t="shared" si="453"/>
        <v>0</v>
      </c>
      <c r="L1515" s="46"/>
      <c r="M1515" s="57" t="s">
        <v>173</v>
      </c>
      <c r="N1515" s="8"/>
    </row>
    <row r="1516" spans="1:14" ht="10.5" customHeight="1" x14ac:dyDescent="0.2">
      <c r="A1516" s="40"/>
      <c r="B1516" s="10">
        <v>371.3</v>
      </c>
      <c r="C1516" s="41" t="s">
        <v>183</v>
      </c>
      <c r="D1516" s="42">
        <v>243637.8</v>
      </c>
      <c r="E1516" s="42">
        <v>549494.01</v>
      </c>
      <c r="F1516" s="42">
        <v>0</v>
      </c>
      <c r="G1516" s="42">
        <v>0</v>
      </c>
      <c r="H1516" s="59">
        <f t="shared" si="452"/>
        <v>793131.81</v>
      </c>
      <c r="I1516" s="101">
        <v>0</v>
      </c>
      <c r="K1516" s="71">
        <f t="shared" si="453"/>
        <v>793131.81</v>
      </c>
      <c r="L1516" s="46"/>
      <c r="M1516" s="57" t="s">
        <v>173</v>
      </c>
      <c r="N1516" s="8"/>
    </row>
    <row r="1517" spans="1:14" ht="10.5" customHeight="1" x14ac:dyDescent="0.2">
      <c r="A1517" s="40"/>
      <c r="B1517" s="10">
        <v>371.5</v>
      </c>
      <c r="C1517" s="9" t="s">
        <v>226</v>
      </c>
      <c r="D1517" s="42">
        <v>7178553.7599999998</v>
      </c>
      <c r="E1517" s="42">
        <v>2668741.35</v>
      </c>
      <c r="F1517" s="42">
        <v>0</v>
      </c>
      <c r="G1517" s="42">
        <v>0</v>
      </c>
      <c r="H1517" s="59">
        <f>D1517+E1517-F1517+G1517</f>
        <v>9847295.1099999994</v>
      </c>
      <c r="I1517" s="101">
        <v>0</v>
      </c>
      <c r="K1517" s="71">
        <f>H1517-I1517</f>
        <v>9847295.1099999994</v>
      </c>
      <c r="L1517" s="46"/>
      <c r="M1517" s="57" t="s">
        <v>173</v>
      </c>
      <c r="N1517" s="8"/>
    </row>
    <row r="1518" spans="1:14" ht="10.5" customHeight="1" thickBot="1" x14ac:dyDescent="0.25">
      <c r="A1518" s="40"/>
      <c r="B1518" s="10">
        <v>373</v>
      </c>
      <c r="C1518" s="9" t="s">
        <v>28</v>
      </c>
      <c r="D1518" s="42">
        <v>427122063.16999996</v>
      </c>
      <c r="E1518" s="42">
        <v>16859457.600000001</v>
      </c>
      <c r="F1518" s="42">
        <v>5336724.8899999997</v>
      </c>
      <c r="G1518" s="42">
        <v>0</v>
      </c>
      <c r="H1518" s="59">
        <f t="shared" si="452"/>
        <v>438644795.88</v>
      </c>
      <c r="I1518" s="101">
        <v>0</v>
      </c>
      <c r="K1518" s="71">
        <f t="shared" si="453"/>
        <v>438644795.88</v>
      </c>
      <c r="L1518" s="46"/>
      <c r="M1518" s="43">
        <v>0.04</v>
      </c>
      <c r="N1518" s="8"/>
    </row>
    <row r="1519" spans="1:14" s="40" customFormat="1" ht="10.5" customHeight="1" thickTop="1" x14ac:dyDescent="0.2">
      <c r="B1519" s="119"/>
      <c r="C1519" s="60" t="str">
        <f>"TOTAL "&amp;A$1496</f>
        <v>TOTAL DISTRIBUTION PLANT</v>
      </c>
      <c r="D1519" s="90">
        <f>SUM(D1497:D1518)-0.01</f>
        <v>12577067274.869997</v>
      </c>
      <c r="E1519" s="90">
        <f>SUM(E1497:E1518)</f>
        <v>1085765007.05</v>
      </c>
      <c r="F1519" s="90">
        <f>SUM(F1497:F1518)</f>
        <v>268480464.57999998</v>
      </c>
      <c r="G1519" s="90">
        <f>SUM(G1497:G1518)</f>
        <v>85304.180000000008</v>
      </c>
      <c r="H1519" s="90">
        <f>SUM(H1497:H1518)-0.01</f>
        <v>13394437121.52</v>
      </c>
      <c r="I1519" s="90">
        <f>SUM(I1497:I1518)</f>
        <v>31612152.710000001</v>
      </c>
      <c r="J1519" s="12" t="s">
        <v>242</v>
      </c>
      <c r="K1519" s="90">
        <f>SUM(K1497:K1518)</f>
        <v>13362824968.820002</v>
      </c>
      <c r="L1519" s="49"/>
      <c r="M1519" s="50"/>
      <c r="N1519" s="12"/>
    </row>
    <row r="1520" spans="1:14" ht="10.5" customHeight="1" x14ac:dyDescent="0.2">
      <c r="A1520" s="40"/>
      <c r="C1520" s="63"/>
      <c r="D1520" s="86"/>
      <c r="E1520" s="86"/>
      <c r="F1520" s="86"/>
      <c r="G1520" s="86"/>
      <c r="H1520" s="86"/>
      <c r="I1520" s="86"/>
      <c r="K1520" s="86"/>
      <c r="L1520" s="46"/>
      <c r="M1520" s="56"/>
    </row>
    <row r="1521" spans="1:14" ht="10.5" customHeight="1" x14ac:dyDescent="0.2">
      <c r="A1521" s="38" t="s">
        <v>184</v>
      </c>
      <c r="E1521" s="101"/>
      <c r="G1521" s="58"/>
      <c r="H1521" s="44"/>
      <c r="I1521" s="9"/>
      <c r="J1521" s="12" t="str">
        <f>IF($I1521=0,"","("&amp;IF(#REF!&lt;&gt;0,1,0)+IF(#REF!&lt;&gt;0,2,0)+IF(#REF!&lt;&gt;0,4,0)&amp;")")</f>
        <v/>
      </c>
      <c r="K1521" s="9"/>
      <c r="L1521" s="46"/>
      <c r="M1521" s="43"/>
    </row>
    <row r="1522" spans="1:14" ht="10.5" customHeight="1" x14ac:dyDescent="0.2">
      <c r="A1522" s="40"/>
      <c r="B1522" s="10">
        <v>390</v>
      </c>
      <c r="C1522" s="9" t="s">
        <v>3</v>
      </c>
      <c r="D1522" s="42">
        <v>374224188.02999997</v>
      </c>
      <c r="E1522" s="42">
        <v>26586583.420000002</v>
      </c>
      <c r="F1522" s="42">
        <v>2085462.19</v>
      </c>
      <c r="G1522" s="42">
        <v>-421117.89</v>
      </c>
      <c r="H1522" s="59">
        <f t="shared" ref="H1522:H1542" si="454">D1522+E1522-F1522+G1522</f>
        <v>398304191.37</v>
      </c>
      <c r="I1522" s="101">
        <v>0</v>
      </c>
      <c r="J1522" s="12" t="str">
        <f>IF($I1522=0,"","("&amp;IF(#REF!&lt;&gt;0,1,0)+IF(#REF!&lt;&gt;0,2,0)+IF(#REF!&lt;&gt;0,4,0)&amp;")")</f>
        <v/>
      </c>
      <c r="K1522" s="101">
        <f t="shared" ref="K1522:K1542" si="455">H1522-I1522</f>
        <v>398304191.37</v>
      </c>
      <c r="L1522" s="46"/>
      <c r="M1522" s="43">
        <v>2.1000000000000001E-2</v>
      </c>
      <c r="N1522" s="8"/>
    </row>
    <row r="1523" spans="1:14" ht="10.5" customHeight="1" x14ac:dyDescent="0.2">
      <c r="A1523" s="40"/>
      <c r="B1523" s="10">
        <v>391.6</v>
      </c>
      <c r="C1523" s="9" t="s">
        <v>29</v>
      </c>
      <c r="D1523" s="42">
        <v>0</v>
      </c>
      <c r="E1523" s="42">
        <v>0</v>
      </c>
      <c r="F1523" s="42">
        <v>0</v>
      </c>
      <c r="G1523" s="42">
        <v>0</v>
      </c>
      <c r="H1523" s="59">
        <f t="shared" si="454"/>
        <v>0</v>
      </c>
      <c r="I1523" s="71">
        <v>0</v>
      </c>
      <c r="J1523" s="12" t="str">
        <f>IF($I1523=0,"","("&amp;IF(#REF!&lt;&gt;0,1,0)+IF(#REF!&lt;&gt;0,2,0)+IF(#REF!&lt;&gt;0,4,0)&amp;")")</f>
        <v/>
      </c>
      <c r="K1523" s="71">
        <f t="shared" si="455"/>
        <v>0</v>
      </c>
      <c r="L1523" s="46"/>
      <c r="M1523" s="57" t="s">
        <v>173</v>
      </c>
      <c r="N1523" s="8"/>
    </row>
    <row r="1524" spans="1:14" ht="10.5" customHeight="1" x14ac:dyDescent="0.2">
      <c r="A1524" s="40"/>
      <c r="B1524" s="10">
        <v>391.7</v>
      </c>
      <c r="C1524" s="9" t="s">
        <v>30</v>
      </c>
      <c r="D1524" s="42">
        <v>0</v>
      </c>
      <c r="E1524" s="42">
        <v>0</v>
      </c>
      <c r="F1524" s="42">
        <v>0</v>
      </c>
      <c r="G1524" s="42">
        <v>0</v>
      </c>
      <c r="H1524" s="59">
        <f t="shared" si="454"/>
        <v>0</v>
      </c>
      <c r="I1524" s="71">
        <v>0</v>
      </c>
      <c r="J1524" s="12" t="str">
        <f>IF($I1524=0,"","("&amp;IF(#REF!&lt;&gt;0,1,0)+IF(#REF!&lt;&gt;0,2,0)+IF(#REF!&lt;&gt;0,4,0)&amp;")")</f>
        <v/>
      </c>
      <c r="K1524" s="71">
        <f t="shared" si="455"/>
        <v>0</v>
      </c>
      <c r="L1524" s="46"/>
      <c r="M1524" s="57" t="s">
        <v>185</v>
      </c>
      <c r="N1524" s="8"/>
    </row>
    <row r="1525" spans="1:14" ht="10.5" customHeight="1" x14ac:dyDescent="0.2">
      <c r="A1525" s="40"/>
      <c r="B1525" s="10">
        <v>391.8</v>
      </c>
      <c r="C1525" s="9" t="s">
        <v>31</v>
      </c>
      <c r="D1525" s="42">
        <v>550</v>
      </c>
      <c r="E1525" s="42">
        <v>-550</v>
      </c>
      <c r="F1525" s="42">
        <v>0</v>
      </c>
      <c r="G1525" s="42">
        <v>0</v>
      </c>
      <c r="H1525" s="59">
        <f t="shared" si="454"/>
        <v>0</v>
      </c>
      <c r="I1525" s="71">
        <v>0</v>
      </c>
      <c r="J1525" s="12" t="str">
        <f>IF($I1525=0,"","("&amp;IF(#REF!&lt;&gt;0,1,0)+IF(#REF!&lt;&gt;0,2,0)+IF(#REF!&lt;&gt;0,4,0)&amp;")")</f>
        <v/>
      </c>
      <c r="K1525" s="71">
        <f t="shared" si="455"/>
        <v>0</v>
      </c>
      <c r="L1525" s="46"/>
      <c r="M1525" s="57" t="s">
        <v>173</v>
      </c>
      <c r="N1525" s="8"/>
    </row>
    <row r="1526" spans="1:14" ht="10.5" customHeight="1" x14ac:dyDescent="0.2">
      <c r="A1526" s="40"/>
      <c r="B1526" s="10">
        <v>392</v>
      </c>
      <c r="C1526" s="9" t="s">
        <v>186</v>
      </c>
      <c r="D1526" s="42">
        <v>0</v>
      </c>
      <c r="E1526" s="42">
        <v>0</v>
      </c>
      <c r="F1526" s="42">
        <v>0</v>
      </c>
      <c r="G1526" s="42">
        <v>0</v>
      </c>
      <c r="H1526" s="59">
        <f t="shared" si="454"/>
        <v>0</v>
      </c>
      <c r="I1526" s="71">
        <v>0</v>
      </c>
      <c r="J1526" s="12" t="str">
        <f>IF($I1526=0,"","("&amp;IF(#REF!&lt;&gt;0,1,0)+IF(#REF!&lt;&gt;0,2,0)+IF(#REF!&lt;&gt;0,4,0)&amp;")")</f>
        <v/>
      </c>
      <c r="K1526" s="71">
        <f>H1526-I1526</f>
        <v>0</v>
      </c>
      <c r="L1526" s="46"/>
      <c r="M1526" s="57">
        <v>0</v>
      </c>
      <c r="N1526" s="8"/>
    </row>
    <row r="1527" spans="1:14" ht="10.5" customHeight="1" x14ac:dyDescent="0.2">
      <c r="A1527" s="40"/>
      <c r="B1527" s="10">
        <v>392</v>
      </c>
      <c r="C1527" s="9" t="s">
        <v>32</v>
      </c>
      <c r="D1527" s="42">
        <v>0</v>
      </c>
      <c r="E1527" s="42">
        <v>0</v>
      </c>
      <c r="F1527" s="42">
        <v>0</v>
      </c>
      <c r="G1527" s="42">
        <v>0</v>
      </c>
      <c r="H1527" s="59">
        <f t="shared" si="454"/>
        <v>0</v>
      </c>
      <c r="I1527" s="71">
        <v>0</v>
      </c>
      <c r="J1527" s="12" t="str">
        <f>IF($I1527=0,"","("&amp;IF(#REF!&lt;&gt;0,1,0)+IF(#REF!&lt;&gt;0,2,0)+IF(#REF!&lt;&gt;0,4,0)&amp;")")</f>
        <v/>
      </c>
      <c r="K1527" s="71">
        <f t="shared" si="455"/>
        <v>0</v>
      </c>
      <c r="L1527" s="46"/>
      <c r="M1527" s="43">
        <v>0</v>
      </c>
      <c r="N1527" s="8"/>
    </row>
    <row r="1528" spans="1:14" ht="10.5" customHeight="1" x14ac:dyDescent="0.2">
      <c r="A1528" s="40"/>
      <c r="B1528" s="10">
        <v>392</v>
      </c>
      <c r="C1528" s="9" t="s">
        <v>33</v>
      </c>
      <c r="D1528" s="42">
        <v>0</v>
      </c>
      <c r="E1528" s="42">
        <v>0</v>
      </c>
      <c r="F1528" s="42">
        <v>0</v>
      </c>
      <c r="G1528" s="42">
        <v>0</v>
      </c>
      <c r="H1528" s="59">
        <f t="shared" si="454"/>
        <v>0</v>
      </c>
      <c r="I1528" s="71">
        <v>0</v>
      </c>
      <c r="J1528" s="12" t="str">
        <f>IF($I1528=0,"","("&amp;IF(#REF!&lt;&gt;0,1,0)+IF(#REF!&lt;&gt;0,2,0)+IF(#REF!&lt;&gt;0,4,0)&amp;")")</f>
        <v/>
      </c>
      <c r="K1528" s="71">
        <f t="shared" si="455"/>
        <v>0</v>
      </c>
      <c r="L1528" s="46"/>
      <c r="M1528" s="43">
        <v>0</v>
      </c>
      <c r="N1528" s="8"/>
    </row>
    <row r="1529" spans="1:14" ht="10.5" customHeight="1" x14ac:dyDescent="0.2">
      <c r="A1529" s="40"/>
      <c r="B1529" s="10">
        <v>392.1</v>
      </c>
      <c r="C1529" s="9" t="s">
        <v>34</v>
      </c>
      <c r="D1529" s="42">
        <v>5504145.2600000007</v>
      </c>
      <c r="E1529" s="42">
        <v>3402069.84</v>
      </c>
      <c r="F1529" s="42">
        <v>851560.70000000007</v>
      </c>
      <c r="G1529" s="42">
        <v>0</v>
      </c>
      <c r="H1529" s="59">
        <f t="shared" si="454"/>
        <v>8054654.4000000013</v>
      </c>
      <c r="I1529" s="71">
        <v>0</v>
      </c>
      <c r="J1529" s="12" t="str">
        <f>IF($I1529=0,"","("&amp;IF(#REF!&lt;&gt;0,1,0)+IF(#REF!&lt;&gt;0,2,0)+IF(#REF!&lt;&gt;0,4,0)&amp;")")</f>
        <v/>
      </c>
      <c r="K1529" s="71">
        <f t="shared" si="455"/>
        <v>8054654.4000000013</v>
      </c>
      <c r="L1529" s="46"/>
      <c r="M1529" s="43">
        <v>0.14199999999999999</v>
      </c>
      <c r="N1529" s="8"/>
    </row>
    <row r="1530" spans="1:14" ht="10.5" customHeight="1" x14ac:dyDescent="0.2">
      <c r="A1530" s="40"/>
      <c r="B1530" s="10">
        <v>392.2</v>
      </c>
      <c r="C1530" s="9" t="s">
        <v>35</v>
      </c>
      <c r="D1530" s="42">
        <v>37240160.719999999</v>
      </c>
      <c r="E1530" s="42">
        <v>13169486.119999999</v>
      </c>
      <c r="F1530" s="42">
        <v>3964752.2</v>
      </c>
      <c r="G1530" s="42">
        <v>0</v>
      </c>
      <c r="H1530" s="59">
        <f t="shared" si="454"/>
        <v>46444894.639999993</v>
      </c>
      <c r="I1530" s="71">
        <v>0</v>
      </c>
      <c r="J1530" s="12" t="str">
        <f>IF($I1530=0,"","("&amp;IF(#REF!&lt;&gt;0,1,0)+IF(#REF!&lt;&gt;0,2,0)+IF(#REF!&lt;&gt;0,4,0)&amp;")")</f>
        <v/>
      </c>
      <c r="K1530" s="71">
        <f t="shared" si="455"/>
        <v>46444894.639999993</v>
      </c>
      <c r="L1530" s="46"/>
      <c r="M1530" s="43">
        <v>9.4E-2</v>
      </c>
      <c r="N1530" s="8"/>
    </row>
    <row r="1531" spans="1:14" ht="10.5" customHeight="1" x14ac:dyDescent="0.2">
      <c r="A1531" s="40"/>
      <c r="B1531" s="10">
        <v>392.3</v>
      </c>
      <c r="C1531" s="9" t="s">
        <v>36</v>
      </c>
      <c r="D1531" s="42">
        <v>188278803.84</v>
      </c>
      <c r="E1531" s="42">
        <v>51609915.57</v>
      </c>
      <c r="F1531" s="42">
        <v>19721710.039999999</v>
      </c>
      <c r="G1531" s="42">
        <v>0</v>
      </c>
      <c r="H1531" s="59">
        <f t="shared" si="454"/>
        <v>220167009.37</v>
      </c>
      <c r="I1531" s="71">
        <v>0</v>
      </c>
      <c r="J1531" s="12" t="str">
        <f>IF($I1531=0,"","("&amp;IF(#REF!&lt;&gt;0,1,0)+IF(#REF!&lt;&gt;0,2,0)+IF(#REF!&lt;&gt;0,4,0)&amp;")")</f>
        <v/>
      </c>
      <c r="K1531" s="71">
        <f t="shared" si="455"/>
        <v>220167009.37</v>
      </c>
      <c r="L1531" s="46"/>
      <c r="M1531" s="43">
        <v>7.0999999999999994E-2</v>
      </c>
      <c r="N1531" s="8"/>
    </row>
    <row r="1532" spans="1:14" ht="10.5" customHeight="1" x14ac:dyDescent="0.2">
      <c r="A1532" s="40"/>
      <c r="B1532" s="10">
        <v>392.4</v>
      </c>
      <c r="C1532" s="41" t="s">
        <v>37</v>
      </c>
      <c r="D1532" s="42">
        <v>756888.59999999986</v>
      </c>
      <c r="E1532" s="42">
        <v>0</v>
      </c>
      <c r="F1532" s="42">
        <v>76070.680000000008</v>
      </c>
      <c r="G1532" s="42">
        <v>0</v>
      </c>
      <c r="H1532" s="59">
        <f t="shared" si="454"/>
        <v>680817.91999999981</v>
      </c>
      <c r="I1532" s="71">
        <v>0</v>
      </c>
      <c r="J1532" s="12" t="str">
        <f>IF($I1532=0,"","("&amp;IF(#REF!&lt;&gt;0,1,0)+IF(#REF!&lt;&gt;0,2,0)+IF(#REF!&lt;&gt;0,4,0)&amp;")")</f>
        <v/>
      </c>
      <c r="K1532" s="71">
        <f t="shared" si="455"/>
        <v>680817.91999999981</v>
      </c>
      <c r="L1532" s="46"/>
      <c r="M1532" s="43">
        <v>0.111</v>
      </c>
      <c r="N1532" s="8"/>
    </row>
    <row r="1533" spans="1:14" ht="10.5" customHeight="1" x14ac:dyDescent="0.2">
      <c r="A1533" s="40"/>
      <c r="B1533" s="10">
        <v>392.9</v>
      </c>
      <c r="C1533" s="9" t="s">
        <v>38</v>
      </c>
      <c r="D1533" s="42">
        <v>16547254.790000001</v>
      </c>
      <c r="E1533" s="42">
        <v>3566948.45</v>
      </c>
      <c r="F1533" s="42">
        <v>843101.01</v>
      </c>
      <c r="G1533" s="42">
        <v>0</v>
      </c>
      <c r="H1533" s="59">
        <f t="shared" si="454"/>
        <v>19271102.23</v>
      </c>
      <c r="I1533" s="71">
        <v>0</v>
      </c>
      <c r="J1533" s="12" t="str">
        <f>IF($I1533=0,"","("&amp;IF(#REF!&lt;&gt;0,1,0)+IF(#REF!&lt;&gt;0,2,0)+IF(#REF!&lt;&gt;0,4,0)&amp;")")</f>
        <v/>
      </c>
      <c r="K1533" s="71">
        <f t="shared" si="455"/>
        <v>19271102.23</v>
      </c>
      <c r="L1533" s="46"/>
      <c r="M1533" s="43">
        <v>3.5000000000000003E-2</v>
      </c>
      <c r="N1533" s="8"/>
    </row>
    <row r="1534" spans="1:14" ht="10.5" customHeight="1" x14ac:dyDescent="0.2">
      <c r="A1534" s="40"/>
      <c r="B1534" s="10">
        <v>395</v>
      </c>
      <c r="C1534" s="9" t="s">
        <v>205</v>
      </c>
      <c r="D1534" s="42">
        <v>0</v>
      </c>
      <c r="E1534" s="42">
        <v>0</v>
      </c>
      <c r="F1534" s="42">
        <v>0</v>
      </c>
      <c r="G1534" s="42">
        <v>0</v>
      </c>
      <c r="H1534" s="59">
        <f>D1534+E1534-F1534+G1534</f>
        <v>0</v>
      </c>
      <c r="I1534" s="71">
        <v>0</v>
      </c>
      <c r="K1534" s="71">
        <f t="shared" si="455"/>
        <v>0</v>
      </c>
      <c r="L1534" s="46"/>
      <c r="M1534" s="43"/>
      <c r="N1534" s="8"/>
    </row>
    <row r="1535" spans="1:14" ht="10.5" customHeight="1" x14ac:dyDescent="0.2">
      <c r="A1535" s="40"/>
      <c r="B1535" s="10">
        <v>395.6</v>
      </c>
      <c r="C1535" s="9" t="s">
        <v>39</v>
      </c>
      <c r="D1535" s="42">
        <v>0</v>
      </c>
      <c r="E1535" s="42">
        <v>0</v>
      </c>
      <c r="F1535" s="42">
        <v>0</v>
      </c>
      <c r="G1535" s="42">
        <v>0</v>
      </c>
      <c r="H1535" s="59">
        <f t="shared" si="454"/>
        <v>0</v>
      </c>
      <c r="I1535" s="71">
        <v>0</v>
      </c>
      <c r="J1535" s="12" t="str">
        <f>IF($I1535=0,"","("&amp;IF(#REF!&lt;&gt;0,1,0)+IF(#REF!&lt;&gt;0,2,0)+IF(#REF!&lt;&gt;0,4,0)&amp;")")</f>
        <v/>
      </c>
      <c r="K1535" s="71">
        <f t="shared" si="455"/>
        <v>0</v>
      </c>
      <c r="L1535" s="46"/>
      <c r="M1535" s="57" t="s">
        <v>173</v>
      </c>
      <c r="N1535" s="8"/>
    </row>
    <row r="1536" spans="1:14" ht="10.5" customHeight="1" x14ac:dyDescent="0.2">
      <c r="A1536" s="40"/>
      <c r="B1536" s="10">
        <v>395.8</v>
      </c>
      <c r="C1536" s="9" t="s">
        <v>40</v>
      </c>
      <c r="D1536" s="42">
        <v>0</v>
      </c>
      <c r="E1536" s="42">
        <v>0</v>
      </c>
      <c r="F1536" s="42">
        <v>0</v>
      </c>
      <c r="G1536" s="42">
        <v>0</v>
      </c>
      <c r="H1536" s="59">
        <f t="shared" si="454"/>
        <v>0</v>
      </c>
      <c r="I1536" s="71">
        <v>0</v>
      </c>
      <c r="J1536" s="12" t="str">
        <f>IF($I1536=0,"","("&amp;IF(#REF!&lt;&gt;0,1,0)+IF(#REF!&lt;&gt;0,2,0)+IF(#REF!&lt;&gt;0,4,0)&amp;")")</f>
        <v/>
      </c>
      <c r="K1536" s="71">
        <f t="shared" si="455"/>
        <v>0</v>
      </c>
      <c r="L1536" s="46"/>
      <c r="M1536" s="57" t="s">
        <v>173</v>
      </c>
      <c r="N1536" s="8"/>
    </row>
    <row r="1537" spans="1:14" ht="10.5" customHeight="1" x14ac:dyDescent="0.2">
      <c r="A1537" s="40"/>
      <c r="B1537" s="10">
        <v>396.1</v>
      </c>
      <c r="C1537" s="41" t="s">
        <v>187</v>
      </c>
      <c r="D1537" s="42">
        <v>4431444.08</v>
      </c>
      <c r="E1537" s="42">
        <v>31144.690000000002</v>
      </c>
      <c r="F1537" s="42">
        <v>420597.42</v>
      </c>
      <c r="G1537" s="42">
        <v>508272.75</v>
      </c>
      <c r="H1537" s="59">
        <f t="shared" si="454"/>
        <v>4550264.1000000006</v>
      </c>
      <c r="I1537" s="71">
        <v>0</v>
      </c>
      <c r="J1537" s="12" t="str">
        <f>IF($I1537=0,"","("&amp;IF(#REF!&lt;&gt;0,1,0)+IF(#REF!&lt;&gt;0,2,0)+IF(#REF!&lt;&gt;0,4,0)&amp;")")</f>
        <v/>
      </c>
      <c r="K1537" s="71">
        <f t="shared" si="455"/>
        <v>4550264.1000000006</v>
      </c>
      <c r="L1537" s="46"/>
      <c r="M1537" s="43">
        <v>0.08</v>
      </c>
      <c r="N1537" s="8"/>
    </row>
    <row r="1538" spans="1:14" ht="10.5" customHeight="1" x14ac:dyDescent="0.2">
      <c r="A1538" s="40"/>
      <c r="B1538" s="10">
        <v>396.8</v>
      </c>
      <c r="C1538" s="9" t="s">
        <v>41</v>
      </c>
      <c r="D1538" s="42">
        <v>0</v>
      </c>
      <c r="E1538" s="42">
        <v>13714.67</v>
      </c>
      <c r="F1538" s="42">
        <v>0</v>
      </c>
      <c r="G1538" s="42">
        <v>0</v>
      </c>
      <c r="H1538" s="59">
        <f t="shared" si="454"/>
        <v>13714.67</v>
      </c>
      <c r="I1538" s="71">
        <v>0</v>
      </c>
      <c r="J1538" s="12" t="str">
        <f>IF($I1538=0,"","("&amp;IF(#REF!&lt;&gt;0,1,0)+IF(#REF!&lt;&gt;0,2,0)+IF(#REF!&lt;&gt;0,4,0)&amp;")")</f>
        <v/>
      </c>
      <c r="K1538" s="71">
        <f t="shared" si="455"/>
        <v>13714.67</v>
      </c>
      <c r="L1538" s="46"/>
      <c r="M1538" s="43">
        <v>8.8999999999999996E-2</v>
      </c>
      <c r="N1538" s="8"/>
    </row>
    <row r="1539" spans="1:14" ht="10.5" customHeight="1" x14ac:dyDescent="0.2">
      <c r="A1539" s="40"/>
      <c r="B1539" s="10">
        <v>397.4</v>
      </c>
      <c r="C1539" s="120" t="s">
        <v>188</v>
      </c>
      <c r="D1539" s="42">
        <v>0</v>
      </c>
      <c r="E1539" s="42">
        <v>0</v>
      </c>
      <c r="F1539" s="42">
        <v>0</v>
      </c>
      <c r="G1539" s="42">
        <v>0</v>
      </c>
      <c r="H1539" s="59">
        <f t="shared" si="454"/>
        <v>0</v>
      </c>
      <c r="I1539" s="71">
        <v>0</v>
      </c>
      <c r="J1539" s="12" t="str">
        <f>IF($I1539=0,"","("&amp;IF(#REF!&lt;&gt;0,1,0)+IF(#REF!&lt;&gt;0,2,0)+IF(#REF!&lt;&gt;0,4,0)&amp;")")</f>
        <v/>
      </c>
      <c r="K1539" s="71">
        <f t="shared" si="455"/>
        <v>0</v>
      </c>
      <c r="L1539" s="46"/>
      <c r="M1539" s="57" t="s">
        <v>173</v>
      </c>
      <c r="N1539" s="8"/>
    </row>
    <row r="1540" spans="1:14" ht="10.5" customHeight="1" x14ac:dyDescent="0.2">
      <c r="A1540" s="40"/>
      <c r="B1540" s="10">
        <v>397.6</v>
      </c>
      <c r="C1540" s="41" t="s">
        <v>189</v>
      </c>
      <c r="D1540" s="42">
        <v>0</v>
      </c>
      <c r="E1540" s="42">
        <v>0</v>
      </c>
      <c r="F1540" s="42">
        <v>0</v>
      </c>
      <c r="G1540" s="42">
        <v>0</v>
      </c>
      <c r="H1540" s="59">
        <f t="shared" si="454"/>
        <v>0</v>
      </c>
      <c r="I1540" s="71">
        <v>0</v>
      </c>
      <c r="J1540" s="12" t="str">
        <f>IF($I1540=0,"","("&amp;IF(#REF!&lt;&gt;0,1,0)+IF(#REF!&lt;&gt;0,2,0)+IF(#REF!&lt;&gt;0,4,0)&amp;")")</f>
        <v/>
      </c>
      <c r="K1540" s="71">
        <f t="shared" si="455"/>
        <v>0</v>
      </c>
      <c r="L1540" s="46"/>
      <c r="M1540" s="57" t="s">
        <v>173</v>
      </c>
      <c r="N1540" s="8"/>
    </row>
    <row r="1541" spans="1:14" ht="10.5" customHeight="1" x14ac:dyDescent="0.2">
      <c r="A1541" s="40"/>
      <c r="B1541" s="10">
        <v>397.8</v>
      </c>
      <c r="C1541" s="9" t="s">
        <v>190</v>
      </c>
      <c r="D1541" s="42">
        <v>9392208.4299999997</v>
      </c>
      <c r="E1541" s="42">
        <v>484575.00000000012</v>
      </c>
      <c r="F1541" s="42">
        <v>178440.91</v>
      </c>
      <c r="G1541" s="42">
        <v>2.7284841053187847E-12</v>
      </c>
      <c r="H1541" s="59">
        <f t="shared" si="454"/>
        <v>9698342.5199999996</v>
      </c>
      <c r="I1541" s="71">
        <v>0</v>
      </c>
      <c r="J1541" s="12" t="str">
        <f>IF($I1541=0,"","("&amp;IF(#REF!&lt;&gt;0,1,0)+IF(#REF!&lt;&gt;0,2,0)+IF(#REF!&lt;&gt;0,4,0)&amp;")")</f>
        <v/>
      </c>
      <c r="K1541" s="71">
        <f t="shared" si="455"/>
        <v>9698342.5199999996</v>
      </c>
      <c r="L1541" s="46"/>
      <c r="M1541" s="43">
        <v>0.1</v>
      </c>
      <c r="N1541" s="8"/>
    </row>
    <row r="1542" spans="1:14" ht="10.5" customHeight="1" thickBot="1" x14ac:dyDescent="0.25">
      <c r="A1542" s="40"/>
      <c r="B1542" s="10">
        <v>398.6</v>
      </c>
      <c r="C1542" s="9" t="s">
        <v>42</v>
      </c>
      <c r="D1542" s="42">
        <v>0</v>
      </c>
      <c r="E1542" s="42">
        <v>0</v>
      </c>
      <c r="F1542" s="42">
        <v>0</v>
      </c>
      <c r="G1542" s="42">
        <v>0</v>
      </c>
      <c r="H1542" s="59">
        <f t="shared" si="454"/>
        <v>0</v>
      </c>
      <c r="I1542" s="11">
        <v>0</v>
      </c>
      <c r="J1542" s="12" t="str">
        <f>IF($I1542=0,"","("&amp;IF(#REF!&lt;&gt;0,1,0)+IF(#REF!&lt;&gt;0,2,0)+IF(#REF!&lt;&gt;0,4,0)&amp;")")</f>
        <v/>
      </c>
      <c r="K1542" s="11">
        <f t="shared" si="455"/>
        <v>0</v>
      </c>
      <c r="L1542" s="46"/>
      <c r="M1542" s="57" t="s">
        <v>173</v>
      </c>
      <c r="N1542" s="8"/>
    </row>
    <row r="1543" spans="1:14" s="40" customFormat="1" ht="10.5" customHeight="1" thickTop="1" x14ac:dyDescent="0.2">
      <c r="B1543" s="119"/>
      <c r="C1543" s="121" t="str">
        <f>"SUBTOTAL "&amp;A$1521</f>
        <v>SUBTOTAL GENERAL PLANT : DEPRECIABLE</v>
      </c>
      <c r="D1543" s="90">
        <f t="shared" ref="D1543:I1543" si="456">SUM(D1522:D1542)</f>
        <v>636375643.75</v>
      </c>
      <c r="E1543" s="90">
        <f>SUM(E1522:E1542)</f>
        <v>98863887.760000005</v>
      </c>
      <c r="F1543" s="90">
        <f t="shared" si="456"/>
        <v>28141695.150000002</v>
      </c>
      <c r="G1543" s="90">
        <f t="shared" si="456"/>
        <v>87154.859999999986</v>
      </c>
      <c r="H1543" s="90">
        <f t="shared" si="456"/>
        <v>707184991.21999991</v>
      </c>
      <c r="I1543" s="90">
        <f t="shared" si="456"/>
        <v>0</v>
      </c>
      <c r="J1543" s="12" t="str">
        <f>IF($I1543=0,"","("&amp;IF(#REF!&lt;&gt;0,1,0)+IF(#REF!&lt;&gt;0,2,0)+IF(#REF!&lt;&gt;0,4,0)&amp;")")</f>
        <v/>
      </c>
      <c r="K1543" s="90">
        <f>SUM(K1522:K1542)</f>
        <v>707184991.21999991</v>
      </c>
      <c r="L1543" s="49"/>
      <c r="M1543" s="50"/>
      <c r="N1543" s="12"/>
    </row>
    <row r="1544" spans="1:14" ht="10.5" customHeight="1" x14ac:dyDescent="0.2">
      <c r="A1544" s="40"/>
      <c r="C1544" s="122"/>
      <c r="D1544" s="86"/>
      <c r="E1544" s="86"/>
      <c r="F1544" s="86"/>
      <c r="G1544" s="86"/>
      <c r="H1544" s="86"/>
      <c r="I1544" s="86"/>
      <c r="K1544" s="86"/>
      <c r="L1544" s="46"/>
      <c r="M1544" s="56"/>
    </row>
    <row r="1545" spans="1:14" ht="10.5" customHeight="1" x14ac:dyDescent="0.2">
      <c r="A1545" s="97" t="s">
        <v>191</v>
      </c>
      <c r="H1545" s="9"/>
      <c r="I1545" s="9"/>
      <c r="J1545" s="12" t="str">
        <f>IF($I1545=0,"","("&amp;IF(#REF!&lt;&gt;0,1,0)+IF(#REF!&lt;&gt;0,2,0)+IF(#REF!&lt;&gt;0,4,0)&amp;")")</f>
        <v/>
      </c>
      <c r="K1545" s="9"/>
      <c r="L1545" s="46"/>
      <c r="M1545" s="43"/>
    </row>
    <row r="1546" spans="1:14" ht="10.5" customHeight="1" x14ac:dyDescent="0.2">
      <c r="A1546" s="40"/>
      <c r="B1546" s="10">
        <v>390.1</v>
      </c>
      <c r="C1546" s="9" t="s">
        <v>43</v>
      </c>
      <c r="D1546" s="42">
        <v>1816501.6199999999</v>
      </c>
      <c r="E1546" s="42">
        <v>1057770.67</v>
      </c>
      <c r="F1546" s="42">
        <v>470872.77</v>
      </c>
      <c r="G1546" s="42">
        <v>347873.11</v>
      </c>
      <c r="H1546" s="59">
        <f t="shared" ref="H1546:H1565" si="457">D1546+E1546-F1546+G1546</f>
        <v>2751272.63</v>
      </c>
      <c r="I1546" s="101">
        <v>0</v>
      </c>
      <c r="J1546" s="12" t="str">
        <f>IF($I1546=0,"","("&amp;IF(#REF!&lt;&gt;0,1,0)+IF(#REF!&lt;&gt;0,2,0)+IF(#REF!&lt;&gt;0,4,0)&amp;")")</f>
        <v/>
      </c>
      <c r="K1546" s="101">
        <f t="shared" ref="K1546:K1565" si="458">H1546-I1546</f>
        <v>2751272.63</v>
      </c>
      <c r="L1546" s="46"/>
      <c r="M1546" s="43" t="s">
        <v>192</v>
      </c>
      <c r="N1546" s="8"/>
    </row>
    <row r="1547" spans="1:14" ht="10.5" customHeight="1" x14ac:dyDescent="0.2">
      <c r="A1547" s="40"/>
      <c r="B1547" s="10">
        <v>391.1</v>
      </c>
      <c r="C1547" s="9" t="s">
        <v>44</v>
      </c>
      <c r="D1547" s="42">
        <v>15584678.629999999</v>
      </c>
      <c r="E1547" s="42">
        <v>9356044.7699999996</v>
      </c>
      <c r="F1547" s="42">
        <v>1114363.94</v>
      </c>
      <c r="G1547" s="42">
        <v>4670</v>
      </c>
      <c r="H1547" s="59">
        <f t="shared" si="457"/>
        <v>23831029.459999997</v>
      </c>
      <c r="I1547" s="71">
        <v>0</v>
      </c>
      <c r="J1547" s="12" t="str">
        <f>IF($I1547=0,"","("&amp;IF(#REF!&lt;&gt;0,1,0)+IF(#REF!&lt;&gt;0,2,0)+IF(#REF!&lt;&gt;0,4,0)&amp;")")</f>
        <v/>
      </c>
      <c r="K1547" s="71">
        <f t="shared" si="458"/>
        <v>23831029.459999997</v>
      </c>
      <c r="L1547" s="46"/>
      <c r="M1547" s="43" t="s">
        <v>83</v>
      </c>
      <c r="N1547" s="8"/>
    </row>
    <row r="1548" spans="1:14" ht="10.5" customHeight="1" x14ac:dyDescent="0.2">
      <c r="A1548" s="40"/>
      <c r="B1548" s="10">
        <v>391.2</v>
      </c>
      <c r="C1548" s="9" t="s">
        <v>45</v>
      </c>
      <c r="D1548" s="42">
        <v>3902734.7299999995</v>
      </c>
      <c r="E1548" s="42">
        <v>366986.83</v>
      </c>
      <c r="F1548" s="42">
        <v>20123.89</v>
      </c>
      <c r="G1548" s="42">
        <v>0</v>
      </c>
      <c r="H1548" s="59">
        <f t="shared" si="457"/>
        <v>4249597.67</v>
      </c>
      <c r="I1548" s="71">
        <v>0</v>
      </c>
      <c r="J1548" s="12" t="str">
        <f>IF($I1548=0,"","("&amp;IF(#REF!&lt;&gt;0,1,0)+IF(#REF!&lt;&gt;0,2,0)+IF(#REF!&lt;&gt;0,4,0)&amp;")")</f>
        <v/>
      </c>
      <c r="K1548" s="71">
        <f t="shared" si="458"/>
        <v>4249597.67</v>
      </c>
      <c r="L1548" s="46"/>
      <c r="M1548" s="43" t="s">
        <v>81</v>
      </c>
      <c r="N1548" s="8"/>
    </row>
    <row r="1549" spans="1:14" ht="10.5" customHeight="1" x14ac:dyDescent="0.2">
      <c r="A1549" s="40"/>
      <c r="B1549" s="10">
        <v>391.3</v>
      </c>
      <c r="C1549" s="9" t="s">
        <v>46</v>
      </c>
      <c r="D1549" s="42">
        <v>390237.87</v>
      </c>
      <c r="E1549" s="42">
        <v>158892.13</v>
      </c>
      <c r="F1549" s="42">
        <v>60707.450000000004</v>
      </c>
      <c r="G1549" s="42">
        <v>0</v>
      </c>
      <c r="H1549" s="59">
        <f t="shared" si="457"/>
        <v>488422.55</v>
      </c>
      <c r="I1549" s="71">
        <v>0</v>
      </c>
      <c r="J1549" s="12" t="str">
        <f>IF($I1549=0,"","("&amp;IF(#REF!&lt;&gt;0,1,0)+IF(#REF!&lt;&gt;0,2,0)+IF(#REF!&lt;&gt;0,4,0)&amp;")")</f>
        <v/>
      </c>
      <c r="K1549" s="71">
        <f t="shared" si="458"/>
        <v>488422.55</v>
      </c>
      <c r="L1549" s="46"/>
      <c r="M1549" s="43" t="s">
        <v>83</v>
      </c>
      <c r="N1549" s="8"/>
    </row>
    <row r="1550" spans="1:14" ht="10.5" customHeight="1" x14ac:dyDescent="0.2">
      <c r="A1550" s="40"/>
      <c r="B1550" s="10">
        <v>391.4</v>
      </c>
      <c r="C1550" s="9" t="s">
        <v>47</v>
      </c>
      <c r="D1550" s="42">
        <v>2152413.41</v>
      </c>
      <c r="E1550" s="42">
        <v>86116.28</v>
      </c>
      <c r="F1550" s="42">
        <v>0</v>
      </c>
      <c r="G1550" s="42">
        <v>0</v>
      </c>
      <c r="H1550" s="59">
        <f t="shared" si="457"/>
        <v>2238529.69</v>
      </c>
      <c r="I1550" s="71">
        <v>0</v>
      </c>
      <c r="J1550" s="12" t="str">
        <f>IF($I1550=0,"","("&amp;IF(#REF!&lt;&gt;0,1,0)+IF(#REF!&lt;&gt;0,2,0)+IF(#REF!&lt;&gt;0,4,0)&amp;")")</f>
        <v/>
      </c>
      <c r="K1550" s="71">
        <f t="shared" si="458"/>
        <v>2238529.69</v>
      </c>
      <c r="L1550" s="46"/>
      <c r="M1550" s="43" t="s">
        <v>83</v>
      </c>
      <c r="N1550" s="8"/>
    </row>
    <row r="1551" spans="1:14" ht="10.5" customHeight="1" x14ac:dyDescent="0.2">
      <c r="A1551" s="40"/>
      <c r="B1551" s="10">
        <v>391.5</v>
      </c>
      <c r="C1551" s="9" t="s">
        <v>48</v>
      </c>
      <c r="D1551" s="42">
        <v>123396105.2</v>
      </c>
      <c r="E1551" s="42">
        <v>28471847.080000002</v>
      </c>
      <c r="F1551" s="42">
        <v>8560767.4700000007</v>
      </c>
      <c r="G1551" s="42">
        <v>0</v>
      </c>
      <c r="H1551" s="59">
        <f t="shared" si="457"/>
        <v>143307184.81</v>
      </c>
      <c r="I1551" s="71">
        <v>0</v>
      </c>
      <c r="J1551" s="12" t="str">
        <f>IF($I1551=0,"","("&amp;IF(#REF!&lt;&gt;0,1,0)+IF(#REF!&lt;&gt;0,2,0)+IF(#REF!&lt;&gt;0,4,0)&amp;")")</f>
        <v/>
      </c>
      <c r="K1551" s="71">
        <f>H1551-I1551</f>
        <v>143307184.81</v>
      </c>
      <c r="L1551" s="46"/>
      <c r="M1551" s="43" t="s">
        <v>81</v>
      </c>
      <c r="N1551" s="8"/>
    </row>
    <row r="1552" spans="1:14" ht="10.5" customHeight="1" x14ac:dyDescent="0.2">
      <c r="A1552" s="40"/>
      <c r="B1552" s="10">
        <v>391.9</v>
      </c>
      <c r="C1552" s="9" t="s">
        <v>49</v>
      </c>
      <c r="D1552" s="42">
        <v>14569112.029999999</v>
      </c>
      <c r="E1552" s="42">
        <v>11206193.85</v>
      </c>
      <c r="F1552" s="42">
        <v>12232626.34</v>
      </c>
      <c r="G1552" s="42">
        <v>0</v>
      </c>
      <c r="H1552" s="59">
        <f t="shared" si="457"/>
        <v>13542679.539999999</v>
      </c>
      <c r="I1552" s="71">
        <v>0</v>
      </c>
      <c r="J1552" s="12" t="str">
        <f>IF($I1552=0,"","("&amp;IF(#REF!&lt;&gt;0,1,0)+IF(#REF!&lt;&gt;0,2,0)+IF(#REF!&lt;&gt;0,4,0)&amp;")")</f>
        <v/>
      </c>
      <c r="K1552" s="71">
        <f t="shared" si="458"/>
        <v>13542679.539999999</v>
      </c>
      <c r="L1552" s="46"/>
      <c r="M1552" s="57" t="s">
        <v>79</v>
      </c>
      <c r="N1552" s="8"/>
    </row>
    <row r="1553" spans="1:14" ht="10.5" customHeight="1" x14ac:dyDescent="0.2">
      <c r="A1553" s="40"/>
      <c r="B1553" s="10">
        <v>392.7</v>
      </c>
      <c r="C1553" s="9" t="s">
        <v>193</v>
      </c>
      <c r="D1553" s="42">
        <v>28189.54</v>
      </c>
      <c r="E1553" s="42">
        <v>36276.65</v>
      </c>
      <c r="F1553" s="42">
        <v>0</v>
      </c>
      <c r="G1553" s="42">
        <v>0</v>
      </c>
      <c r="H1553" s="59">
        <f t="shared" si="457"/>
        <v>64466.19</v>
      </c>
      <c r="I1553" s="71">
        <v>0</v>
      </c>
      <c r="J1553" s="12" t="str">
        <f>IF($I1553=0,"","("&amp;IF(#REF!&lt;&gt;0,1,0)+IF(#REF!&lt;&gt;0,2,0)+IF(#REF!&lt;&gt;0,4,0)&amp;")")</f>
        <v/>
      </c>
      <c r="K1553" s="71">
        <f t="shared" si="458"/>
        <v>64466.19</v>
      </c>
      <c r="L1553" s="46"/>
      <c r="M1553" s="43" t="s">
        <v>81</v>
      </c>
      <c r="N1553" s="8"/>
    </row>
    <row r="1554" spans="1:14" ht="10.5" customHeight="1" x14ac:dyDescent="0.2">
      <c r="A1554" s="40"/>
      <c r="B1554" s="10">
        <v>392.8</v>
      </c>
      <c r="C1554" s="41" t="s">
        <v>50</v>
      </c>
      <c r="D1554" s="42">
        <v>34144.93</v>
      </c>
      <c r="E1554" s="42">
        <v>563769.88</v>
      </c>
      <c r="F1554" s="42">
        <v>0</v>
      </c>
      <c r="G1554" s="42">
        <v>-508272.75</v>
      </c>
      <c r="H1554" s="59">
        <f t="shared" si="457"/>
        <v>89642.060000000056</v>
      </c>
      <c r="I1554" s="71">
        <v>0</v>
      </c>
      <c r="J1554" s="12" t="str">
        <f>IF($I1554=0,"","("&amp;IF(#REF!&lt;&gt;0,1,0)+IF(#REF!&lt;&gt;0,2,0)+IF(#REF!&lt;&gt;0,4,0)&amp;")")</f>
        <v/>
      </c>
      <c r="K1554" s="71">
        <f t="shared" si="458"/>
        <v>89642.060000000056</v>
      </c>
      <c r="L1554" s="46"/>
      <c r="M1554" s="43" t="s">
        <v>81</v>
      </c>
      <c r="N1554" s="8"/>
    </row>
    <row r="1555" spans="1:14" ht="10.5" customHeight="1" x14ac:dyDescent="0.2">
      <c r="A1555" s="40"/>
      <c r="B1555" s="10">
        <v>393.1</v>
      </c>
      <c r="C1555" s="9" t="s">
        <v>194</v>
      </c>
      <c r="D1555" s="42">
        <v>0</v>
      </c>
      <c r="E1555" s="42">
        <v>0</v>
      </c>
      <c r="F1555" s="42">
        <v>0</v>
      </c>
      <c r="G1555" s="42">
        <v>0</v>
      </c>
      <c r="H1555" s="59">
        <f t="shared" si="457"/>
        <v>0</v>
      </c>
      <c r="I1555" s="71">
        <v>0</v>
      </c>
      <c r="J1555" s="12" t="str">
        <f>IF($I1555=0,"","("&amp;IF(#REF!&lt;&gt;0,1,0)+IF(#REF!&lt;&gt;0,2,0)+IF(#REF!&lt;&gt;0,4,0)&amp;")")</f>
        <v/>
      </c>
      <c r="K1555" s="71">
        <f t="shared" si="458"/>
        <v>0</v>
      </c>
      <c r="L1555" s="46"/>
      <c r="M1555" s="43" t="s">
        <v>83</v>
      </c>
      <c r="N1555" s="8"/>
    </row>
    <row r="1556" spans="1:14" ht="10.5" customHeight="1" x14ac:dyDescent="0.2">
      <c r="A1556" s="40"/>
      <c r="B1556" s="10">
        <v>393.2</v>
      </c>
      <c r="C1556" s="9" t="s">
        <v>195</v>
      </c>
      <c r="D1556" s="42">
        <v>1684666.33</v>
      </c>
      <c r="E1556" s="42">
        <v>180163.42</v>
      </c>
      <c r="F1556" s="42">
        <v>475773.42</v>
      </c>
      <c r="G1556" s="42">
        <v>0</v>
      </c>
      <c r="H1556" s="59">
        <f t="shared" si="457"/>
        <v>1389056.33</v>
      </c>
      <c r="I1556" s="71">
        <v>0</v>
      </c>
      <c r="J1556" s="12" t="str">
        <f>IF($I1556=0,"","("&amp;IF(#REF!&lt;&gt;0,1,0)+IF(#REF!&lt;&gt;0,2,0)+IF(#REF!&lt;&gt;0,4,0)&amp;")")</f>
        <v/>
      </c>
      <c r="K1556" s="71">
        <f t="shared" si="458"/>
        <v>1389056.33</v>
      </c>
      <c r="L1556" s="46"/>
      <c r="M1556" s="43" t="s">
        <v>83</v>
      </c>
      <c r="N1556" s="8"/>
    </row>
    <row r="1557" spans="1:14" ht="10.5" customHeight="1" x14ac:dyDescent="0.2">
      <c r="A1557" s="40"/>
      <c r="B1557" s="10">
        <v>393.3</v>
      </c>
      <c r="C1557" s="9" t="s">
        <v>196</v>
      </c>
      <c r="D1557" s="42">
        <v>0</v>
      </c>
      <c r="E1557" s="42">
        <v>0</v>
      </c>
      <c r="F1557" s="42">
        <v>0</v>
      </c>
      <c r="G1557" s="42">
        <v>0</v>
      </c>
      <c r="H1557" s="59">
        <f t="shared" si="457"/>
        <v>0</v>
      </c>
      <c r="I1557" s="71">
        <v>0</v>
      </c>
      <c r="J1557" s="12" t="str">
        <f>IF($I1557=0,"","("&amp;IF(#REF!&lt;&gt;0,1,0)+IF(#REF!&lt;&gt;0,2,0)+IF(#REF!&lt;&gt;0,4,0)&amp;")")</f>
        <v/>
      </c>
      <c r="K1557" s="71">
        <f t="shared" si="458"/>
        <v>0</v>
      </c>
      <c r="L1557" s="46"/>
      <c r="M1557" s="43" t="s">
        <v>83</v>
      </c>
      <c r="N1557" s="8"/>
    </row>
    <row r="1558" spans="1:14" ht="10.5" customHeight="1" x14ac:dyDescent="0.2">
      <c r="A1558" s="40"/>
      <c r="B1558" s="10">
        <v>394.1</v>
      </c>
      <c r="C1558" s="9" t="s">
        <v>51</v>
      </c>
      <c r="D1558" s="42">
        <v>3048.1499999999942</v>
      </c>
      <c r="E1558" s="42">
        <v>0</v>
      </c>
      <c r="F1558" s="42">
        <v>0</v>
      </c>
      <c r="G1558" s="42">
        <v>0</v>
      </c>
      <c r="H1558" s="59">
        <f t="shared" si="457"/>
        <v>3048.1499999999942</v>
      </c>
      <c r="I1558" s="71">
        <v>0</v>
      </c>
      <c r="J1558" s="12" t="str">
        <f>IF($I1558=0,"","("&amp;IF(#REF!&lt;&gt;0,1,0)+IF(#REF!&lt;&gt;0,2,0)+IF(#REF!&lt;&gt;0,4,0)&amp;")")</f>
        <v/>
      </c>
      <c r="K1558" s="71">
        <f>H1558-I1558</f>
        <v>3048.1499999999942</v>
      </c>
      <c r="L1558" s="46"/>
      <c r="M1558" s="43" t="s">
        <v>83</v>
      </c>
      <c r="N1558" s="8"/>
    </row>
    <row r="1559" spans="1:14" ht="10.5" customHeight="1" x14ac:dyDescent="0.2">
      <c r="A1559" s="40"/>
      <c r="B1559" s="10">
        <v>394.2</v>
      </c>
      <c r="C1559" s="9" t="s">
        <v>197</v>
      </c>
      <c r="D1559" s="42">
        <v>23267161</v>
      </c>
      <c r="E1559" s="42">
        <v>6092741.8799999999</v>
      </c>
      <c r="F1559" s="42">
        <v>2273540.5500000003</v>
      </c>
      <c r="G1559" s="42">
        <v>0</v>
      </c>
      <c r="H1559" s="59">
        <f t="shared" si="457"/>
        <v>27086362.329999998</v>
      </c>
      <c r="I1559" s="71">
        <v>0</v>
      </c>
      <c r="J1559" s="12" t="str">
        <f>IF($I1559=0,"","("&amp;IF(#REF!&lt;&gt;0,1,0)+IF(#REF!&lt;&gt;0,2,0)+IF(#REF!&lt;&gt;0,4,0)&amp;")")</f>
        <v/>
      </c>
      <c r="K1559" s="71">
        <f t="shared" si="458"/>
        <v>27086362.329999998</v>
      </c>
      <c r="L1559" s="46"/>
      <c r="M1559" s="43" t="s">
        <v>83</v>
      </c>
      <c r="N1559" s="8"/>
    </row>
    <row r="1560" spans="1:14" ht="10.5" customHeight="1" x14ac:dyDescent="0.2">
      <c r="A1560" s="40"/>
      <c r="B1560" s="10">
        <v>395.1</v>
      </c>
      <c r="C1560" s="9" t="s">
        <v>52</v>
      </c>
      <c r="D1560" s="42">
        <v>0</v>
      </c>
      <c r="E1560" s="42">
        <v>0</v>
      </c>
      <c r="F1560" s="42">
        <v>0</v>
      </c>
      <c r="G1560" s="42">
        <v>0</v>
      </c>
      <c r="H1560" s="59">
        <f t="shared" si="457"/>
        <v>0</v>
      </c>
      <c r="I1560" s="71">
        <v>0</v>
      </c>
      <c r="J1560" s="12" t="str">
        <f>IF($I1560=0,"","("&amp;IF(#REF!&lt;&gt;0,1,0)+IF(#REF!&lt;&gt;0,2,0)+IF(#REF!&lt;&gt;0,4,0)&amp;")")</f>
        <v/>
      </c>
      <c r="K1560" s="71">
        <f t="shared" si="458"/>
        <v>0</v>
      </c>
      <c r="L1560" s="46"/>
      <c r="M1560" s="43" t="s">
        <v>83</v>
      </c>
      <c r="N1560" s="8"/>
    </row>
    <row r="1561" spans="1:14" ht="10.5" customHeight="1" x14ac:dyDescent="0.2">
      <c r="A1561" s="40"/>
      <c r="B1561" s="10">
        <v>395.2</v>
      </c>
      <c r="C1561" s="9" t="s">
        <v>53</v>
      </c>
      <c r="D1561" s="42">
        <v>8092317.1500000004</v>
      </c>
      <c r="E1561" s="42">
        <v>3509733.11</v>
      </c>
      <c r="F1561" s="42">
        <v>1136644.8600000001</v>
      </c>
      <c r="G1561" s="42">
        <v>6972.1500000000005</v>
      </c>
      <c r="H1561" s="59">
        <f t="shared" si="457"/>
        <v>10472377.550000001</v>
      </c>
      <c r="I1561" s="71">
        <v>0</v>
      </c>
      <c r="J1561" s="12" t="str">
        <f>IF($I1561=0,"","("&amp;IF(#REF!&lt;&gt;0,1,0)+IF(#REF!&lt;&gt;0,2,0)+IF(#REF!&lt;&gt;0,4,0)&amp;")")</f>
        <v/>
      </c>
      <c r="K1561" s="71">
        <f t="shared" si="458"/>
        <v>10472377.550000001</v>
      </c>
      <c r="L1561" s="46"/>
      <c r="M1561" s="43" t="s">
        <v>83</v>
      </c>
      <c r="N1561" s="8"/>
    </row>
    <row r="1562" spans="1:14" ht="10.5" customHeight="1" x14ac:dyDescent="0.2">
      <c r="A1562" s="40"/>
      <c r="B1562" s="10">
        <v>397.1</v>
      </c>
      <c r="C1562" s="9" t="s">
        <v>54</v>
      </c>
      <c r="D1562" s="42">
        <v>-2802.94</v>
      </c>
      <c r="E1562" s="42">
        <v>0</v>
      </c>
      <c r="F1562" s="42">
        <v>0</v>
      </c>
      <c r="G1562" s="42">
        <v>0</v>
      </c>
      <c r="H1562" s="59">
        <f t="shared" si="457"/>
        <v>-2802.94</v>
      </c>
      <c r="I1562" s="71">
        <v>0</v>
      </c>
      <c r="J1562" s="12" t="str">
        <f>IF($I1562=0,"","("&amp;IF(#REF!&lt;&gt;0,1,0)+IF(#REF!&lt;&gt;0,2,0)+IF(#REF!&lt;&gt;0,4,0)&amp;")")</f>
        <v/>
      </c>
      <c r="K1562" s="71">
        <f t="shared" si="458"/>
        <v>-2802.94</v>
      </c>
      <c r="L1562" s="46"/>
      <c r="M1562" s="43" t="s">
        <v>83</v>
      </c>
      <c r="N1562" s="8"/>
    </row>
    <row r="1563" spans="1:14" ht="10.5" customHeight="1" x14ac:dyDescent="0.2">
      <c r="A1563" s="40"/>
      <c r="B1563" s="10">
        <v>397.2</v>
      </c>
      <c r="C1563" s="41" t="s">
        <v>198</v>
      </c>
      <c r="D1563" s="42">
        <v>127809897.61</v>
      </c>
      <c r="E1563" s="42">
        <v>28249727.729999997</v>
      </c>
      <c r="F1563" s="42">
        <v>9637648.3100000005</v>
      </c>
      <c r="G1563" s="42">
        <v>48669.77</v>
      </c>
      <c r="H1563" s="59">
        <f t="shared" si="457"/>
        <v>146470646.80000001</v>
      </c>
      <c r="I1563" s="71">
        <v>0</v>
      </c>
      <c r="J1563" s="12" t="str">
        <f>IF($I1563=0,"","("&amp;IF(#REF!&lt;&gt;0,1,0)+IF(#REF!&lt;&gt;0,2,0)+IF(#REF!&lt;&gt;0,4,0)&amp;")")</f>
        <v/>
      </c>
      <c r="K1563" s="71">
        <f t="shared" si="458"/>
        <v>146470646.80000001</v>
      </c>
      <c r="L1563" s="46"/>
      <c r="M1563" s="43" t="s">
        <v>83</v>
      </c>
      <c r="N1563" s="8"/>
    </row>
    <row r="1564" spans="1:14" ht="10.5" customHeight="1" x14ac:dyDescent="0.2">
      <c r="A1564" s="40"/>
      <c r="B1564" s="10">
        <v>397.3</v>
      </c>
      <c r="C1564" s="9" t="s">
        <v>55</v>
      </c>
      <c r="D1564" s="42">
        <v>-516.92999999999665</v>
      </c>
      <c r="E1564" s="42">
        <v>0</v>
      </c>
      <c r="F1564" s="42">
        <v>0</v>
      </c>
      <c r="G1564" s="42">
        <v>0</v>
      </c>
      <c r="H1564" s="59">
        <f t="shared" si="457"/>
        <v>-516.92999999999665</v>
      </c>
      <c r="I1564" s="71">
        <v>0</v>
      </c>
      <c r="J1564" s="12" t="str">
        <f>IF($I1564=0,"","("&amp;IF(#REF!&lt;&gt;0,1,0)+IF(#REF!&lt;&gt;0,2,0)+IF(#REF!&lt;&gt;0,4,0)&amp;")")</f>
        <v/>
      </c>
      <c r="K1564" s="71">
        <f t="shared" si="458"/>
        <v>-516.92999999999665</v>
      </c>
      <c r="L1564" s="46"/>
      <c r="M1564" s="43" t="s">
        <v>83</v>
      </c>
      <c r="N1564" s="8"/>
    </row>
    <row r="1565" spans="1:14" ht="10.5" customHeight="1" thickBot="1" x14ac:dyDescent="0.25">
      <c r="A1565" s="40"/>
      <c r="B1565" s="10">
        <v>398</v>
      </c>
      <c r="C1565" s="9" t="s">
        <v>199</v>
      </c>
      <c r="D1565" s="42">
        <v>18389575.870000001</v>
      </c>
      <c r="E1565" s="42">
        <v>4495513.32</v>
      </c>
      <c r="F1565" s="42">
        <v>2137196.66</v>
      </c>
      <c r="G1565" s="42">
        <v>61602.630000000005</v>
      </c>
      <c r="H1565" s="59">
        <f t="shared" si="457"/>
        <v>20809495.16</v>
      </c>
      <c r="I1565" s="71">
        <v>0</v>
      </c>
      <c r="J1565" s="12" t="str">
        <f>IF($I1565=0,"","("&amp;IF(#REF!&lt;&gt;0,1,0)+IF(#REF!&lt;&gt;0,2,0)+IF(#REF!&lt;&gt;0,4,0)&amp;")")</f>
        <v/>
      </c>
      <c r="K1565" s="71">
        <f t="shared" si="458"/>
        <v>20809495.16</v>
      </c>
      <c r="L1565" s="46"/>
      <c r="M1565" s="43" t="s">
        <v>83</v>
      </c>
      <c r="N1565" s="8"/>
    </row>
    <row r="1566" spans="1:14" s="40" customFormat="1" ht="10.5" customHeight="1" thickTop="1" x14ac:dyDescent="0.2">
      <c r="B1566" s="119"/>
      <c r="C1566" s="121" t="str">
        <f>"SUBTOTAL "&amp;A$1545</f>
        <v>SUBTOTAL GENERAL PLANT : AMORTIZABLE</v>
      </c>
      <c r="D1566" s="90">
        <f t="shared" ref="D1566:I1566" si="459">SUM(D1546:D1565)</f>
        <v>341117464.20000005</v>
      </c>
      <c r="E1566" s="90">
        <f>SUM(E1546:E1565)</f>
        <v>93831777.599999994</v>
      </c>
      <c r="F1566" s="90">
        <f t="shared" si="459"/>
        <v>38120265.659999996</v>
      </c>
      <c r="G1566" s="90">
        <f t="shared" si="459"/>
        <v>-38485.090000000026</v>
      </c>
      <c r="H1566" s="90">
        <f t="shared" si="459"/>
        <v>396790491.05000007</v>
      </c>
      <c r="I1566" s="90">
        <f t="shared" si="459"/>
        <v>0</v>
      </c>
      <c r="J1566" s="12" t="str">
        <f>IF($I1566=0,"","("&amp;IF(#REF!&lt;&gt;0,1,0)+IF(#REF!&lt;&gt;0,2,0)+IF(#REF!&lt;&gt;0,4,0)&amp;")")</f>
        <v/>
      </c>
      <c r="K1566" s="90">
        <f>SUM(K1546:K1565)</f>
        <v>396790491.05000007</v>
      </c>
      <c r="L1566" s="49"/>
      <c r="M1566" s="50"/>
      <c r="N1566" s="12"/>
    </row>
    <row r="1567" spans="1:14" ht="10.5" customHeight="1" x14ac:dyDescent="0.2">
      <c r="A1567" s="40"/>
      <c r="C1567" s="122"/>
      <c r="D1567" s="86"/>
      <c r="E1567" s="86"/>
      <c r="F1567" s="86"/>
      <c r="G1567" s="86"/>
      <c r="H1567" s="86"/>
      <c r="I1567" s="86"/>
      <c r="K1567" s="86"/>
      <c r="L1567" s="46"/>
      <c r="M1567" s="86"/>
    </row>
    <row r="1568" spans="1:14" ht="10.5" customHeight="1" x14ac:dyDescent="0.2">
      <c r="A1568" s="89" t="s">
        <v>200</v>
      </c>
      <c r="B1568" s="64"/>
      <c r="C1568" s="65"/>
      <c r="D1568" s="66"/>
      <c r="E1568" s="66"/>
      <c r="F1568" s="66"/>
      <c r="G1568" s="66"/>
      <c r="H1568" s="65"/>
      <c r="I1568" s="65"/>
      <c r="J1568" s="67" t="str">
        <f>IF($I1568=0,"","("&amp;IF(#REF!&lt;&gt;0,1,0)+IF(#REF!&lt;&gt;0,2,0)+IF(#REF!&lt;&gt;0,4,0)&amp;")")</f>
        <v/>
      </c>
      <c r="K1568" s="123"/>
      <c r="L1568" s="46"/>
      <c r="M1568" s="9"/>
    </row>
    <row r="1569" spans="1:14" ht="10.5" customHeight="1" x14ac:dyDescent="0.2">
      <c r="A1569" s="68"/>
      <c r="B1569" s="33">
        <v>390</v>
      </c>
      <c r="C1569" s="32" t="s">
        <v>3</v>
      </c>
      <c r="D1569" s="59">
        <f>D1522+D1546</f>
        <v>376040689.64999998</v>
      </c>
      <c r="E1569" s="59">
        <f>E1522+E1546</f>
        <v>27644354.090000004</v>
      </c>
      <c r="F1569" s="59">
        <f>F1522+F1546</f>
        <v>2556334.96</v>
      </c>
      <c r="G1569" s="59">
        <f>G1522+G1546</f>
        <v>-73244.780000000028</v>
      </c>
      <c r="H1569" s="59">
        <f>D1569+E1569-F1569+G1569</f>
        <v>401055464.00000006</v>
      </c>
      <c r="I1569" s="59">
        <f>I1522+I1546</f>
        <v>0</v>
      </c>
      <c r="J1569" s="107" t="str">
        <f>IF($I1569=0,"","("&amp;IF(#REF!&lt;&gt;0,1,0)+IF(#REF!&lt;&gt;0,2,0)+IF(#REF!&lt;&gt;0,4,0)&amp;")")</f>
        <v/>
      </c>
      <c r="K1569" s="149">
        <f t="shared" ref="K1569:K1577" si="460">H1569-I1569</f>
        <v>401055464.00000006</v>
      </c>
      <c r="L1569" s="46"/>
      <c r="M1569" s="44"/>
    </row>
    <row r="1570" spans="1:14" ht="10.5" customHeight="1" x14ac:dyDescent="0.2">
      <c r="A1570" s="68"/>
      <c r="B1570" s="33">
        <v>391</v>
      </c>
      <c r="C1570" s="32" t="s">
        <v>201</v>
      </c>
      <c r="D1570" s="77">
        <f>SUM(D1523:D1525)+SUM(D1547:D1552)</f>
        <v>159995831.87</v>
      </c>
      <c r="E1570" s="77">
        <f>SUM(E1523:E1525)+SUM(E1547:E1552)</f>
        <v>49645530.940000005</v>
      </c>
      <c r="F1570" s="77">
        <f>SUM(F1523:F1525)+SUM(F1547:F1552)</f>
        <v>21988589.09</v>
      </c>
      <c r="G1570" s="77">
        <f>SUM(G1523:G1525)+SUM(G1547:G1552)</f>
        <v>4670</v>
      </c>
      <c r="H1570" s="77">
        <f>SUM(H1523:H1525)+SUM(H1547:H1552)</f>
        <v>187657443.72</v>
      </c>
      <c r="I1570" s="59">
        <f t="shared" ref="I1570:I1577" si="461">I1523+I1547</f>
        <v>0</v>
      </c>
      <c r="J1570" s="107" t="str">
        <f>IF($I1570=0,"","("&amp;IF(#REF!&lt;&gt;0,1,0)+IF(#REF!&lt;&gt;0,2,0)+IF(#REF!&lt;&gt;0,4,0)&amp;")")</f>
        <v/>
      </c>
      <c r="K1570" s="150">
        <f t="shared" si="460"/>
        <v>187657443.72</v>
      </c>
      <c r="L1570" s="46"/>
    </row>
    <row r="1571" spans="1:14" ht="10.5" customHeight="1" x14ac:dyDescent="0.2">
      <c r="A1571" s="68"/>
      <c r="B1571" s="33">
        <v>392</v>
      </c>
      <c r="C1571" s="32" t="s">
        <v>202</v>
      </c>
      <c r="D1571" s="77">
        <f>SUM(D1526:D1533)+SUM(D1553:D1554)</f>
        <v>248389587.67999998</v>
      </c>
      <c r="E1571" s="77">
        <f>SUM(E1526:E1533)+SUM(E1553:E1554)</f>
        <v>72348466.510000005</v>
      </c>
      <c r="F1571" s="77">
        <f>SUM(F1526:F1533)+SUM(F1553:F1554)</f>
        <v>25457194.629999999</v>
      </c>
      <c r="G1571" s="77">
        <f>SUM(G1526:G1533)+SUM(G1553:G1554)</f>
        <v>-508272.75</v>
      </c>
      <c r="H1571" s="77">
        <f>SUM(H1526:H1533)+SUM(H1553:H1554)</f>
        <v>294772586.81</v>
      </c>
      <c r="I1571" s="59">
        <f t="shared" si="461"/>
        <v>0</v>
      </c>
      <c r="J1571" s="107" t="str">
        <f>IF($I1571=0,"","("&amp;IF(#REF!&lt;&gt;0,1,0)+IF(#REF!&lt;&gt;0,2,0)+IF(#REF!&lt;&gt;0,4,0)&amp;")")</f>
        <v/>
      </c>
      <c r="K1571" s="150">
        <f t="shared" si="460"/>
        <v>294772586.81</v>
      </c>
      <c r="L1571" s="46"/>
    </row>
    <row r="1572" spans="1:14" ht="10.5" customHeight="1" x14ac:dyDescent="0.2">
      <c r="A1572" s="68"/>
      <c r="B1572" s="33">
        <v>393</v>
      </c>
      <c r="C1572" s="32" t="s">
        <v>203</v>
      </c>
      <c r="D1572" s="77">
        <f>D1555+D1556+D1557</f>
        <v>1684666.33</v>
      </c>
      <c r="E1572" s="77">
        <f>E1555+E1556+E1557</f>
        <v>180163.42</v>
      </c>
      <c r="F1572" s="77">
        <f>F1555+F1556+F1557</f>
        <v>475773.42</v>
      </c>
      <c r="G1572" s="77">
        <f>G1555+G1556+G1557</f>
        <v>0</v>
      </c>
      <c r="H1572" s="77">
        <f t="shared" ref="H1572:H1577" si="462">D1572+E1572-F1572+G1572</f>
        <v>1389056.33</v>
      </c>
      <c r="I1572" s="59">
        <f t="shared" si="461"/>
        <v>0</v>
      </c>
      <c r="J1572" s="107" t="str">
        <f>IF($I1572=0,"","("&amp;IF(#REF!&lt;&gt;0,1,0)+IF(#REF!&lt;&gt;0,2,0)+IF(#REF!&lt;&gt;0,4,0)&amp;")")</f>
        <v/>
      </c>
      <c r="K1572" s="150">
        <f t="shared" si="460"/>
        <v>1389056.33</v>
      </c>
      <c r="L1572" s="46"/>
    </row>
    <row r="1573" spans="1:14" ht="10.5" customHeight="1" x14ac:dyDescent="0.2">
      <c r="A1573" s="68"/>
      <c r="B1573" s="33">
        <v>394</v>
      </c>
      <c r="C1573" s="32" t="s">
        <v>204</v>
      </c>
      <c r="D1573" s="77">
        <f>D1558+D1559</f>
        <v>23270209.149999999</v>
      </c>
      <c r="E1573" s="77">
        <f>E1558+E1559</f>
        <v>6092741.8799999999</v>
      </c>
      <c r="F1573" s="77">
        <f>F1558+F1559</f>
        <v>2273540.5500000003</v>
      </c>
      <c r="G1573" s="77">
        <f>G1558+G1559</f>
        <v>0</v>
      </c>
      <c r="H1573" s="77">
        <f t="shared" si="462"/>
        <v>27089410.479999997</v>
      </c>
      <c r="I1573" s="59">
        <f t="shared" si="461"/>
        <v>0</v>
      </c>
      <c r="J1573" s="107" t="str">
        <f>IF($I1573=0,"","("&amp;IF(#REF!&lt;&gt;0,1,0)+IF(#REF!&lt;&gt;0,2,0)+IF(#REF!&lt;&gt;0,4,0)&amp;")")</f>
        <v/>
      </c>
      <c r="K1573" s="150">
        <f t="shared" si="460"/>
        <v>27089410.479999997</v>
      </c>
      <c r="L1573" s="46"/>
    </row>
    <row r="1574" spans="1:14" ht="10.5" customHeight="1" x14ac:dyDescent="0.2">
      <c r="A1574" s="68"/>
      <c r="B1574" s="33">
        <v>395</v>
      </c>
      <c r="C1574" s="32" t="s">
        <v>205</v>
      </c>
      <c r="D1574" s="77">
        <f>SUM(D1534:D1536)+SUM(D1560:D1561)</f>
        <v>8092317.1500000004</v>
      </c>
      <c r="E1574" s="77">
        <f>SUM(E1534:E1536)+SUM(E1560:E1561)</f>
        <v>3509733.11</v>
      </c>
      <c r="F1574" s="77">
        <f>SUM(F1534:F1536)+SUM(F1560:F1561)</f>
        <v>1136644.8600000001</v>
      </c>
      <c r="G1574" s="77">
        <f>SUM(G1534:G1536)+SUM(G1560:G1561)</f>
        <v>6972.1500000000005</v>
      </c>
      <c r="H1574" s="77">
        <f>SUM(H1534:H1536)+SUM(H1560:H1561)</f>
        <v>10472377.550000001</v>
      </c>
      <c r="I1574" s="59">
        <f t="shared" si="461"/>
        <v>0</v>
      </c>
      <c r="J1574" s="107" t="str">
        <f>IF($I1574=0,"","("&amp;IF(#REF!&lt;&gt;0,1,0)+IF(#REF!&lt;&gt;0,2,0)+IF(#REF!&lt;&gt;0,4,0)&amp;")")</f>
        <v/>
      </c>
      <c r="K1574" s="150">
        <f t="shared" si="460"/>
        <v>10472377.550000001</v>
      </c>
      <c r="L1574" s="46"/>
    </row>
    <row r="1575" spans="1:14" ht="10.5" customHeight="1" x14ac:dyDescent="0.2">
      <c r="A1575" s="68"/>
      <c r="B1575" s="33">
        <v>396</v>
      </c>
      <c r="C1575" s="32" t="s">
        <v>206</v>
      </c>
      <c r="D1575" s="77">
        <f>SUM(D1537:D1538)</f>
        <v>4431444.08</v>
      </c>
      <c r="E1575" s="77">
        <f>SUM(E1537:E1538)</f>
        <v>44859.360000000001</v>
      </c>
      <c r="F1575" s="77">
        <f>SUM(F1537:F1538)</f>
        <v>420597.42</v>
      </c>
      <c r="G1575" s="77">
        <f>SUM(G1537:G1538)</f>
        <v>508272.75</v>
      </c>
      <c r="H1575" s="77">
        <f t="shared" si="462"/>
        <v>4563978.7700000005</v>
      </c>
      <c r="I1575" s="59">
        <f t="shared" si="461"/>
        <v>0</v>
      </c>
      <c r="J1575" s="107" t="str">
        <f>IF($I1575=0,"","("&amp;IF(#REF!&lt;&gt;0,1,0)+IF(#REF!&lt;&gt;0,2,0)+IF(#REF!&lt;&gt;0,4,0)&amp;")")</f>
        <v/>
      </c>
      <c r="K1575" s="150">
        <f t="shared" si="460"/>
        <v>4563978.7700000005</v>
      </c>
      <c r="L1575" s="46"/>
    </row>
    <row r="1576" spans="1:14" ht="10.5" customHeight="1" x14ac:dyDescent="0.2">
      <c r="A1576" s="68"/>
      <c r="B1576" s="33">
        <v>397</v>
      </c>
      <c r="C1576" s="32" t="s">
        <v>207</v>
      </c>
      <c r="D1576" s="77">
        <f>SUM(D1539:D1541)+SUM(D1562:D1564)</f>
        <v>137198786.16999999</v>
      </c>
      <c r="E1576" s="77">
        <f>SUM(E1539:E1541)+SUM(E1562:E1564)</f>
        <v>28734302.729999997</v>
      </c>
      <c r="F1576" s="77">
        <f>SUM(F1539:F1541)+SUM(F1562:F1564)</f>
        <v>9816089.2200000007</v>
      </c>
      <c r="G1576" s="77">
        <f>SUM(G1539:G1541)+SUM(G1562:G1564)</f>
        <v>48669.77</v>
      </c>
      <c r="H1576" s="77">
        <f t="shared" si="462"/>
        <v>156165669.44999999</v>
      </c>
      <c r="I1576" s="59">
        <f t="shared" si="461"/>
        <v>0</v>
      </c>
      <c r="J1576" s="107" t="str">
        <f>IF($I1576=0,"","("&amp;IF(#REF!&lt;&gt;0,1,0)+IF(#REF!&lt;&gt;0,2,0)+IF(#REF!&lt;&gt;0,4,0)&amp;")")</f>
        <v/>
      </c>
      <c r="K1576" s="150">
        <f t="shared" si="460"/>
        <v>156165669.44999999</v>
      </c>
      <c r="L1576" s="46"/>
    </row>
    <row r="1577" spans="1:14" ht="10.5" customHeight="1" thickBot="1" x14ac:dyDescent="0.25">
      <c r="A1577" s="68"/>
      <c r="B1577" s="33">
        <v>398</v>
      </c>
      <c r="C1577" s="32" t="s">
        <v>199</v>
      </c>
      <c r="D1577" s="77">
        <f>D1542+D1565</f>
        <v>18389575.870000001</v>
      </c>
      <c r="E1577" s="139">
        <f>E1542+E1565</f>
        <v>4495513.32</v>
      </c>
      <c r="F1577" s="139">
        <f>F1542+F1565</f>
        <v>2137196.66</v>
      </c>
      <c r="G1577" s="77">
        <f>G1542+G1565</f>
        <v>61602.630000000005</v>
      </c>
      <c r="H1577" s="77">
        <f t="shared" si="462"/>
        <v>20809495.16</v>
      </c>
      <c r="I1577" s="59">
        <f t="shared" si="461"/>
        <v>0</v>
      </c>
      <c r="J1577" s="107" t="str">
        <f>IF($I1577=0,"","("&amp;IF(#REF!&lt;&gt;0,1,0)+IF(#REF!&lt;&gt;0,2,0)+IF(#REF!&lt;&gt;0,4,0)&amp;")")</f>
        <v/>
      </c>
      <c r="K1577" s="150">
        <f t="shared" si="460"/>
        <v>20809495.16</v>
      </c>
      <c r="L1577" s="46"/>
    </row>
    <row r="1578" spans="1:14" s="40" customFormat="1" ht="10.5" customHeight="1" thickTop="1" x14ac:dyDescent="0.2">
      <c r="A1578" s="79"/>
      <c r="B1578" s="80"/>
      <c r="C1578" s="124" t="str">
        <f>"TOTAL "&amp;A$1568</f>
        <v>TOTAL GENERAL PLANT TOTALS</v>
      </c>
      <c r="D1578" s="155">
        <f t="shared" ref="D1578:I1578" si="463">SUM(D1569:D1577)</f>
        <v>977493107.94999993</v>
      </c>
      <c r="E1578" s="155">
        <f t="shared" si="463"/>
        <v>192695665.36000001</v>
      </c>
      <c r="F1578" s="155">
        <f t="shared" si="463"/>
        <v>66261960.810000002</v>
      </c>
      <c r="G1578" s="155">
        <f t="shared" si="463"/>
        <v>48669.77</v>
      </c>
      <c r="H1578" s="155">
        <f t="shared" si="463"/>
        <v>1103975482.27</v>
      </c>
      <c r="I1578" s="155">
        <f t="shared" si="463"/>
        <v>0</v>
      </c>
      <c r="J1578" s="109" t="str">
        <f>IF($I1578=0,"","("&amp;IF(#REF!&lt;&gt;0,1,0)+IF(#REF!&lt;&gt;0,2,0)+IF(#REF!&lt;&gt;0,4,0)&amp;")")</f>
        <v/>
      </c>
      <c r="K1578" s="161">
        <f>SUM(K1569:K1577)</f>
        <v>1103975482.27</v>
      </c>
      <c r="L1578" s="49"/>
      <c r="M1578" s="51"/>
      <c r="N1578" s="12"/>
    </row>
    <row r="1579" spans="1:14" ht="10.5" customHeight="1" x14ac:dyDescent="0.2">
      <c r="A1579" s="40"/>
      <c r="B1579" s="39"/>
      <c r="C1579" s="122"/>
      <c r="D1579" s="86"/>
      <c r="E1579" s="86"/>
      <c r="F1579" s="86"/>
      <c r="G1579" s="86"/>
      <c r="H1579" s="86"/>
      <c r="I1579" s="86"/>
      <c r="K1579" s="86"/>
      <c r="L1579" s="86"/>
      <c r="M1579" s="86"/>
    </row>
    <row r="1580" spans="1:14" ht="10.5" customHeight="1" x14ac:dyDescent="0.2">
      <c r="A1580" s="104" t="s">
        <v>208</v>
      </c>
      <c r="B1580" s="95"/>
      <c r="C1580" s="65"/>
      <c r="D1580" s="65"/>
      <c r="E1580" s="65"/>
      <c r="F1580" s="65"/>
      <c r="G1580" s="65"/>
      <c r="H1580" s="65"/>
      <c r="I1580" s="65"/>
      <c r="J1580" s="67" t="str">
        <f>IF($I1580=0,"","("&amp;IF(#REF!&lt;&gt;0,1,0)+IF(#REF!&lt;&gt;0,2,0)+IF(#REF!&lt;&gt;0,4,0)&amp;")")</f>
        <v/>
      </c>
      <c r="K1580" s="125"/>
      <c r="L1580" s="44"/>
      <c r="M1580" s="44"/>
    </row>
    <row r="1581" spans="1:14" ht="10.5" customHeight="1" x14ac:dyDescent="0.2">
      <c r="A1581" s="68"/>
      <c r="B1581" s="102"/>
      <c r="C1581" s="126" t="s">
        <v>77</v>
      </c>
      <c r="D1581" s="59">
        <f>D1494+D1519+D1543</f>
        <v>17521482503.519997</v>
      </c>
      <c r="E1581" s="59">
        <f>E1494+E1519+E1543</f>
        <v>1437949658.8999999</v>
      </c>
      <c r="F1581" s="59">
        <f>F1494+F1519+F1543</f>
        <v>332498907.98999995</v>
      </c>
      <c r="G1581" s="59">
        <f>G1494+G1519+G1543</f>
        <v>56737703.560000002</v>
      </c>
      <c r="H1581" s="59">
        <f>D1581+E1581-F1581+G1581</f>
        <v>18683670957.989998</v>
      </c>
      <c r="I1581" s="59">
        <f>I1494+I1519+I1543</f>
        <v>357556867.70999998</v>
      </c>
      <c r="J1581" s="107" t="s">
        <v>242</v>
      </c>
      <c r="K1581" s="149">
        <f>H1581-I1581</f>
        <v>18326114090.279999</v>
      </c>
      <c r="L1581" s="44"/>
      <c r="M1581" s="44"/>
    </row>
    <row r="1582" spans="1:14" ht="10.5" customHeight="1" thickBot="1" x14ac:dyDescent="0.25">
      <c r="A1582" s="68"/>
      <c r="B1582" s="102"/>
      <c r="C1582" s="126" t="s">
        <v>84</v>
      </c>
      <c r="D1582" s="77">
        <f>D1566</f>
        <v>341117464.20000005</v>
      </c>
      <c r="E1582" s="77">
        <f>E1566</f>
        <v>93831777.599999994</v>
      </c>
      <c r="F1582" s="77">
        <f>F1566</f>
        <v>38120265.659999996</v>
      </c>
      <c r="G1582" s="77">
        <f>G1566</f>
        <v>-38485.090000000026</v>
      </c>
      <c r="H1582" s="77">
        <f>D1582+E1582-F1582+G1582</f>
        <v>396790491.05000013</v>
      </c>
      <c r="I1582" s="59">
        <f>I1495+I1520+I1544</f>
        <v>0</v>
      </c>
      <c r="J1582" s="107" t="s">
        <v>243</v>
      </c>
      <c r="K1582" s="150">
        <f>H1582-I1582</f>
        <v>396790491.05000013</v>
      </c>
    </row>
    <row r="1583" spans="1:14" s="40" customFormat="1" ht="10.5" customHeight="1" thickTop="1" x14ac:dyDescent="0.2">
      <c r="A1583" s="79"/>
      <c r="B1583" s="80"/>
      <c r="C1583" s="127" t="str">
        <f>A$1580</f>
        <v>TOTAL EXCLUDING PRODUCTION PLANT</v>
      </c>
      <c r="D1583" s="154">
        <f t="shared" ref="D1583:I1583" si="464">SUM(D1581:D1582)</f>
        <v>17862599967.719997</v>
      </c>
      <c r="E1583" s="154">
        <f t="shared" si="464"/>
        <v>1531781436.4999998</v>
      </c>
      <c r="F1583" s="154">
        <f t="shared" si="464"/>
        <v>370619173.64999998</v>
      </c>
      <c r="G1583" s="154">
        <f t="shared" si="464"/>
        <v>56699218.469999999</v>
      </c>
      <c r="H1583" s="154">
        <f t="shared" si="464"/>
        <v>19080461449.039997</v>
      </c>
      <c r="I1583" s="154">
        <f t="shared" si="464"/>
        <v>357556867.70999998</v>
      </c>
      <c r="J1583" s="109" t="s">
        <v>242</v>
      </c>
      <c r="K1583" s="156">
        <f>SUM(K1581:K1582)</f>
        <v>18722904581.329998</v>
      </c>
      <c r="L1583" s="84"/>
      <c r="M1583" s="84"/>
      <c r="N1583" s="12"/>
    </row>
    <row r="1584" spans="1:14" ht="10.5" customHeight="1" x14ac:dyDescent="0.2">
      <c r="A1584" s="40"/>
      <c r="B1584" s="39"/>
      <c r="D1584" s="85"/>
      <c r="E1584" s="85"/>
      <c r="F1584" s="85"/>
      <c r="G1584" s="85"/>
      <c r="H1584" s="85"/>
      <c r="I1584" s="85"/>
      <c r="K1584" s="85"/>
      <c r="L1584" s="85"/>
      <c r="M1584" s="85"/>
    </row>
    <row r="1585" spans="1:14" ht="10.5" customHeight="1" x14ac:dyDescent="0.2">
      <c r="A1585" s="104" t="s">
        <v>209</v>
      </c>
      <c r="B1585" s="95"/>
      <c r="C1585" s="65"/>
      <c r="D1585" s="65"/>
      <c r="E1585" s="65"/>
      <c r="F1585" s="65"/>
      <c r="G1585" s="65"/>
      <c r="H1585" s="65"/>
      <c r="I1585" s="65"/>
      <c r="J1585" s="67" t="s">
        <v>243</v>
      </c>
      <c r="K1585" s="123"/>
      <c r="L1585" s="9"/>
      <c r="M1585" s="9"/>
    </row>
    <row r="1586" spans="1:14" ht="10.5" customHeight="1" x14ac:dyDescent="0.2">
      <c r="A1586" s="68"/>
      <c r="B1586" s="102"/>
      <c r="C1586" s="126" t="s">
        <v>77</v>
      </c>
      <c r="D1586" s="59">
        <f t="shared" ref="D1586:I1587" si="465">D1479+D1581</f>
        <v>37321596876.309998</v>
      </c>
      <c r="E1586" s="59">
        <f t="shared" si="465"/>
        <v>2398841014.6999998</v>
      </c>
      <c r="F1586" s="59">
        <f t="shared" si="465"/>
        <v>872226545.36999989</v>
      </c>
      <c r="G1586" s="59">
        <f t="shared" si="465"/>
        <v>56735130.939999983</v>
      </c>
      <c r="H1586" s="59">
        <f>D1586+E1586-F1586+G1586</f>
        <v>38904946476.579994</v>
      </c>
      <c r="I1586" s="59">
        <f t="shared" si="465"/>
        <v>357556867.70999998</v>
      </c>
      <c r="J1586" s="107" t="s">
        <v>242</v>
      </c>
      <c r="K1586" s="149">
        <f>H1586-I1586</f>
        <v>38547389608.869995</v>
      </c>
      <c r="L1586" s="44"/>
      <c r="M1586" s="44"/>
    </row>
    <row r="1587" spans="1:14" ht="10.5" customHeight="1" thickBot="1" x14ac:dyDescent="0.25">
      <c r="A1587" s="68"/>
      <c r="B1587" s="102"/>
      <c r="C1587" s="126" t="s">
        <v>84</v>
      </c>
      <c r="D1587" s="77">
        <f t="shared" si="465"/>
        <v>417563564.47000003</v>
      </c>
      <c r="E1587" s="77">
        <f t="shared" si="465"/>
        <v>110434836.86999999</v>
      </c>
      <c r="F1587" s="77">
        <f t="shared" si="465"/>
        <v>46092949.75</v>
      </c>
      <c r="G1587" s="77">
        <f t="shared" si="465"/>
        <v>-35912.470000000023</v>
      </c>
      <c r="H1587" s="77">
        <f>D1587+E1587-F1587+G1587</f>
        <v>481869539.12</v>
      </c>
      <c r="I1587" s="59">
        <f t="shared" si="465"/>
        <v>0</v>
      </c>
      <c r="J1587" s="107" t="s">
        <v>243</v>
      </c>
      <c r="K1587" s="150">
        <f>H1587-I1587</f>
        <v>481869539.12</v>
      </c>
    </row>
    <row r="1588" spans="1:14" s="40" customFormat="1" ht="10.5" customHeight="1" thickTop="1" x14ac:dyDescent="0.2">
      <c r="A1588" s="79"/>
      <c r="B1588" s="80"/>
      <c r="C1588" s="127" t="str">
        <f>A$1585</f>
        <v>TOTAL INCLUDING PRODUCTION PLANT</v>
      </c>
      <c r="D1588" s="154">
        <f t="shared" ref="D1588:I1588" si="466">SUM(D1586:D1587)</f>
        <v>37739160440.779999</v>
      </c>
      <c r="E1588" s="154">
        <f>SUM(E1586:E1587)</f>
        <v>2509275851.5699997</v>
      </c>
      <c r="F1588" s="154">
        <f t="shared" si="466"/>
        <v>918319495.11999989</v>
      </c>
      <c r="G1588" s="154">
        <f t="shared" si="466"/>
        <v>56699218.469999984</v>
      </c>
      <c r="H1588" s="154">
        <f t="shared" si="466"/>
        <v>39386816015.699997</v>
      </c>
      <c r="I1588" s="154">
        <f t="shared" si="466"/>
        <v>357556867.70999998</v>
      </c>
      <c r="J1588" s="109" t="s">
        <v>242</v>
      </c>
      <c r="K1588" s="156">
        <f>SUM(K1586:K1587)</f>
        <v>39029259147.989998</v>
      </c>
      <c r="L1588" s="84"/>
      <c r="M1588" s="84"/>
      <c r="N1588" s="12"/>
    </row>
    <row r="1589" spans="1:14" ht="10.5" customHeight="1" x14ac:dyDescent="0.2">
      <c r="B1589" s="39"/>
      <c r="D1589" s="165"/>
      <c r="E1589" s="165"/>
      <c r="F1589" s="165"/>
      <c r="G1589" s="165"/>
      <c r="H1589" s="165"/>
      <c r="I1589" s="165"/>
      <c r="J1589" s="218"/>
      <c r="K1589" s="165"/>
      <c r="L1589" s="9"/>
      <c r="M1589" s="9"/>
    </row>
    <row r="1590" spans="1:14" ht="10.5" customHeight="1" x14ac:dyDescent="0.2">
      <c r="B1590" s="128" t="s">
        <v>210</v>
      </c>
      <c r="D1590" s="44"/>
      <c r="E1590" s="165"/>
      <c r="F1590" s="44"/>
      <c r="G1590" s="44"/>
      <c r="H1590" s="44"/>
      <c r="I1590" s="9"/>
      <c r="K1590" s="9"/>
      <c r="L1590" s="9"/>
      <c r="M1590" s="9"/>
    </row>
    <row r="1591" spans="1:14" ht="10.5" customHeight="1" x14ac:dyDescent="0.2">
      <c r="B1591" s="63" t="s">
        <v>211</v>
      </c>
      <c r="C1591" s="9" t="s">
        <v>235</v>
      </c>
      <c r="D1591" s="9"/>
      <c r="E1591" s="165"/>
      <c r="F1591" s="9"/>
      <c r="G1591" s="9"/>
      <c r="H1591" s="9"/>
      <c r="I1591" s="44"/>
      <c r="K1591" s="9"/>
      <c r="L1591" s="9"/>
      <c r="M1591" s="9"/>
    </row>
    <row r="1592" spans="1:14" ht="10.5" customHeight="1" x14ac:dyDescent="0.2">
      <c r="B1592" s="63"/>
      <c r="C1592" s="9" t="s">
        <v>234</v>
      </c>
      <c r="D1592" s="9"/>
      <c r="E1592" s="165"/>
      <c r="F1592" s="9"/>
      <c r="G1592" s="9"/>
      <c r="H1592" s="9"/>
      <c r="I1592" s="44"/>
      <c r="K1592" s="9"/>
      <c r="L1592" s="9"/>
      <c r="M1592" s="9"/>
    </row>
    <row r="1593" spans="1:14" ht="10.5" customHeight="1" x14ac:dyDescent="0.2">
      <c r="B1593" s="63" t="s">
        <v>212</v>
      </c>
      <c r="C1593" s="9" t="s">
        <v>213</v>
      </c>
      <c r="D1593" s="9"/>
      <c r="E1593" s="165"/>
      <c r="F1593" s="9"/>
      <c r="G1593" s="9"/>
      <c r="H1593" s="9"/>
      <c r="I1593" s="9"/>
      <c r="K1593" s="9"/>
      <c r="L1593" s="9"/>
      <c r="M1593" s="9"/>
    </row>
    <row r="1594" spans="1:14" ht="10.5" customHeight="1" x14ac:dyDescent="0.2">
      <c r="B1594" s="63" t="s">
        <v>214</v>
      </c>
      <c r="C1594" s="41" t="s">
        <v>215</v>
      </c>
      <c r="D1594" s="9"/>
      <c r="E1594" s="9"/>
      <c r="F1594" s="9"/>
      <c r="G1594" s="9"/>
      <c r="H1594" s="9"/>
      <c r="I1594" s="9"/>
      <c r="K1594" s="9"/>
      <c r="L1594" s="9"/>
      <c r="M1594" s="9"/>
    </row>
    <row r="1595" spans="1:14" ht="10.5" customHeight="1" x14ac:dyDescent="0.2">
      <c r="B1595" s="63"/>
      <c r="C1595" s="41"/>
      <c r="D1595" s="9"/>
      <c r="E1595" s="9"/>
      <c r="F1595" s="9"/>
      <c r="G1595" s="9"/>
      <c r="H1595" s="9"/>
      <c r="I1595" s="9"/>
      <c r="K1595" s="9"/>
      <c r="L1595" s="9"/>
      <c r="M1595" s="9"/>
    </row>
    <row r="1596" spans="1:14" ht="10.5" customHeight="1" x14ac:dyDescent="0.2">
      <c r="B1596" s="128" t="s">
        <v>216</v>
      </c>
      <c r="C1596" s="41"/>
      <c r="D1596" s="9"/>
      <c r="E1596" s="9"/>
      <c r="F1596" s="9"/>
      <c r="G1596" s="9"/>
      <c r="H1596" s="9"/>
      <c r="I1596" s="9"/>
      <c r="K1596" s="9"/>
      <c r="L1596" s="9"/>
      <c r="M1596" s="9"/>
    </row>
    <row r="1597" spans="1:14" ht="10.5" customHeight="1" x14ac:dyDescent="0.2">
      <c r="B1597" s="63" t="s">
        <v>217</v>
      </c>
      <c r="C1597" s="41" t="s">
        <v>218</v>
      </c>
      <c r="D1597" s="9"/>
      <c r="E1597" s="9"/>
      <c r="F1597" s="9"/>
      <c r="G1597" s="9"/>
      <c r="H1597" s="9"/>
      <c r="K1597" s="9"/>
      <c r="L1597" s="9"/>
      <c r="M1597" s="9"/>
    </row>
    <row r="1598" spans="1:14" ht="10.5" customHeight="1" x14ac:dyDescent="0.2">
      <c r="B1598" s="63" t="s">
        <v>217</v>
      </c>
      <c r="C1598" s="105" t="s">
        <v>219</v>
      </c>
      <c r="D1598" s="9"/>
      <c r="E1598" s="9"/>
      <c r="F1598" s="9"/>
      <c r="G1598" s="9"/>
      <c r="H1598" s="9"/>
      <c r="I1598" s="9"/>
      <c r="K1598" s="9"/>
      <c r="L1598" s="9"/>
      <c r="M1598" s="9"/>
    </row>
    <row r="1599" spans="1:14" ht="10.5" customHeight="1" x14ac:dyDescent="0.2">
      <c r="B1599" s="63" t="s">
        <v>217</v>
      </c>
      <c r="C1599" s="145" t="s">
        <v>240</v>
      </c>
      <c r="D1599" s="9"/>
      <c r="E1599" s="9"/>
      <c r="F1599" s="9"/>
      <c r="G1599" s="9"/>
      <c r="H1599" s="9"/>
      <c r="I1599" s="9"/>
      <c r="K1599" s="9"/>
      <c r="L1599" s="9"/>
      <c r="M1599" s="9"/>
    </row>
    <row r="1600" spans="1:14" ht="10.5" customHeight="1" x14ac:dyDescent="0.2">
      <c r="B1600" s="63"/>
      <c r="C1600" s="105" t="s">
        <v>241</v>
      </c>
      <c r="D1600" s="9"/>
      <c r="E1600" s="9"/>
      <c r="F1600" s="9"/>
      <c r="G1600" s="9"/>
      <c r="H1600" s="9"/>
      <c r="I1600" s="9"/>
      <c r="K1600" s="9"/>
      <c r="L1600" s="9"/>
      <c r="M1600" s="9"/>
    </row>
    <row r="1601" spans="1:14" ht="10.5" customHeight="1" x14ac:dyDescent="0.2">
      <c r="B1601" s="63"/>
      <c r="C1601" s="41"/>
      <c r="D1601" s="9"/>
      <c r="E1601" s="9"/>
      <c r="F1601" s="9"/>
      <c r="G1601" s="9"/>
      <c r="H1601" s="9"/>
      <c r="I1601" s="9"/>
      <c r="K1601" s="9"/>
      <c r="L1601" s="9"/>
      <c r="M1601" s="9"/>
    </row>
    <row r="1602" spans="1:14" ht="15.75" x14ac:dyDescent="0.25">
      <c r="A1602" s="129" t="s">
        <v>220</v>
      </c>
      <c r="B1602" s="63"/>
      <c r="C1602" s="41"/>
      <c r="D1602" s="9"/>
      <c r="E1602" s="9"/>
      <c r="F1602" s="9"/>
      <c r="G1602" s="9"/>
      <c r="H1602" s="9"/>
      <c r="I1602" s="9"/>
      <c r="K1602" s="9"/>
      <c r="L1602" s="9"/>
      <c r="M1602" s="9"/>
    </row>
    <row r="1603" spans="1:14" ht="10.5" customHeight="1" x14ac:dyDescent="0.2">
      <c r="B1603" s="63"/>
      <c r="C1603" s="41"/>
      <c r="D1603" s="9"/>
      <c r="E1603" s="9"/>
      <c r="F1603" s="9"/>
      <c r="G1603" s="9"/>
      <c r="H1603" s="9"/>
      <c r="I1603" s="9"/>
      <c r="K1603" s="9"/>
      <c r="L1603" s="9"/>
      <c r="M1603" s="9"/>
    </row>
    <row r="1604" spans="1:14" s="32" customFormat="1" ht="10.5" customHeight="1" x14ac:dyDescent="0.2">
      <c r="A1604" s="130" t="s">
        <v>121</v>
      </c>
      <c r="B1604" s="131"/>
      <c r="C1604" s="69"/>
      <c r="J1604" s="107"/>
      <c r="N1604" s="31"/>
    </row>
    <row r="1605" spans="1:14" s="32" customFormat="1" ht="10.5" customHeight="1" x14ac:dyDescent="0.2">
      <c r="A1605" s="130"/>
      <c r="B1605" s="131"/>
      <c r="C1605" s="69"/>
      <c r="J1605" s="107"/>
      <c r="N1605" s="31"/>
    </row>
    <row r="1606" spans="1:14" s="32" customFormat="1" ht="10.5" customHeight="1" x14ac:dyDescent="0.2">
      <c r="A1606" s="130"/>
      <c r="B1606" s="131"/>
      <c r="C1606" s="132" t="s">
        <v>227</v>
      </c>
      <c r="H1606" s="59"/>
      <c r="J1606" s="107"/>
      <c r="N1606" s="31"/>
    </row>
    <row r="1607" spans="1:14" s="32" customFormat="1" ht="10.5" customHeight="1" x14ac:dyDescent="0.2">
      <c r="A1607" s="130"/>
      <c r="B1607" s="131"/>
      <c r="C1607" s="133" t="s">
        <v>85</v>
      </c>
      <c r="D1607" s="59">
        <f t="shared" ref="D1607:I1607" si="467">D16</f>
        <v>0</v>
      </c>
      <c r="E1607" s="59">
        <f t="shared" si="467"/>
        <v>0</v>
      </c>
      <c r="F1607" s="59">
        <f t="shared" si="467"/>
        <v>0</v>
      </c>
      <c r="G1607" s="59">
        <f t="shared" si="467"/>
        <v>0</v>
      </c>
      <c r="H1607" s="59">
        <f t="shared" si="467"/>
        <v>0</v>
      </c>
      <c r="I1607" s="59">
        <f t="shared" si="467"/>
        <v>0</v>
      </c>
      <c r="J1607" s="107" t="str">
        <f>IF($I1607=0,"","("&amp;IF(#REF!&lt;&gt;0,1,0)+IF(#REF!&lt;&gt;0,2,0)+IF(#REF!&lt;&gt;0,4,0)&amp;")")</f>
        <v/>
      </c>
      <c r="K1607" s="59">
        <f>H1607-I1607</f>
        <v>0</v>
      </c>
      <c r="N1607" s="31"/>
    </row>
    <row r="1608" spans="1:14" s="32" customFormat="1" ht="10.5" customHeight="1" x14ac:dyDescent="0.2">
      <c r="A1608" s="130"/>
      <c r="B1608" s="131"/>
      <c r="C1608" s="133" t="s">
        <v>86</v>
      </c>
      <c r="D1608" s="59">
        <f t="shared" ref="D1608:I1608" si="468">D30</f>
        <v>0</v>
      </c>
      <c r="E1608" s="59">
        <f t="shared" si="468"/>
        <v>0</v>
      </c>
      <c r="F1608" s="59">
        <f t="shared" si="468"/>
        <v>0</v>
      </c>
      <c r="G1608" s="59">
        <f t="shared" si="468"/>
        <v>0</v>
      </c>
      <c r="H1608" s="59">
        <f t="shared" si="468"/>
        <v>0</v>
      </c>
      <c r="I1608" s="59">
        <f t="shared" si="468"/>
        <v>0</v>
      </c>
      <c r="J1608" s="107" t="str">
        <f>IF($I1608=0,"","("&amp;IF(#REF!&lt;&gt;0,1,0)+IF(#REF!&lt;&gt;0,2,0)+IF(#REF!&lt;&gt;0,4,0)&amp;")")</f>
        <v/>
      </c>
      <c r="K1608" s="77">
        <f>H1608-I1608</f>
        <v>0</v>
      </c>
      <c r="N1608" s="31"/>
    </row>
    <row r="1609" spans="1:14" s="32" customFormat="1" ht="10.5" customHeight="1" x14ac:dyDescent="0.2">
      <c r="A1609" s="130"/>
      <c r="B1609" s="131"/>
      <c r="C1609" s="133" t="s">
        <v>87</v>
      </c>
      <c r="D1609" s="135">
        <f t="shared" ref="D1609:I1609" si="469">D44</f>
        <v>0</v>
      </c>
      <c r="E1609" s="135">
        <f t="shared" si="469"/>
        <v>0</v>
      </c>
      <c r="F1609" s="135">
        <f t="shared" si="469"/>
        <v>0</v>
      </c>
      <c r="G1609" s="135">
        <f t="shared" si="469"/>
        <v>0</v>
      </c>
      <c r="H1609" s="135">
        <f t="shared" si="469"/>
        <v>0</v>
      </c>
      <c r="I1609" s="135">
        <f t="shared" si="469"/>
        <v>0</v>
      </c>
      <c r="J1609" s="107" t="str">
        <f>IF($I1609=0,"","("&amp;IF(#REF!&lt;&gt;0,1,0)+IF(#REF!&lt;&gt;0,2,0)+IF(#REF!&lt;&gt;0,4,0)&amp;")")</f>
        <v/>
      </c>
      <c r="K1609" s="134">
        <f>H1609-I1609</f>
        <v>0</v>
      </c>
      <c r="N1609" s="31"/>
    </row>
    <row r="1610" spans="1:14" s="32" customFormat="1" ht="10.5" customHeight="1" x14ac:dyDescent="0.2">
      <c r="A1610" s="130"/>
      <c r="B1610" s="131"/>
      <c r="C1610" s="131" t="s">
        <v>228</v>
      </c>
      <c r="D1610" s="59">
        <f t="shared" ref="D1610:I1610" si="470">SUM(D1607:D1609)</f>
        <v>0</v>
      </c>
      <c r="E1610" s="59">
        <f t="shared" si="470"/>
        <v>0</v>
      </c>
      <c r="F1610" s="59">
        <f t="shared" si="470"/>
        <v>0</v>
      </c>
      <c r="G1610" s="59">
        <f t="shared" si="470"/>
        <v>0</v>
      </c>
      <c r="H1610" s="59">
        <f t="shared" si="470"/>
        <v>0</v>
      </c>
      <c r="I1610" s="59">
        <f t="shared" si="470"/>
        <v>0</v>
      </c>
      <c r="J1610" s="107"/>
      <c r="K1610" s="59">
        <f>SUM(K1607:K1609)</f>
        <v>0</v>
      </c>
      <c r="N1610" s="31"/>
    </row>
    <row r="1611" spans="1:14" s="32" customFormat="1" ht="10.5" customHeight="1" x14ac:dyDescent="0.2">
      <c r="A1611" s="130"/>
      <c r="B1611" s="131"/>
      <c r="C1611" s="69"/>
      <c r="J1611" s="107"/>
      <c r="N1611" s="31"/>
    </row>
    <row r="1612" spans="1:14" s="32" customFormat="1" ht="10.5" customHeight="1" x14ac:dyDescent="0.2">
      <c r="A1612" s="130"/>
      <c r="B1612" s="131"/>
      <c r="C1612" s="132" t="s">
        <v>229</v>
      </c>
      <c r="J1612" s="107"/>
      <c r="N1612" s="31"/>
    </row>
    <row r="1613" spans="1:14" s="32" customFormat="1" ht="10.5" customHeight="1" x14ac:dyDescent="0.2">
      <c r="A1613" s="130"/>
      <c r="B1613" s="131"/>
      <c r="C1613" s="133" t="s">
        <v>96</v>
      </c>
      <c r="D1613" s="59">
        <f>D200</f>
        <v>1478577.579999998</v>
      </c>
      <c r="E1613" s="59">
        <f>E200</f>
        <v>0</v>
      </c>
      <c r="F1613" s="59">
        <f>F200</f>
        <v>0</v>
      </c>
      <c r="G1613" s="59">
        <f>G200</f>
        <v>-1478577.58</v>
      </c>
      <c r="H1613" s="59">
        <f>D1613+E1613-F1613+G1613</f>
        <v>-2.0954757928848267E-9</v>
      </c>
      <c r="I1613" s="59">
        <f>I200</f>
        <v>0</v>
      </c>
      <c r="J1613" s="107" t="str">
        <f>IF($I1613=0,"","("&amp;IF(#REF!&lt;&gt;0,1,0)+IF(#REF!&lt;&gt;0,2,0)+IF(#REF!&lt;&gt;0,4,0)&amp;")")</f>
        <v/>
      </c>
      <c r="K1613" s="59">
        <f>H1613-I1613</f>
        <v>-2.0954757928848267E-9</v>
      </c>
      <c r="N1613" s="31"/>
    </row>
    <row r="1614" spans="1:14" s="32" customFormat="1" ht="10.5" customHeight="1" x14ac:dyDescent="0.2">
      <c r="A1614" s="130"/>
      <c r="B1614" s="131"/>
      <c r="C1614" s="133" t="s">
        <v>97</v>
      </c>
      <c r="D1614" s="59">
        <f>D214</f>
        <v>0</v>
      </c>
      <c r="E1614" s="59">
        <f>E214</f>
        <v>0</v>
      </c>
      <c r="F1614" s="59">
        <f>F214</f>
        <v>0</v>
      </c>
      <c r="G1614" s="59">
        <f>G214</f>
        <v>0</v>
      </c>
      <c r="H1614" s="59">
        <f>D1614+E1614-F1614+G1614</f>
        <v>0</v>
      </c>
      <c r="I1614" s="59">
        <f>I214</f>
        <v>0</v>
      </c>
      <c r="J1614" s="107"/>
      <c r="K1614" s="59">
        <f>H1614-I1614</f>
        <v>0</v>
      </c>
      <c r="N1614" s="31"/>
    </row>
    <row r="1615" spans="1:14" s="32" customFormat="1" ht="10.5" customHeight="1" x14ac:dyDescent="0.2">
      <c r="A1615" s="130"/>
      <c r="B1615" s="131"/>
      <c r="C1615" s="133" t="s">
        <v>98</v>
      </c>
      <c r="D1615" s="59">
        <f>D228</f>
        <v>0</v>
      </c>
      <c r="E1615" s="59">
        <f>E228</f>
        <v>0</v>
      </c>
      <c r="F1615" s="59">
        <f>F228</f>
        <v>0</v>
      </c>
      <c r="G1615" s="59">
        <f>G228</f>
        <v>0</v>
      </c>
      <c r="H1615" s="59">
        <f>D1615+E1615-F1615+G1615</f>
        <v>0</v>
      </c>
      <c r="I1615" s="59">
        <f>I228</f>
        <v>0</v>
      </c>
      <c r="J1615" s="107" t="str">
        <f>IF($I1615=0,"","("&amp;IF(#REF!&lt;&gt;0,1,0)+IF(#REF!&lt;&gt;0,2,0)+IF(#REF!&lt;&gt;0,4,0)&amp;")")</f>
        <v/>
      </c>
      <c r="K1615" s="59">
        <f>H1615-I1615</f>
        <v>0</v>
      </c>
      <c r="N1615" s="31"/>
    </row>
    <row r="1616" spans="1:14" s="32" customFormat="1" ht="10.5" customHeight="1" x14ac:dyDescent="0.2">
      <c r="A1616" s="130"/>
      <c r="B1616" s="131"/>
      <c r="C1616" s="133" t="s">
        <v>99</v>
      </c>
      <c r="D1616" s="59">
        <f>D242</f>
        <v>-4.6566128730773926E-10</v>
      </c>
      <c r="E1616" s="59">
        <f>E242</f>
        <v>0</v>
      </c>
      <c r="F1616" s="59">
        <f>F242</f>
        <v>0</v>
      </c>
      <c r="G1616" s="59">
        <f>G242</f>
        <v>0</v>
      </c>
      <c r="H1616" s="59">
        <f>D1616+E1616-F1616+G1616</f>
        <v>-4.6566128730773926E-10</v>
      </c>
      <c r="I1616" s="59">
        <f>I242</f>
        <v>0</v>
      </c>
      <c r="J1616" s="107"/>
      <c r="K1616" s="59">
        <f>H1616-I1616</f>
        <v>-4.6566128730773926E-10</v>
      </c>
      <c r="N1616" s="31"/>
    </row>
    <row r="1617" spans="1:14" s="32" customFormat="1" ht="10.5" customHeight="1" x14ac:dyDescent="0.2">
      <c r="A1617" s="130"/>
      <c r="B1617" s="131"/>
      <c r="C1617" s="133" t="s">
        <v>100</v>
      </c>
      <c r="D1617" s="135">
        <f>D256</f>
        <v>-6.9849193096160889E-10</v>
      </c>
      <c r="E1617" s="135">
        <f>E256</f>
        <v>0</v>
      </c>
      <c r="F1617" s="135">
        <f>F256</f>
        <v>0</v>
      </c>
      <c r="G1617" s="135">
        <f>G256</f>
        <v>0</v>
      </c>
      <c r="H1617" s="135">
        <f>D1617+E1617-F1617+G1617</f>
        <v>-6.9849193096160889E-10</v>
      </c>
      <c r="I1617" s="135">
        <f>I256</f>
        <v>0</v>
      </c>
      <c r="J1617" s="59" t="str">
        <f>IF($I1617=0,"","("&amp;IF(#REF!&lt;&gt;0,1,0)+IF(#REF!&lt;&gt;0,2,0)+IF(#REF!&lt;&gt;0,4,0)&amp;")")</f>
        <v/>
      </c>
      <c r="K1617" s="135">
        <f>H1617-I1617</f>
        <v>-6.9849193096160889E-10</v>
      </c>
      <c r="N1617" s="31"/>
    </row>
    <row r="1618" spans="1:14" s="32" customFormat="1" ht="10.5" customHeight="1" x14ac:dyDescent="0.2">
      <c r="A1618" s="130"/>
      <c r="B1618" s="131"/>
      <c r="C1618" s="131" t="s">
        <v>230</v>
      </c>
      <c r="D1618" s="59">
        <f t="shared" ref="D1618:I1618" si="471">SUM(D1613:D1617)</f>
        <v>1478577.5799999968</v>
      </c>
      <c r="E1618" s="59">
        <f t="shared" si="471"/>
        <v>0</v>
      </c>
      <c r="F1618" s="59">
        <f t="shared" si="471"/>
        <v>0</v>
      </c>
      <c r="G1618" s="59">
        <f t="shared" si="471"/>
        <v>-1478577.58</v>
      </c>
      <c r="H1618" s="59">
        <f t="shared" si="471"/>
        <v>-3.2596290111541748E-9</v>
      </c>
      <c r="I1618" s="59">
        <f t="shared" si="471"/>
        <v>0</v>
      </c>
      <c r="J1618" s="107"/>
      <c r="K1618" s="59">
        <f>SUM(K1613:K1617)</f>
        <v>-3.2596290111541748E-9</v>
      </c>
      <c r="N1618" s="31"/>
    </row>
    <row r="1619" spans="1:14" s="32" customFormat="1" ht="10.5" customHeight="1" x14ac:dyDescent="0.2">
      <c r="A1619" s="130"/>
      <c r="B1619" s="131"/>
      <c r="C1619" s="69"/>
      <c r="J1619" s="107"/>
      <c r="N1619" s="31"/>
    </row>
    <row r="1620" spans="1:14" s="32" customFormat="1" ht="10.5" customHeight="1" x14ac:dyDescent="0.2">
      <c r="A1620" s="130"/>
      <c r="B1620" s="131"/>
      <c r="C1620" s="132" t="s">
        <v>231</v>
      </c>
      <c r="H1620" s="59"/>
      <c r="J1620" s="107"/>
      <c r="N1620" s="31"/>
    </row>
    <row r="1621" spans="1:14" s="32" customFormat="1" ht="10.5" customHeight="1" x14ac:dyDescent="0.2">
      <c r="A1621" s="130"/>
      <c r="B1621" s="131"/>
      <c r="C1621" s="133" t="s">
        <v>104</v>
      </c>
      <c r="D1621" s="59">
        <f t="shared" ref="D1621:I1621" si="472">D293</f>
        <v>2.9103830456733704E-11</v>
      </c>
      <c r="E1621" s="59">
        <f t="shared" si="472"/>
        <v>0</v>
      </c>
      <c r="F1621" s="59">
        <f t="shared" si="472"/>
        <v>0</v>
      </c>
      <c r="G1621" s="59">
        <f t="shared" si="472"/>
        <v>0</v>
      </c>
      <c r="H1621" s="59">
        <f t="shared" si="472"/>
        <v>2.9103830456733704E-11</v>
      </c>
      <c r="I1621" s="59">
        <f t="shared" si="472"/>
        <v>0</v>
      </c>
      <c r="J1621" s="107" t="str">
        <f>IF($I1621=0,"","("&amp;IF(#REF!&lt;&gt;0,1,0)+IF(#REF!&lt;&gt;0,2,0)+IF(#REF!&lt;&gt;0,4,0)&amp;")")</f>
        <v/>
      </c>
      <c r="K1621" s="59">
        <f>H1621-I1621</f>
        <v>2.9103830456733704E-11</v>
      </c>
      <c r="N1621" s="31"/>
    </row>
    <row r="1622" spans="1:14" s="32" customFormat="1" ht="10.5" customHeight="1" x14ac:dyDescent="0.2">
      <c r="A1622" s="130"/>
      <c r="B1622" s="131"/>
      <c r="C1622" s="133" t="s">
        <v>105</v>
      </c>
      <c r="D1622" s="135">
        <f t="shared" ref="D1622:I1622" si="473">D307</f>
        <v>0</v>
      </c>
      <c r="E1622" s="135">
        <f t="shared" si="473"/>
        <v>0</v>
      </c>
      <c r="F1622" s="135">
        <f t="shared" si="473"/>
        <v>0</v>
      </c>
      <c r="G1622" s="135">
        <f t="shared" si="473"/>
        <v>0</v>
      </c>
      <c r="H1622" s="135">
        <f t="shared" si="473"/>
        <v>0</v>
      </c>
      <c r="I1622" s="135">
        <f t="shared" si="473"/>
        <v>0</v>
      </c>
      <c r="J1622" s="107" t="str">
        <f>IF($I1622=0,"","("&amp;IF(#REF!&lt;&gt;0,1,0)+IF(#REF!&lt;&gt;0,2,0)+IF(#REF!&lt;&gt;0,4,0)&amp;")")</f>
        <v/>
      </c>
      <c r="K1622" s="134">
        <f>H1622-I1622</f>
        <v>0</v>
      </c>
      <c r="N1622" s="31"/>
    </row>
    <row r="1623" spans="1:14" s="32" customFormat="1" ht="10.5" customHeight="1" x14ac:dyDescent="0.2">
      <c r="A1623" s="130"/>
      <c r="B1623" s="131"/>
      <c r="C1623" s="131" t="s">
        <v>232</v>
      </c>
      <c r="D1623" s="59">
        <f t="shared" ref="D1623:I1623" si="474">SUM(D1621:D1622)</f>
        <v>2.9103830456733704E-11</v>
      </c>
      <c r="E1623" s="59">
        <f t="shared" si="474"/>
        <v>0</v>
      </c>
      <c r="F1623" s="59">
        <f t="shared" si="474"/>
        <v>0</v>
      </c>
      <c r="G1623" s="59">
        <f t="shared" si="474"/>
        <v>0</v>
      </c>
      <c r="H1623" s="59">
        <f t="shared" si="474"/>
        <v>2.9103830456733704E-11</v>
      </c>
      <c r="I1623" s="59">
        <f t="shared" si="474"/>
        <v>0</v>
      </c>
      <c r="J1623" s="107"/>
      <c r="K1623" s="59">
        <f>SUM(K1621:K1622)</f>
        <v>2.9103830456733704E-11</v>
      </c>
      <c r="N1623" s="31"/>
    </row>
    <row r="1624" spans="1:14" s="32" customFormat="1" ht="10.5" customHeight="1" thickBot="1" x14ac:dyDescent="0.25">
      <c r="A1624" s="130"/>
      <c r="B1624" s="131"/>
      <c r="C1624" s="131"/>
      <c r="D1624" s="136"/>
      <c r="E1624" s="136"/>
      <c r="F1624" s="136"/>
      <c r="G1624" s="136"/>
      <c r="H1624" s="136"/>
      <c r="I1624" s="136"/>
      <c r="J1624" s="107"/>
      <c r="K1624" s="136"/>
      <c r="N1624" s="31"/>
    </row>
    <row r="1625" spans="1:14" s="32" customFormat="1" ht="10.5" customHeight="1" thickTop="1" x14ac:dyDescent="0.2">
      <c r="A1625" s="130"/>
      <c r="B1625" s="146" t="s">
        <v>221</v>
      </c>
      <c r="D1625" s="59">
        <f t="shared" ref="D1625:I1625" si="475">D1610+D1618+D1623</f>
        <v>1478577.5799999968</v>
      </c>
      <c r="E1625" s="59">
        <f t="shared" si="475"/>
        <v>0</v>
      </c>
      <c r="F1625" s="59">
        <f t="shared" si="475"/>
        <v>0</v>
      </c>
      <c r="G1625" s="59">
        <f t="shared" si="475"/>
        <v>-1478577.58</v>
      </c>
      <c r="H1625" s="59">
        <f t="shared" si="475"/>
        <v>-3.2305251806974411E-9</v>
      </c>
      <c r="I1625" s="59">
        <f t="shared" si="475"/>
        <v>0</v>
      </c>
      <c r="J1625" s="59"/>
      <c r="K1625" s="59">
        <f>K1610+K1618+K1623</f>
        <v>-3.2305251806974411E-9</v>
      </c>
      <c r="N1625" s="31"/>
    </row>
    <row r="1626" spans="1:14" s="32" customFormat="1" ht="10.5" customHeight="1" x14ac:dyDescent="0.2">
      <c r="A1626" s="130"/>
      <c r="B1626" s="131"/>
      <c r="C1626" s="69"/>
      <c r="J1626" s="107"/>
      <c r="N1626" s="31"/>
    </row>
    <row r="1627" spans="1:14" s="32" customFormat="1" ht="10.5" customHeight="1" x14ac:dyDescent="0.2">
      <c r="A1627" s="130"/>
      <c r="B1627" s="131"/>
      <c r="C1627" s="137" t="s">
        <v>239</v>
      </c>
      <c r="J1627" s="107"/>
      <c r="N1627" s="31"/>
    </row>
    <row r="1628" spans="1:14" s="32" customFormat="1" ht="10.5" customHeight="1" x14ac:dyDescent="0.2">
      <c r="A1628" s="130"/>
      <c r="B1628" s="131"/>
      <c r="C1628" s="32" t="s">
        <v>238</v>
      </c>
      <c r="J1628" s="107"/>
      <c r="N1628" s="31"/>
    </row>
    <row r="1629" spans="1:14" s="32" customFormat="1" ht="10.5" customHeight="1" x14ac:dyDescent="0.2">
      <c r="A1629" s="130"/>
      <c r="B1629" s="131"/>
      <c r="J1629" s="107"/>
      <c r="N1629" s="31"/>
    </row>
    <row r="1630" spans="1:14" s="32" customFormat="1" ht="10.5" customHeight="1" x14ac:dyDescent="0.2">
      <c r="A1630" s="130"/>
      <c r="B1630" s="130" t="s">
        <v>222</v>
      </c>
      <c r="D1630" s="112">
        <f t="shared" ref="D1630:I1630" si="476">D1588</f>
        <v>37739160440.779999</v>
      </c>
      <c r="E1630" s="112">
        <f t="shared" si="476"/>
        <v>2509275851.5699997</v>
      </c>
      <c r="F1630" s="112">
        <f t="shared" si="476"/>
        <v>918319495.11999989</v>
      </c>
      <c r="G1630" s="112">
        <f t="shared" si="476"/>
        <v>56699218.469999984</v>
      </c>
      <c r="H1630" s="112">
        <f t="shared" si="476"/>
        <v>39386816015.699997</v>
      </c>
      <c r="I1630" s="112">
        <f t="shared" si="476"/>
        <v>357556867.70999998</v>
      </c>
      <c r="J1630" s="107"/>
      <c r="K1630" s="112">
        <f>K1588</f>
        <v>39029259147.989998</v>
      </c>
      <c r="N1630" s="31"/>
    </row>
    <row r="1631" spans="1:14" s="32" customFormat="1" ht="10.5" customHeight="1" x14ac:dyDescent="0.2">
      <c r="A1631" s="130"/>
      <c r="B1631" s="131"/>
      <c r="C1631" s="137"/>
      <c r="D1631" s="166"/>
      <c r="E1631" s="166"/>
      <c r="F1631" s="166"/>
      <c r="G1631" s="166"/>
      <c r="H1631" s="166"/>
      <c r="I1631" s="166"/>
      <c r="J1631" s="167"/>
      <c r="K1631" s="166"/>
      <c r="N1631" s="31"/>
    </row>
    <row r="1632" spans="1:14" s="32" customFormat="1" ht="10.5" customHeight="1" x14ac:dyDescent="0.2">
      <c r="A1632" s="130"/>
      <c r="B1632" s="131"/>
      <c r="C1632" s="69"/>
      <c r="J1632" s="107"/>
      <c r="N1632" s="31"/>
    </row>
    <row r="1633" spans="1:14" s="32" customFormat="1" ht="10.5" customHeight="1" x14ac:dyDescent="0.2">
      <c r="A1633" s="130"/>
      <c r="B1633" s="131"/>
      <c r="C1633" s="69"/>
      <c r="J1633" s="107"/>
      <c r="N1633" s="31"/>
    </row>
    <row r="1634" spans="1:14" s="32" customFormat="1" ht="10.5" customHeight="1" x14ac:dyDescent="0.2">
      <c r="A1634" s="130"/>
      <c r="B1634" s="131"/>
      <c r="C1634" s="69"/>
      <c r="J1634" s="107"/>
      <c r="N1634" s="31"/>
    </row>
    <row r="1635" spans="1:14" s="32" customFormat="1" ht="10.5" customHeight="1" x14ac:dyDescent="0.2">
      <c r="A1635" s="130"/>
      <c r="B1635" s="131"/>
      <c r="C1635" s="69"/>
      <c r="J1635" s="107"/>
      <c r="N1635" s="31"/>
    </row>
    <row r="1636" spans="1:14" s="32" customFormat="1" ht="10.5" customHeight="1" x14ac:dyDescent="0.2">
      <c r="A1636" s="130"/>
      <c r="B1636" s="131"/>
      <c r="C1636" s="69"/>
      <c r="J1636" s="107"/>
      <c r="N1636" s="31"/>
    </row>
    <row r="1637" spans="1:14" s="32" customFormat="1" ht="10.5" customHeight="1" x14ac:dyDescent="0.2">
      <c r="A1637" s="130"/>
      <c r="B1637" s="131"/>
      <c r="C1637" s="69"/>
      <c r="J1637" s="107"/>
      <c r="N1637" s="31"/>
    </row>
  </sheetData>
  <pageMargins left="0.25" right="0.25" top="0.2" bottom="0.5" header="0.3" footer="0.3"/>
  <pageSetup scale="65" fitToHeight="0" orientation="landscape" r:id="rId1"/>
  <headerFooter>
    <oddFooter>&amp;CPage &amp;P of &amp;N</oddFooter>
  </headerFooter>
  <rowBreaks count="38" manualBreakCount="38">
    <brk id="65" max="12" man="1"/>
    <brk id="122" max="12" man="1"/>
    <brk id="164" max="12" man="1"/>
    <brk id="193" max="12" man="1"/>
    <brk id="235" max="12" man="1"/>
    <brk id="277" max="12" man="1"/>
    <brk id="322" max="12" man="1"/>
    <brk id="364" max="12" man="1"/>
    <brk id="393" max="12" man="1"/>
    <brk id="435" max="12" man="1"/>
    <brk id="492" max="12" man="1"/>
    <brk id="550" max="12" man="1"/>
    <brk id="592" max="12" man="1"/>
    <brk id="635" max="12" man="1"/>
    <brk id="677" max="12" man="1"/>
    <brk id="735" max="12" man="1"/>
    <brk id="783" max="12" man="1"/>
    <brk id="799" max="12" man="1"/>
    <brk id="845" max="12" man="1"/>
    <brk id="906" max="12" man="1"/>
    <brk id="967" max="12" man="1"/>
    <brk id="998" max="12" man="1"/>
    <brk id="1027" max="12" man="1"/>
    <brk id="1072" max="12" man="1"/>
    <brk id="1102" max="12" man="1"/>
    <brk id="1162" max="12" man="1"/>
    <brk id="1209" max="12" man="1"/>
    <brk id="1270" max="12" man="1"/>
    <brk id="1301" max="12" man="1"/>
    <brk id="1349" max="12" man="1"/>
    <brk id="1381" max="12" man="1"/>
    <brk id="1397" max="12" man="1"/>
    <brk id="1445" max="12" man="1"/>
    <brk id="1461" max="12" man="1"/>
    <brk id="1482" max="12" man="1"/>
    <brk id="1520" max="12" man="1"/>
    <brk id="1567" max="12" man="1"/>
    <brk id="1600" max="12" man="1"/>
  </rowBreaks>
  <colBreaks count="2" manualBreakCount="2">
    <brk id="1" min="1" max="1707" man="1"/>
    <brk id="2" min="1" max="170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 Rpt 1</vt:lpstr>
      <vt:lpstr>'Stat Rpt 1'!Print_Area</vt:lpstr>
      <vt:lpstr>'Stat Rpt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2016-05-13T19:35:39Z</dcterms:created>
  <dcterms:modified xsi:type="dcterms:W3CDTF">2016-05-16T14:25:24Z</dcterms:modified>
</cp:coreProperties>
</file>