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360" yWindow="5415" windowWidth="19440" windowHeight="11445" tabRatio="883"/>
  </bookViews>
  <sheets>
    <sheet name="calculation_WN_update" sheetId="26" r:id="rId1"/>
    <sheet name="Coefficients" sheetId="5" r:id="rId2"/>
    <sheet name="2016 ACTUAL Inputs" sheetId="2" r:id="rId3"/>
    <sheet name="Variance from PLAN" sheetId="3" r:id="rId4"/>
    <sheet name="Variance from PRIOR" sheetId="4" r:id="rId5"/>
  </sheets>
  <definedNames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D9" i="26" l="1"/>
  <c r="D8" i="26"/>
  <c r="D7" i="26"/>
  <c r="D6" i="26"/>
  <c r="D5" i="26"/>
  <c r="D4" i="26"/>
  <c r="F13" i="2"/>
  <c r="J13" i="2"/>
  <c r="J90" i="3" s="1"/>
  <c r="M13" i="2"/>
  <c r="M90" i="4" s="1"/>
  <c r="B13" i="2"/>
  <c r="B90" i="4" s="1"/>
  <c r="I13" i="2"/>
  <c r="E13" i="2"/>
  <c r="E90" i="3" s="1"/>
  <c r="E139" i="3" s="1"/>
  <c r="D13" i="2"/>
  <c r="H13" i="2"/>
  <c r="H90" i="3" s="1"/>
  <c r="L13" i="2"/>
  <c r="L90" i="4" s="1"/>
  <c r="C13" i="2"/>
  <c r="C90" i="4" s="1"/>
  <c r="C139" i="4" s="1"/>
  <c r="G13" i="2"/>
  <c r="K13" i="2"/>
  <c r="K90" i="3" s="1"/>
  <c r="K139" i="3" s="1"/>
  <c r="B124" i="4"/>
  <c r="C124" i="4"/>
  <c r="D124" i="4"/>
  <c r="E124" i="4"/>
  <c r="F124" i="4"/>
  <c r="G124" i="4"/>
  <c r="H124" i="4"/>
  <c r="I124" i="4"/>
  <c r="J124" i="4"/>
  <c r="K124" i="4"/>
  <c r="L124" i="4"/>
  <c r="M124" i="4"/>
  <c r="C168" i="4"/>
  <c r="D168" i="4"/>
  <c r="E168" i="4"/>
  <c r="F168" i="4"/>
  <c r="G168" i="4"/>
  <c r="H168" i="4"/>
  <c r="I168" i="4"/>
  <c r="J168" i="4"/>
  <c r="K168" i="4"/>
  <c r="L168" i="4"/>
  <c r="M168" i="4"/>
  <c r="B168" i="4"/>
  <c r="C173" i="3"/>
  <c r="D173" i="3"/>
  <c r="E173" i="3"/>
  <c r="F173" i="3"/>
  <c r="G173" i="3"/>
  <c r="H173" i="3"/>
  <c r="I173" i="3"/>
  <c r="J173" i="3"/>
  <c r="K173" i="3"/>
  <c r="L173" i="3"/>
  <c r="M173" i="3"/>
  <c r="B173" i="3"/>
  <c r="C30" i="4"/>
  <c r="D30" i="4"/>
  <c r="E30" i="4"/>
  <c r="F30" i="4"/>
  <c r="G30" i="4"/>
  <c r="H30" i="4"/>
  <c r="I30" i="4"/>
  <c r="J30" i="4"/>
  <c r="K30" i="4"/>
  <c r="L30" i="4"/>
  <c r="M30" i="4"/>
  <c r="B30" i="4"/>
  <c r="C128" i="3"/>
  <c r="D128" i="3"/>
  <c r="E128" i="3"/>
  <c r="F128" i="3"/>
  <c r="G128" i="3"/>
  <c r="H128" i="3"/>
  <c r="I128" i="3"/>
  <c r="J128" i="3"/>
  <c r="K128" i="3"/>
  <c r="L128" i="3"/>
  <c r="M128" i="3"/>
  <c r="B128" i="3"/>
  <c r="C79" i="3"/>
  <c r="D79" i="3"/>
  <c r="E79" i="3"/>
  <c r="F79" i="3"/>
  <c r="G79" i="3"/>
  <c r="H79" i="3"/>
  <c r="I79" i="3"/>
  <c r="J79" i="3"/>
  <c r="K79" i="3"/>
  <c r="L79" i="3"/>
  <c r="M79" i="3"/>
  <c r="B79" i="3"/>
  <c r="C30" i="3"/>
  <c r="D30" i="3"/>
  <c r="E30" i="3"/>
  <c r="F30" i="3"/>
  <c r="G30" i="3"/>
  <c r="H30" i="3"/>
  <c r="I30" i="3"/>
  <c r="J30" i="3"/>
  <c r="K30" i="3"/>
  <c r="L30" i="3"/>
  <c r="M30" i="3"/>
  <c r="B30" i="3"/>
  <c r="C122" i="4"/>
  <c r="D122" i="4"/>
  <c r="E122" i="4"/>
  <c r="F122" i="4"/>
  <c r="G122" i="4"/>
  <c r="H122" i="4"/>
  <c r="I122" i="4"/>
  <c r="J122" i="4"/>
  <c r="K122" i="4"/>
  <c r="L122" i="4"/>
  <c r="M122" i="4"/>
  <c r="B122" i="4"/>
  <c r="B54" i="4"/>
  <c r="B104" i="4"/>
  <c r="I54" i="4"/>
  <c r="I104" i="4"/>
  <c r="M54" i="4"/>
  <c r="M104" i="4"/>
  <c r="E54" i="4"/>
  <c r="E104" i="4"/>
  <c r="L54" i="4"/>
  <c r="L104" i="4"/>
  <c r="H54" i="4"/>
  <c r="H104" i="4"/>
  <c r="D54" i="4"/>
  <c r="D104" i="4"/>
  <c r="K54" i="4"/>
  <c r="K104" i="4"/>
  <c r="G54" i="4"/>
  <c r="G104" i="4"/>
  <c r="C54" i="4"/>
  <c r="C104" i="4"/>
  <c r="J54" i="4"/>
  <c r="J104" i="4"/>
  <c r="F54" i="4"/>
  <c r="F104" i="4"/>
  <c r="B54" i="3"/>
  <c r="B104" i="3"/>
  <c r="M54" i="3"/>
  <c r="M104" i="3"/>
  <c r="I54" i="3"/>
  <c r="I104" i="3"/>
  <c r="E54" i="3"/>
  <c r="E104" i="3"/>
  <c r="L54" i="3"/>
  <c r="L104" i="3"/>
  <c r="H54" i="3"/>
  <c r="H104" i="3"/>
  <c r="D54" i="3"/>
  <c r="D104" i="3"/>
  <c r="K54" i="3"/>
  <c r="K104" i="3"/>
  <c r="G54" i="3"/>
  <c r="G104" i="3"/>
  <c r="C54" i="3"/>
  <c r="C104" i="3"/>
  <c r="J54" i="3"/>
  <c r="J104" i="3"/>
  <c r="F54" i="3"/>
  <c r="F104" i="3"/>
  <c r="A26" i="3"/>
  <c r="A24" i="3"/>
  <c r="A23" i="3"/>
  <c r="A22" i="3"/>
  <c r="A19" i="3"/>
  <c r="A16" i="3"/>
  <c r="A15" i="3"/>
  <c r="A14" i="3"/>
  <c r="A12" i="3"/>
  <c r="A11" i="3"/>
  <c r="A8" i="3"/>
  <c r="A4" i="3"/>
  <c r="A10" i="3"/>
  <c r="A20" i="3"/>
  <c r="E4" i="4"/>
  <c r="I4" i="4"/>
  <c r="M4" i="4"/>
  <c r="B4" i="4"/>
  <c r="F4" i="4"/>
  <c r="J4" i="4"/>
  <c r="D4" i="4"/>
  <c r="H4" i="4"/>
  <c r="L4" i="4"/>
  <c r="C4" i="4"/>
  <c r="G4" i="4"/>
  <c r="K4" i="4"/>
  <c r="I102" i="3"/>
  <c r="C93" i="3"/>
  <c r="C142" i="3" s="1"/>
  <c r="E87" i="3"/>
  <c r="F40" i="3"/>
  <c r="I83" i="3"/>
  <c r="L83" i="3"/>
  <c r="L132" i="3" s="1"/>
  <c r="F83" i="3"/>
  <c r="E51" i="3"/>
  <c r="C86" i="3"/>
  <c r="E95" i="3"/>
  <c r="E144" i="3" s="1"/>
  <c r="F103" i="3"/>
  <c r="M52" i="3"/>
  <c r="F99" i="3"/>
  <c r="G102" i="3"/>
  <c r="G86" i="3"/>
  <c r="D99" i="3"/>
  <c r="A82" i="3"/>
  <c r="A131" i="3"/>
  <c r="A86" i="3"/>
  <c r="A135" i="3"/>
  <c r="A90" i="3"/>
  <c r="A139" i="3"/>
  <c r="A94" i="3"/>
  <c r="A143" i="3"/>
  <c r="A98" i="3"/>
  <c r="A147" i="3"/>
  <c r="A102" i="3"/>
  <c r="A151" i="3"/>
  <c r="F97" i="3"/>
  <c r="A33" i="3"/>
  <c r="A83" i="3"/>
  <c r="A132" i="3"/>
  <c r="A37" i="3"/>
  <c r="A87" i="3"/>
  <c r="A136" i="3"/>
  <c r="A45" i="3"/>
  <c r="A95" i="3"/>
  <c r="A144" i="3"/>
  <c r="D102" i="3"/>
  <c r="J97" i="3"/>
  <c r="L48" i="3"/>
  <c r="C83" i="3"/>
  <c r="D83" i="3"/>
  <c r="A133" i="3"/>
  <c r="A84" i="3"/>
  <c r="C87" i="3"/>
  <c r="C136" i="3" s="1"/>
  <c r="H87" i="3"/>
  <c r="L87" i="3"/>
  <c r="L136" i="3" s="1"/>
  <c r="J87" i="3"/>
  <c r="B87" i="3"/>
  <c r="A38" i="3"/>
  <c r="A137" i="3"/>
  <c r="A88" i="3"/>
  <c r="L91" i="3"/>
  <c r="L140" i="3" s="1"/>
  <c r="A42" i="3"/>
  <c r="A141" i="3"/>
  <c r="A92" i="3"/>
  <c r="C95" i="3"/>
  <c r="A46" i="3"/>
  <c r="A145" i="3"/>
  <c r="A96" i="3"/>
  <c r="C99" i="3"/>
  <c r="L99" i="3"/>
  <c r="A50" i="3"/>
  <c r="A149" i="3"/>
  <c r="A100" i="3"/>
  <c r="C103" i="3"/>
  <c r="J95" i="3"/>
  <c r="I97" i="3"/>
  <c r="D97" i="3"/>
  <c r="D146" i="3" s="1"/>
  <c r="H33" i="3"/>
  <c r="I35" i="3"/>
  <c r="I134" i="3" s="1"/>
  <c r="I43" i="3"/>
  <c r="G48" i="3"/>
  <c r="I85" i="3"/>
  <c r="F89" i="3"/>
  <c r="F138" i="3" s="1"/>
  <c r="C89" i="3"/>
  <c r="L89" i="3"/>
  <c r="E93" i="3"/>
  <c r="D93" i="3"/>
  <c r="G93" i="3"/>
  <c r="K93" i="3"/>
  <c r="E97" i="3"/>
  <c r="C97" i="3"/>
  <c r="C146" i="3" s="1"/>
  <c r="L97" i="3"/>
  <c r="E101" i="3"/>
  <c r="E150" i="3" s="1"/>
  <c r="I101" i="3"/>
  <c r="K86" i="3"/>
  <c r="K135" i="3" s="1"/>
  <c r="D86" i="3"/>
  <c r="A41" i="3"/>
  <c r="A91" i="3"/>
  <c r="A140" i="3"/>
  <c r="D94" i="3"/>
  <c r="A49" i="3"/>
  <c r="A99" i="3"/>
  <c r="A148" i="3"/>
  <c r="A53" i="3"/>
  <c r="A103" i="3"/>
  <c r="A152" i="3"/>
  <c r="L95" i="3"/>
  <c r="L33" i="3"/>
  <c r="A18" i="3"/>
  <c r="A31" i="3"/>
  <c r="A130" i="3"/>
  <c r="A81" i="3"/>
  <c r="B84" i="3"/>
  <c r="A35" i="3"/>
  <c r="A134" i="3"/>
  <c r="A85" i="3"/>
  <c r="B88" i="3"/>
  <c r="A39" i="3"/>
  <c r="A138" i="3"/>
  <c r="A89" i="3"/>
  <c r="B92" i="3"/>
  <c r="B141" i="3" s="1"/>
  <c r="A43" i="3"/>
  <c r="A142" i="3"/>
  <c r="A93" i="3"/>
  <c r="B96" i="3"/>
  <c r="A47" i="3"/>
  <c r="A146" i="3"/>
  <c r="A97" i="3"/>
  <c r="B100" i="3"/>
  <c r="A51" i="3"/>
  <c r="A150" i="3"/>
  <c r="A101" i="3"/>
  <c r="I86" i="3"/>
  <c r="I135" i="3" s="1"/>
  <c r="M87" i="3"/>
  <c r="F87" i="3"/>
  <c r="F136" i="3" s="1"/>
  <c r="I93" i="3"/>
  <c r="I94" i="3"/>
  <c r="F95" i="3"/>
  <c r="M97" i="3"/>
  <c r="M146" i="3" s="1"/>
  <c r="H97" i="3"/>
  <c r="B97" i="3"/>
  <c r="I99" i="3"/>
  <c r="K102" i="3"/>
  <c r="L103" i="3"/>
  <c r="I32" i="3"/>
  <c r="E37" i="3"/>
  <c r="K47" i="3"/>
  <c r="E48" i="3"/>
  <c r="A5" i="3"/>
  <c r="A32" i="3"/>
  <c r="C35" i="3"/>
  <c r="F35" i="3"/>
  <c r="A9" i="3"/>
  <c r="A36" i="3"/>
  <c r="A13" i="3"/>
  <c r="A40" i="3"/>
  <c r="K43" i="3"/>
  <c r="A17" i="3"/>
  <c r="A44" i="3"/>
  <c r="D47" i="3"/>
  <c r="A21" i="3"/>
  <c r="A48" i="3"/>
  <c r="M51" i="3"/>
  <c r="I51" i="3"/>
  <c r="B51" i="3"/>
  <c r="A25" i="3"/>
  <c r="A52" i="3"/>
  <c r="E85" i="3"/>
  <c r="J89" i="3"/>
  <c r="J138" i="3" s="1"/>
  <c r="E89" i="3"/>
  <c r="G94" i="3"/>
  <c r="G143" i="3" s="1"/>
  <c r="K97" i="3"/>
  <c r="G97" i="3"/>
  <c r="C102" i="3"/>
  <c r="J103" i="3"/>
  <c r="E103" i="3"/>
  <c r="G32" i="3"/>
  <c r="M33" i="3"/>
  <c r="F43" i="3"/>
  <c r="M46" i="3"/>
  <c r="G47" i="3"/>
  <c r="L51" i="3"/>
  <c r="H51" i="3"/>
  <c r="D51" i="3"/>
  <c r="E52" i="3"/>
  <c r="D32" i="3"/>
  <c r="E36" i="3"/>
  <c r="M40" i="3"/>
  <c r="I40" i="3"/>
  <c r="E40" i="3"/>
  <c r="C40" i="3"/>
  <c r="B44" i="3"/>
  <c r="D48" i="3"/>
  <c r="B48" i="3"/>
  <c r="H52" i="3"/>
  <c r="B52" i="3"/>
  <c r="I89" i="3"/>
  <c r="D89" i="3"/>
  <c r="M94" i="3"/>
  <c r="M143" i="3" s="1"/>
  <c r="E94" i="3"/>
  <c r="I103" i="3"/>
  <c r="D103" i="3"/>
  <c r="M32" i="3"/>
  <c r="E32" i="3"/>
  <c r="J40" i="3"/>
  <c r="B40" i="3"/>
  <c r="M43" i="3"/>
  <c r="E43" i="3"/>
  <c r="F47" i="3"/>
  <c r="K48" i="3"/>
  <c r="C48" i="3"/>
  <c r="K51" i="3"/>
  <c r="G51" i="3"/>
  <c r="C51" i="3"/>
  <c r="A6" i="3"/>
  <c r="E33" i="3"/>
  <c r="D33" i="3"/>
  <c r="D132" i="3" s="1"/>
  <c r="B33" i="3"/>
  <c r="A7" i="3"/>
  <c r="A34" i="3"/>
  <c r="M37" i="3"/>
  <c r="M136" i="3" s="1"/>
  <c r="I37" i="3"/>
  <c r="B37" i="3"/>
  <c r="B41" i="3"/>
  <c r="I45" i="3"/>
  <c r="B45" i="3"/>
  <c r="M49" i="3"/>
  <c r="I49" i="3"/>
  <c r="L49" i="3"/>
  <c r="D49" i="3"/>
  <c r="B49" i="3"/>
  <c r="E53" i="3"/>
  <c r="E83" i="3"/>
  <c r="E132" i="3" s="1"/>
  <c r="M85" i="3"/>
  <c r="I87" i="3"/>
  <c r="I136" i="3" s="1"/>
  <c r="D87" i="3"/>
  <c r="M89" i="3"/>
  <c r="M138" i="3" s="1"/>
  <c r="H89" i="3"/>
  <c r="B89" i="3"/>
  <c r="M93" i="3"/>
  <c r="K94" i="3"/>
  <c r="C94" i="3"/>
  <c r="M103" i="3"/>
  <c r="M152" i="3" s="1"/>
  <c r="H103" i="3"/>
  <c r="B103" i="3"/>
  <c r="B152" i="3" s="1"/>
  <c r="K32" i="3"/>
  <c r="C32" i="3"/>
  <c r="H37" i="3"/>
  <c r="J43" i="3"/>
  <c r="J142" i="3" s="1"/>
  <c r="C43" i="3"/>
  <c r="H45" i="3"/>
  <c r="M47" i="3"/>
  <c r="B47" i="3"/>
  <c r="E49" i="3"/>
  <c r="J51" i="3"/>
  <c r="F51" i="3"/>
  <c r="I52" i="3"/>
  <c r="M53" i="3"/>
  <c r="E38" i="3"/>
  <c r="E46" i="3"/>
  <c r="I50" i="3"/>
  <c r="E50" i="3"/>
  <c r="D82" i="3"/>
  <c r="C82" i="3"/>
  <c r="K82" i="3"/>
  <c r="E82" i="3"/>
  <c r="E131" i="3" s="1"/>
  <c r="M82" i="3"/>
  <c r="M131" i="3" s="1"/>
  <c r="G82" i="3"/>
  <c r="D98" i="3"/>
  <c r="D147" i="3" s="1"/>
  <c r="C98" i="3"/>
  <c r="K98" i="3"/>
  <c r="K147" i="3" s="1"/>
  <c r="E98" i="3"/>
  <c r="E147" i="3" s="1"/>
  <c r="M98" i="3"/>
  <c r="G98" i="3"/>
  <c r="B36" i="3"/>
  <c r="B135" i="3" s="1"/>
  <c r="F36" i="3"/>
  <c r="J36" i="3"/>
  <c r="J135" i="3" s="1"/>
  <c r="C36" i="3"/>
  <c r="G36" i="3"/>
  <c r="G135" i="3" s="1"/>
  <c r="K36" i="3"/>
  <c r="D36" i="3"/>
  <c r="D135" i="3" s="1"/>
  <c r="H36" i="3"/>
  <c r="L36" i="3"/>
  <c r="C39" i="3"/>
  <c r="B39" i="3"/>
  <c r="J39" i="3"/>
  <c r="E39" i="3"/>
  <c r="E138" i="3" s="1"/>
  <c r="M39" i="3"/>
  <c r="I39" i="3"/>
  <c r="F39" i="3"/>
  <c r="B101" i="3"/>
  <c r="B150" i="3" s="1"/>
  <c r="F101" i="3"/>
  <c r="F150" i="3" s="1"/>
  <c r="J101" i="3"/>
  <c r="J150" i="3" s="1"/>
  <c r="C101" i="3"/>
  <c r="C150" i="3" s="1"/>
  <c r="G101" i="3"/>
  <c r="K101" i="3"/>
  <c r="K150" i="3" s="1"/>
  <c r="D101" i="3"/>
  <c r="H101" i="3"/>
  <c r="L101" i="3"/>
  <c r="L150" i="3" s="1"/>
  <c r="E34" i="3"/>
  <c r="I34" i="3"/>
  <c r="M36" i="3"/>
  <c r="C91" i="3"/>
  <c r="B91" i="3"/>
  <c r="B140" i="3" s="1"/>
  <c r="H91" i="3"/>
  <c r="H140" i="3" s="1"/>
  <c r="M91" i="3"/>
  <c r="D91" i="3"/>
  <c r="I91" i="3"/>
  <c r="E91" i="3"/>
  <c r="E140" i="3" s="1"/>
  <c r="J91" i="3"/>
  <c r="I82" i="3"/>
  <c r="B85" i="3"/>
  <c r="F85" i="3"/>
  <c r="F134" i="3" s="1"/>
  <c r="J85" i="3"/>
  <c r="C85" i="3"/>
  <c r="C134" i="3" s="1"/>
  <c r="G85" i="3"/>
  <c r="K85" i="3"/>
  <c r="K134" i="3" s="1"/>
  <c r="D85" i="3"/>
  <c r="H85" i="3"/>
  <c r="H134" i="3" s="1"/>
  <c r="L85" i="3"/>
  <c r="F91" i="3"/>
  <c r="F140" i="3" s="1"/>
  <c r="I98" i="3"/>
  <c r="M101" i="3"/>
  <c r="I36" i="3"/>
  <c r="I41" i="3"/>
  <c r="M83" i="3"/>
  <c r="M132" i="3" s="1"/>
  <c r="H83" i="3"/>
  <c r="H132" i="3" s="1"/>
  <c r="B83" i="3"/>
  <c r="B132" i="3" s="1"/>
  <c r="M86" i="3"/>
  <c r="M135" i="3" s="1"/>
  <c r="E86" i="3"/>
  <c r="K89" i="3"/>
  <c r="K138" i="3" s="1"/>
  <c r="G89" i="3"/>
  <c r="C90" i="3"/>
  <c r="C139" i="3" s="1"/>
  <c r="J93" i="3"/>
  <c r="F93" i="3"/>
  <c r="F142" i="3" s="1"/>
  <c r="B93" i="3"/>
  <c r="I95" i="3"/>
  <c r="I144" i="3" s="1"/>
  <c r="D95" i="3"/>
  <c r="M99" i="3"/>
  <c r="M148" i="3" s="1"/>
  <c r="H99" i="3"/>
  <c r="B99" i="3"/>
  <c r="B148" i="3" s="1"/>
  <c r="M102" i="3"/>
  <c r="E102" i="3"/>
  <c r="E151" i="3" s="1"/>
  <c r="J32" i="3"/>
  <c r="F32" i="3"/>
  <c r="I33" i="3"/>
  <c r="C33" i="3"/>
  <c r="M35" i="3"/>
  <c r="E35" i="3"/>
  <c r="H41" i="3"/>
  <c r="G43" i="3"/>
  <c r="B43" i="3"/>
  <c r="K44" i="3"/>
  <c r="E44" i="3"/>
  <c r="M45" i="3"/>
  <c r="E45" i="3"/>
  <c r="I46" i="3"/>
  <c r="I48" i="3"/>
  <c r="M95" i="3"/>
  <c r="M144" i="3" s="1"/>
  <c r="H95" i="3"/>
  <c r="B95" i="3"/>
  <c r="B144" i="3" s="1"/>
  <c r="J35" i="3"/>
  <c r="B35" i="3"/>
  <c r="L37" i="3"/>
  <c r="D37" i="3"/>
  <c r="D136" i="3" s="1"/>
  <c r="L40" i="3"/>
  <c r="H40" i="3"/>
  <c r="D40" i="3"/>
  <c r="M41" i="3"/>
  <c r="E41" i="3"/>
  <c r="I44" i="3"/>
  <c r="D44" i="3"/>
  <c r="L45" i="3"/>
  <c r="D45" i="3"/>
  <c r="J47" i="3"/>
  <c r="E47" i="3"/>
  <c r="M48" i="3"/>
  <c r="H48" i="3"/>
  <c r="L52" i="3"/>
  <c r="D52" i="3"/>
  <c r="L44" i="3"/>
  <c r="G44" i="3"/>
  <c r="J83" i="3"/>
  <c r="L93" i="3"/>
  <c r="H93" i="3"/>
  <c r="J99" i="3"/>
  <c r="E99" i="3"/>
  <c r="E148" i="3" s="1"/>
  <c r="L32" i="3"/>
  <c r="H32" i="3"/>
  <c r="K40" i="3"/>
  <c r="G40" i="3"/>
  <c r="L41" i="3"/>
  <c r="D41" i="3"/>
  <c r="M44" i="3"/>
  <c r="H44" i="3"/>
  <c r="C44" i="3"/>
  <c r="I47" i="3"/>
  <c r="I146" i="3" s="1"/>
  <c r="C47" i="3"/>
  <c r="H49" i="3"/>
  <c r="H148" i="3" s="1"/>
  <c r="M84" i="3"/>
  <c r="I84" i="3"/>
  <c r="E84" i="3"/>
  <c r="E88" i="3"/>
  <c r="E137" i="3" s="1"/>
  <c r="M96" i="3"/>
  <c r="M145" i="3" s="1"/>
  <c r="E96" i="3"/>
  <c r="E145" i="3" s="1"/>
  <c r="B42" i="3"/>
  <c r="F42" i="3"/>
  <c r="J42" i="3"/>
  <c r="C42" i="3"/>
  <c r="G42" i="3"/>
  <c r="K42" i="3"/>
  <c r="D42" i="3"/>
  <c r="H42" i="3"/>
  <c r="L42" i="3"/>
  <c r="J82" i="3"/>
  <c r="F82" i="3"/>
  <c r="K83" i="3"/>
  <c r="G83" i="3"/>
  <c r="L84" i="3"/>
  <c r="L133" i="3" s="1"/>
  <c r="H84" i="3"/>
  <c r="D84" i="3"/>
  <c r="J86" i="3"/>
  <c r="F86" i="3"/>
  <c r="F135" i="3" s="1"/>
  <c r="B86" i="3"/>
  <c r="K87" i="3"/>
  <c r="K136" i="3" s="1"/>
  <c r="G87" i="3"/>
  <c r="L88" i="3"/>
  <c r="H88" i="3"/>
  <c r="D88" i="3"/>
  <c r="D137" i="3" s="1"/>
  <c r="K91" i="3"/>
  <c r="G91" i="3"/>
  <c r="L92" i="3"/>
  <c r="L141" i="3" s="1"/>
  <c r="H92" i="3"/>
  <c r="D92" i="3"/>
  <c r="D141" i="3" s="1"/>
  <c r="J94" i="3"/>
  <c r="F94" i="3"/>
  <c r="B94" i="3"/>
  <c r="B143" i="3" s="1"/>
  <c r="K95" i="3"/>
  <c r="G95" i="3"/>
  <c r="L96" i="3"/>
  <c r="H96" i="3"/>
  <c r="D96" i="3"/>
  <c r="J98" i="3"/>
  <c r="J147" i="3" s="1"/>
  <c r="F98" i="3"/>
  <c r="B98" i="3"/>
  <c r="B147" i="3" s="1"/>
  <c r="K99" i="3"/>
  <c r="G99" i="3"/>
  <c r="L100" i="3"/>
  <c r="H100" i="3"/>
  <c r="D100" i="3"/>
  <c r="J102" i="3"/>
  <c r="F102" i="3"/>
  <c r="B102" i="3"/>
  <c r="B151" i="3" s="1"/>
  <c r="K103" i="3"/>
  <c r="G103" i="3"/>
  <c r="B38" i="3"/>
  <c r="F38" i="3"/>
  <c r="F137" i="3" s="1"/>
  <c r="J38" i="3"/>
  <c r="C38" i="3"/>
  <c r="G38" i="3"/>
  <c r="K38" i="3"/>
  <c r="D38" i="3"/>
  <c r="H38" i="3"/>
  <c r="L38" i="3"/>
  <c r="M42" i="3"/>
  <c r="M141" i="3" s="1"/>
  <c r="B50" i="3"/>
  <c r="F50" i="3"/>
  <c r="J50" i="3"/>
  <c r="C50" i="3"/>
  <c r="C149" i="3" s="1"/>
  <c r="G50" i="3"/>
  <c r="K50" i="3"/>
  <c r="K149" i="3" s="1"/>
  <c r="D50" i="3"/>
  <c r="H50" i="3"/>
  <c r="L50" i="3"/>
  <c r="I53" i="3"/>
  <c r="M92" i="3"/>
  <c r="I92" i="3"/>
  <c r="E92" i="3"/>
  <c r="I96" i="3"/>
  <c r="K84" i="3"/>
  <c r="G84" i="3"/>
  <c r="C84" i="3"/>
  <c r="K88" i="3"/>
  <c r="G88" i="3"/>
  <c r="C88" i="3"/>
  <c r="C137" i="3" s="1"/>
  <c r="K92" i="3"/>
  <c r="G92" i="3"/>
  <c r="G141" i="3" s="1"/>
  <c r="C92" i="3"/>
  <c r="K96" i="3"/>
  <c r="G96" i="3"/>
  <c r="C96" i="3"/>
  <c r="K100" i="3"/>
  <c r="G100" i="3"/>
  <c r="C100" i="3"/>
  <c r="B34" i="3"/>
  <c r="F34" i="3"/>
  <c r="J34" i="3"/>
  <c r="C34" i="3"/>
  <c r="G34" i="3"/>
  <c r="K34" i="3"/>
  <c r="D34" i="3"/>
  <c r="H34" i="3"/>
  <c r="H133" i="3" s="1"/>
  <c r="L34" i="3"/>
  <c r="M38" i="3"/>
  <c r="I42" i="3"/>
  <c r="B46" i="3"/>
  <c r="F46" i="3"/>
  <c r="J46" i="3"/>
  <c r="C46" i="3"/>
  <c r="G46" i="3"/>
  <c r="K46" i="3"/>
  <c r="D46" i="3"/>
  <c r="H46" i="3"/>
  <c r="L46" i="3"/>
  <c r="M50" i="3"/>
  <c r="M88" i="3"/>
  <c r="M137" i="3" s="1"/>
  <c r="I88" i="3"/>
  <c r="M100" i="3"/>
  <c r="I100" i="3"/>
  <c r="E100" i="3"/>
  <c r="E149" i="3" s="1"/>
  <c r="L82" i="3"/>
  <c r="H82" i="3"/>
  <c r="J84" i="3"/>
  <c r="F84" i="3"/>
  <c r="L86" i="3"/>
  <c r="H86" i="3"/>
  <c r="J88" i="3"/>
  <c r="F88" i="3"/>
  <c r="L90" i="3"/>
  <c r="L139" i="3" s="1"/>
  <c r="J92" i="3"/>
  <c r="J141" i="3" s="1"/>
  <c r="F92" i="3"/>
  <c r="L94" i="3"/>
  <c r="H94" i="3"/>
  <c r="H143" i="3" s="1"/>
  <c r="J96" i="3"/>
  <c r="F96" i="3"/>
  <c r="L98" i="3"/>
  <c r="L147" i="3" s="1"/>
  <c r="H98" i="3"/>
  <c r="J100" i="3"/>
  <c r="F100" i="3"/>
  <c r="F149" i="3" s="1"/>
  <c r="L102" i="3"/>
  <c r="H102" i="3"/>
  <c r="H151" i="3" s="1"/>
  <c r="M34" i="3"/>
  <c r="M133" i="3" s="1"/>
  <c r="I38" i="3"/>
  <c r="E42" i="3"/>
  <c r="B53" i="3"/>
  <c r="F53" i="3"/>
  <c r="J53" i="3"/>
  <c r="C53" i="3"/>
  <c r="C152" i="3" s="1"/>
  <c r="G53" i="3"/>
  <c r="K53" i="3"/>
  <c r="D53" i="3"/>
  <c r="H53" i="3"/>
  <c r="L53" i="3"/>
  <c r="L152" i="3" s="1"/>
  <c r="K33" i="3"/>
  <c r="G33" i="3"/>
  <c r="K37" i="3"/>
  <c r="G37" i="3"/>
  <c r="C37" i="3"/>
  <c r="K41" i="3"/>
  <c r="G41" i="3"/>
  <c r="C41" i="3"/>
  <c r="J44" i="3"/>
  <c r="F44" i="3"/>
  <c r="K45" i="3"/>
  <c r="G45" i="3"/>
  <c r="C45" i="3"/>
  <c r="J48" i="3"/>
  <c r="F48" i="3"/>
  <c r="K49" i="3"/>
  <c r="G49" i="3"/>
  <c r="C49" i="3"/>
  <c r="K52" i="3"/>
  <c r="G52" i="3"/>
  <c r="C52" i="3"/>
  <c r="J33" i="3"/>
  <c r="F33" i="3"/>
  <c r="L35" i="3"/>
  <c r="L134" i="3" s="1"/>
  <c r="H35" i="3"/>
  <c r="D35" i="3"/>
  <c r="J37" i="3"/>
  <c r="F37" i="3"/>
  <c r="L39" i="3"/>
  <c r="H39" i="3"/>
  <c r="D39" i="3"/>
  <c r="J41" i="3"/>
  <c r="F41" i="3"/>
  <c r="L43" i="3"/>
  <c r="H43" i="3"/>
  <c r="D43" i="3"/>
  <c r="J45" i="3"/>
  <c r="F45" i="3"/>
  <c r="F144" i="3" s="1"/>
  <c r="L47" i="3"/>
  <c r="L146" i="3" s="1"/>
  <c r="H47" i="3"/>
  <c r="H146" i="3" s="1"/>
  <c r="J49" i="3"/>
  <c r="F49" i="3"/>
  <c r="J52" i="3"/>
  <c r="F52" i="3"/>
  <c r="K35" i="3"/>
  <c r="G35" i="3"/>
  <c r="K39" i="3"/>
  <c r="G39" i="3"/>
  <c r="M151" i="3"/>
  <c r="D151" i="3"/>
  <c r="B142" i="3"/>
  <c r="K152" i="3"/>
  <c r="I151" i="3"/>
  <c r="D152" i="3"/>
  <c r="A4" i="2"/>
  <c r="K153" i="4"/>
  <c r="A84" i="4"/>
  <c r="A88" i="4"/>
  <c r="A92" i="4"/>
  <c r="A96" i="4"/>
  <c r="D53" i="4"/>
  <c r="H53" i="4"/>
  <c r="H152" i="4" s="1"/>
  <c r="L53" i="4"/>
  <c r="E53" i="4"/>
  <c r="I53" i="4"/>
  <c r="M53" i="4"/>
  <c r="B53" i="4"/>
  <c r="F53" i="4"/>
  <c r="J53" i="4"/>
  <c r="J152" i="4" s="1"/>
  <c r="C53" i="4"/>
  <c r="G53" i="4"/>
  <c r="K53" i="4"/>
  <c r="E50" i="4"/>
  <c r="I50" i="4"/>
  <c r="M50" i="4"/>
  <c r="F50" i="4"/>
  <c r="J50" i="4"/>
  <c r="C50" i="4"/>
  <c r="G50" i="4"/>
  <c r="K50" i="4"/>
  <c r="B50" i="4"/>
  <c r="D50" i="4"/>
  <c r="H50" i="4"/>
  <c r="L50" i="4"/>
  <c r="D49" i="4"/>
  <c r="H49" i="4"/>
  <c r="L49" i="4"/>
  <c r="E49" i="4"/>
  <c r="I49" i="4"/>
  <c r="M49" i="4"/>
  <c r="B49" i="4"/>
  <c r="F49" i="4"/>
  <c r="J49" i="4"/>
  <c r="C49" i="4"/>
  <c r="G49" i="4"/>
  <c r="K49" i="4"/>
  <c r="F47" i="4"/>
  <c r="J47" i="4"/>
  <c r="C47" i="4"/>
  <c r="G47" i="4"/>
  <c r="K47" i="4"/>
  <c r="D47" i="4"/>
  <c r="H47" i="4"/>
  <c r="L47" i="4"/>
  <c r="E47" i="4"/>
  <c r="I47" i="4"/>
  <c r="B47" i="4"/>
  <c r="M47" i="4"/>
  <c r="D45" i="4"/>
  <c r="H45" i="4"/>
  <c r="L45" i="4"/>
  <c r="E45" i="4"/>
  <c r="I45" i="4"/>
  <c r="M45" i="4"/>
  <c r="B45" i="4"/>
  <c r="F45" i="4"/>
  <c r="J45" i="4"/>
  <c r="K45" i="4"/>
  <c r="C45" i="4"/>
  <c r="G45" i="4"/>
  <c r="F43" i="4"/>
  <c r="J43" i="4"/>
  <c r="C43" i="4"/>
  <c r="G43" i="4"/>
  <c r="K43" i="4"/>
  <c r="D43" i="4"/>
  <c r="H43" i="4"/>
  <c r="L43" i="4"/>
  <c r="B43" i="4"/>
  <c r="E43" i="4"/>
  <c r="I43" i="4"/>
  <c r="M43" i="4"/>
  <c r="D41" i="4"/>
  <c r="H41" i="4"/>
  <c r="L41" i="4"/>
  <c r="E41" i="4"/>
  <c r="I41" i="4"/>
  <c r="M41" i="4"/>
  <c r="B41" i="4"/>
  <c r="F41" i="4"/>
  <c r="J41" i="4"/>
  <c r="G41" i="4"/>
  <c r="K41" i="4"/>
  <c r="C41" i="4"/>
  <c r="E38" i="4"/>
  <c r="I38" i="4"/>
  <c r="M38" i="4"/>
  <c r="F38" i="4"/>
  <c r="J38" i="4"/>
  <c r="C38" i="4"/>
  <c r="G38" i="4"/>
  <c r="K38" i="4"/>
  <c r="B38" i="4"/>
  <c r="H38" i="4"/>
  <c r="L38" i="4"/>
  <c r="D38" i="4"/>
  <c r="E34" i="4"/>
  <c r="I34" i="4"/>
  <c r="M34" i="4"/>
  <c r="F34" i="4"/>
  <c r="J34" i="4"/>
  <c r="C34" i="4"/>
  <c r="G34" i="4"/>
  <c r="K34" i="4"/>
  <c r="B34" i="4"/>
  <c r="D34" i="4"/>
  <c r="H34" i="4"/>
  <c r="L34" i="4"/>
  <c r="A23" i="2"/>
  <c r="A149" i="4"/>
  <c r="A50" i="4"/>
  <c r="A23" i="4"/>
  <c r="A100" i="4"/>
  <c r="A152" i="4"/>
  <c r="A53" i="4"/>
  <c r="A26" i="4"/>
  <c r="A26" i="2"/>
  <c r="A148" i="4"/>
  <c r="A49" i="4"/>
  <c r="A22" i="4"/>
  <c r="A22" i="2"/>
  <c r="A144" i="4"/>
  <c r="A45" i="4"/>
  <c r="A18" i="4"/>
  <c r="A18" i="2"/>
  <c r="A140" i="4"/>
  <c r="A41" i="4"/>
  <c r="A14" i="4"/>
  <c r="A14" i="2"/>
  <c r="A136" i="4"/>
  <c r="A37" i="4"/>
  <c r="A10" i="4"/>
  <c r="A10" i="2"/>
  <c r="A132" i="4"/>
  <c r="A33" i="4"/>
  <c r="A6" i="4"/>
  <c r="A6" i="2"/>
  <c r="A103" i="4"/>
  <c r="A99" i="4"/>
  <c r="A95" i="4"/>
  <c r="A91" i="4"/>
  <c r="A87" i="4"/>
  <c r="A83" i="4"/>
  <c r="F51" i="4"/>
  <c r="J51" i="4"/>
  <c r="C51" i="4"/>
  <c r="G51" i="4"/>
  <c r="K51" i="4"/>
  <c r="D51" i="4"/>
  <c r="H51" i="4"/>
  <c r="L51" i="4"/>
  <c r="I51" i="4"/>
  <c r="M51" i="4"/>
  <c r="B51" i="4"/>
  <c r="E51" i="4"/>
  <c r="E46" i="4"/>
  <c r="I46" i="4"/>
  <c r="M46" i="4"/>
  <c r="F46" i="4"/>
  <c r="J46" i="4"/>
  <c r="C46" i="4"/>
  <c r="G46" i="4"/>
  <c r="K46" i="4"/>
  <c r="B46" i="4"/>
  <c r="D46" i="4"/>
  <c r="H46" i="4"/>
  <c r="L46" i="4"/>
  <c r="E42" i="4"/>
  <c r="I42" i="4"/>
  <c r="M42" i="4"/>
  <c r="F42" i="4"/>
  <c r="J42" i="4"/>
  <c r="C42" i="4"/>
  <c r="G42" i="4"/>
  <c r="K42" i="4"/>
  <c r="B42" i="4"/>
  <c r="L42" i="4"/>
  <c r="D42" i="4"/>
  <c r="H42" i="4"/>
  <c r="F39" i="4"/>
  <c r="J39" i="4"/>
  <c r="C39" i="4"/>
  <c r="G39" i="4"/>
  <c r="K39" i="4"/>
  <c r="D39" i="4"/>
  <c r="H39" i="4"/>
  <c r="L39" i="4"/>
  <c r="M39" i="4"/>
  <c r="E39" i="4"/>
  <c r="I39" i="4"/>
  <c r="B39" i="4"/>
  <c r="C36" i="4"/>
  <c r="G36" i="4"/>
  <c r="K36" i="4"/>
  <c r="B36" i="4"/>
  <c r="D36" i="4"/>
  <c r="H36" i="4"/>
  <c r="L36" i="4"/>
  <c r="E36" i="4"/>
  <c r="I36" i="4"/>
  <c r="M36" i="4"/>
  <c r="F36" i="4"/>
  <c r="F57" i="4" s="1"/>
  <c r="J36" i="4"/>
  <c r="D33" i="4"/>
  <c r="H33" i="4"/>
  <c r="L33" i="4"/>
  <c r="E33" i="4"/>
  <c r="I33" i="4"/>
  <c r="M33" i="4"/>
  <c r="B33" i="4"/>
  <c r="F33" i="4"/>
  <c r="J33" i="4"/>
  <c r="C33" i="4"/>
  <c r="G33" i="4"/>
  <c r="K33" i="4"/>
  <c r="A19" i="2"/>
  <c r="A46" i="4"/>
  <c r="A19" i="4"/>
  <c r="A145" i="4"/>
  <c r="A11" i="2"/>
  <c r="A38" i="4"/>
  <c r="A137" i="4"/>
  <c r="A11" i="4"/>
  <c r="A151" i="4"/>
  <c r="A52" i="4"/>
  <c r="A25" i="2"/>
  <c r="A25" i="4"/>
  <c r="A147" i="4"/>
  <c r="A21" i="4"/>
  <c r="A21" i="2"/>
  <c r="A48" i="4"/>
  <c r="A17" i="2"/>
  <c r="A143" i="4"/>
  <c r="A44" i="4"/>
  <c r="A17" i="4"/>
  <c r="A139" i="4"/>
  <c r="A40" i="4"/>
  <c r="A13" i="4"/>
  <c r="A13" i="2"/>
  <c r="A135" i="4"/>
  <c r="A36" i="4"/>
  <c r="A9" i="2"/>
  <c r="A9" i="4"/>
  <c r="A5" i="4"/>
  <c r="A5" i="2"/>
  <c r="A131" i="4"/>
  <c r="A32" i="4"/>
  <c r="L102" i="4"/>
  <c r="A102" i="4"/>
  <c r="A98" i="4"/>
  <c r="A94" i="4"/>
  <c r="A90" i="4"/>
  <c r="A86" i="4"/>
  <c r="A82" i="4"/>
  <c r="C52" i="4"/>
  <c r="G52" i="4"/>
  <c r="K52" i="4"/>
  <c r="B52" i="4"/>
  <c r="B151" i="4" s="1"/>
  <c r="D52" i="4"/>
  <c r="H52" i="4"/>
  <c r="L52" i="4"/>
  <c r="E52" i="4"/>
  <c r="I52" i="4"/>
  <c r="M52" i="4"/>
  <c r="F52" i="4"/>
  <c r="J52" i="4"/>
  <c r="C48" i="4"/>
  <c r="G48" i="4"/>
  <c r="K48" i="4"/>
  <c r="B48" i="4"/>
  <c r="D48" i="4"/>
  <c r="H48" i="4"/>
  <c r="L48" i="4"/>
  <c r="E48" i="4"/>
  <c r="I48" i="4"/>
  <c r="M48" i="4"/>
  <c r="J48" i="4"/>
  <c r="F48" i="4"/>
  <c r="C44" i="4"/>
  <c r="G44" i="4"/>
  <c r="K44" i="4"/>
  <c r="B44" i="4"/>
  <c r="D44" i="4"/>
  <c r="H44" i="4"/>
  <c r="L44" i="4"/>
  <c r="E44" i="4"/>
  <c r="I44" i="4"/>
  <c r="M44" i="4"/>
  <c r="F44" i="4"/>
  <c r="J44" i="4"/>
  <c r="C40" i="4"/>
  <c r="G40" i="4"/>
  <c r="K40" i="4"/>
  <c r="B40" i="4"/>
  <c r="D40" i="4"/>
  <c r="H40" i="4"/>
  <c r="L40" i="4"/>
  <c r="E40" i="4"/>
  <c r="I40" i="4"/>
  <c r="M40" i="4"/>
  <c r="M139" i="4" s="1"/>
  <c r="F40" i="4"/>
  <c r="J40" i="4"/>
  <c r="D37" i="4"/>
  <c r="H37" i="4"/>
  <c r="L37" i="4"/>
  <c r="E37" i="4"/>
  <c r="I37" i="4"/>
  <c r="M37" i="4"/>
  <c r="B37" i="4"/>
  <c r="F37" i="4"/>
  <c r="J37" i="4"/>
  <c r="C37" i="4"/>
  <c r="G37" i="4"/>
  <c r="K37" i="4"/>
  <c r="F35" i="4"/>
  <c r="J35" i="4"/>
  <c r="C35" i="4"/>
  <c r="G35" i="4"/>
  <c r="K35" i="4"/>
  <c r="D35" i="4"/>
  <c r="H35" i="4"/>
  <c r="L35" i="4"/>
  <c r="I35" i="4"/>
  <c r="M35" i="4"/>
  <c r="B35" i="4"/>
  <c r="E35" i="4"/>
  <c r="C32" i="4"/>
  <c r="G32" i="4"/>
  <c r="K32" i="4"/>
  <c r="D32" i="4"/>
  <c r="H32" i="4"/>
  <c r="L32" i="4"/>
  <c r="E32" i="4"/>
  <c r="I32" i="4"/>
  <c r="I57" i="4" s="1"/>
  <c r="M32" i="4"/>
  <c r="J32" i="4"/>
  <c r="F32" i="4"/>
  <c r="A15" i="2"/>
  <c r="A141" i="4"/>
  <c r="A15" i="4"/>
  <c r="A42" i="4"/>
  <c r="A7" i="2"/>
  <c r="A133" i="4"/>
  <c r="A7" i="4"/>
  <c r="A34" i="4"/>
  <c r="A24" i="2"/>
  <c r="A150" i="4"/>
  <c r="A51" i="4"/>
  <c r="A24" i="4"/>
  <c r="A20" i="2"/>
  <c r="A146" i="4"/>
  <c r="A47" i="4"/>
  <c r="A20" i="4"/>
  <c r="A16" i="2"/>
  <c r="A142" i="4"/>
  <c r="A43" i="4"/>
  <c r="A16" i="4"/>
  <c r="A12" i="2"/>
  <c r="A138" i="4"/>
  <c r="A39" i="4"/>
  <c r="A12" i="4"/>
  <c r="A8" i="2"/>
  <c r="A134" i="4"/>
  <c r="A35" i="4"/>
  <c r="A8" i="4"/>
  <c r="A130" i="4"/>
  <c r="A31" i="4"/>
  <c r="A4" i="4"/>
  <c r="L103" i="4"/>
  <c r="L152" i="4" s="1"/>
  <c r="A101" i="4"/>
  <c r="A97" i="4"/>
  <c r="A93" i="4"/>
  <c r="A89" i="4"/>
  <c r="A85" i="4"/>
  <c r="A81" i="4"/>
  <c r="D153" i="4"/>
  <c r="H153" i="4"/>
  <c r="L153" i="4"/>
  <c r="E153" i="4"/>
  <c r="I153" i="4"/>
  <c r="M153" i="4"/>
  <c r="B153" i="4"/>
  <c r="F153" i="4"/>
  <c r="J153" i="4"/>
  <c r="C153" i="4"/>
  <c r="G153" i="4"/>
  <c r="E103" i="4"/>
  <c r="I103" i="4"/>
  <c r="M103" i="4"/>
  <c r="B103" i="4"/>
  <c r="B152" i="4" s="1"/>
  <c r="F103" i="4"/>
  <c r="J103" i="4"/>
  <c r="C103" i="4"/>
  <c r="G103" i="4"/>
  <c r="G152" i="4" s="1"/>
  <c r="K103" i="4"/>
  <c r="D103" i="4"/>
  <c r="H103" i="4"/>
  <c r="E102" i="4"/>
  <c r="E151" i="4" s="1"/>
  <c r="I102" i="4"/>
  <c r="M102" i="4"/>
  <c r="M151" i="4" s="1"/>
  <c r="B102" i="4"/>
  <c r="F102" i="4"/>
  <c r="F151" i="4" s="1"/>
  <c r="J102" i="4"/>
  <c r="C102" i="4"/>
  <c r="C151" i="4" s="1"/>
  <c r="G102" i="4"/>
  <c r="K102" i="4"/>
  <c r="K151" i="4" s="1"/>
  <c r="D102" i="4"/>
  <c r="H102" i="4"/>
  <c r="H151" i="4" s="1"/>
  <c r="G123" i="3"/>
  <c r="E124" i="3"/>
  <c r="E174" i="3" s="1"/>
  <c r="C124" i="3"/>
  <c r="G122" i="3"/>
  <c r="E122" i="3"/>
  <c r="B122" i="3"/>
  <c r="L123" i="3"/>
  <c r="M123" i="3"/>
  <c r="I123" i="3"/>
  <c r="J123" i="3"/>
  <c r="K123" i="3"/>
  <c r="E123" i="3"/>
  <c r="F123" i="3"/>
  <c r="H123" i="3"/>
  <c r="J123" i="4"/>
  <c r="J172" i="4" s="1"/>
  <c r="K123" i="4"/>
  <c r="K172" i="4" s="1"/>
  <c r="L123" i="4"/>
  <c r="L172" i="4" s="1"/>
  <c r="M123" i="4"/>
  <c r="M172" i="4" s="1"/>
  <c r="E123" i="4"/>
  <c r="E172" i="4" s="1"/>
  <c r="F123" i="4"/>
  <c r="F172" i="4" s="1"/>
  <c r="G123" i="4"/>
  <c r="G172" i="4" s="1"/>
  <c r="H123" i="4"/>
  <c r="H172" i="4" s="1"/>
  <c r="I123" i="4"/>
  <c r="I172" i="4" s="1"/>
  <c r="F124" i="3"/>
  <c r="F174" i="3" s="1"/>
  <c r="G124" i="3"/>
  <c r="G174" i="3" s="1"/>
  <c r="H124" i="3"/>
  <c r="H174" i="3" s="1"/>
  <c r="I124" i="3"/>
  <c r="J124" i="3"/>
  <c r="J174" i="3" s="1"/>
  <c r="K124" i="3"/>
  <c r="K174" i="3" s="1"/>
  <c r="L124" i="3"/>
  <c r="L174" i="3" s="1"/>
  <c r="M124" i="3"/>
  <c r="M174" i="3" s="1"/>
  <c r="L122" i="3"/>
  <c r="M122" i="3"/>
  <c r="F122" i="3"/>
  <c r="H122" i="3"/>
  <c r="I122" i="3"/>
  <c r="J122" i="3"/>
  <c r="K122" i="3"/>
  <c r="M170" i="4"/>
  <c r="M171" i="4" s="1"/>
  <c r="E170" i="4"/>
  <c r="E171" i="4" s="1"/>
  <c r="F170" i="4"/>
  <c r="F177" i="4" s="1"/>
  <c r="G170" i="4"/>
  <c r="G177" i="4" s="1"/>
  <c r="H170" i="4"/>
  <c r="H171" i="4" s="1"/>
  <c r="I170" i="4"/>
  <c r="J170" i="4"/>
  <c r="J177" i="4" s="1"/>
  <c r="K170" i="4"/>
  <c r="K177" i="4" s="1"/>
  <c r="L170" i="4"/>
  <c r="L171" i="4" s="1"/>
  <c r="M169" i="4"/>
  <c r="I174" i="3"/>
  <c r="M177" i="4"/>
  <c r="D169" i="4"/>
  <c r="C169" i="4"/>
  <c r="L169" i="4"/>
  <c r="E169" i="4"/>
  <c r="F169" i="4"/>
  <c r="J169" i="4"/>
  <c r="H169" i="4"/>
  <c r="I169" i="4"/>
  <c r="G169" i="4"/>
  <c r="K169" i="4"/>
  <c r="B169" i="4"/>
  <c r="D123" i="3"/>
  <c r="N169" i="4"/>
  <c r="J171" i="4"/>
  <c r="L177" i="4"/>
  <c r="H177" i="4"/>
  <c r="D122" i="3"/>
  <c r="C122" i="3"/>
  <c r="C170" i="4"/>
  <c r="C177" i="4" s="1"/>
  <c r="B124" i="3"/>
  <c r="B174" i="3" s="1"/>
  <c r="B170" i="4"/>
  <c r="B177" i="4" s="1"/>
  <c r="D124" i="3"/>
  <c r="D174" i="3" s="1"/>
  <c r="D170" i="4"/>
  <c r="D177" i="4" s="1"/>
  <c r="C174" i="3"/>
  <c r="D151" i="4"/>
  <c r="I151" i="4"/>
  <c r="M118" i="3"/>
  <c r="L118" i="3"/>
  <c r="K118" i="3"/>
  <c r="J118" i="3"/>
  <c r="I118" i="3"/>
  <c r="H118" i="3"/>
  <c r="G118" i="3"/>
  <c r="F118" i="3"/>
  <c r="E118" i="3"/>
  <c r="D118" i="3"/>
  <c r="C118" i="3"/>
  <c r="B118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F157" i="3"/>
  <c r="F157" i="4"/>
  <c r="B158" i="3"/>
  <c r="B158" i="4"/>
  <c r="J158" i="3"/>
  <c r="J158" i="4"/>
  <c r="F159" i="3"/>
  <c r="F159" i="4"/>
  <c r="B160" i="3"/>
  <c r="B160" i="4"/>
  <c r="J160" i="3"/>
  <c r="J160" i="4"/>
  <c r="B161" i="3"/>
  <c r="B161" i="4"/>
  <c r="J161" i="3"/>
  <c r="J161" i="4"/>
  <c r="F162" i="3"/>
  <c r="F162" i="4"/>
  <c r="B163" i="3"/>
  <c r="B163" i="4"/>
  <c r="J163" i="3"/>
  <c r="J163" i="4"/>
  <c r="F164" i="3"/>
  <c r="F164" i="4"/>
  <c r="B165" i="3"/>
  <c r="B165" i="4"/>
  <c r="J165" i="3"/>
  <c r="J165" i="4"/>
  <c r="B167" i="3"/>
  <c r="B167" i="4"/>
  <c r="J167" i="3"/>
  <c r="J167" i="4"/>
  <c r="F166" i="3"/>
  <c r="F166" i="4"/>
  <c r="G157" i="3"/>
  <c r="G157" i="4"/>
  <c r="C158" i="3"/>
  <c r="C158" i="4"/>
  <c r="K158" i="3"/>
  <c r="K158" i="4"/>
  <c r="G159" i="3"/>
  <c r="G159" i="4"/>
  <c r="C160" i="3"/>
  <c r="C160" i="4"/>
  <c r="K160" i="3"/>
  <c r="K160" i="4"/>
  <c r="G161" i="3"/>
  <c r="G161" i="4"/>
  <c r="C162" i="3"/>
  <c r="C162" i="4"/>
  <c r="K162" i="3"/>
  <c r="K162" i="4"/>
  <c r="G163" i="3"/>
  <c r="G163" i="4"/>
  <c r="C164" i="3"/>
  <c r="C164" i="4"/>
  <c r="G164" i="3"/>
  <c r="G164" i="4"/>
  <c r="C165" i="3"/>
  <c r="C165" i="4"/>
  <c r="K165" i="3"/>
  <c r="K165" i="4"/>
  <c r="G167" i="3"/>
  <c r="G167" i="4"/>
  <c r="K167" i="3"/>
  <c r="K167" i="4"/>
  <c r="G166" i="3"/>
  <c r="G166" i="4"/>
  <c r="D157" i="3"/>
  <c r="D157" i="4"/>
  <c r="H157" i="3"/>
  <c r="H157" i="4"/>
  <c r="L157" i="3"/>
  <c r="L157" i="4"/>
  <c r="D158" i="3"/>
  <c r="D158" i="4"/>
  <c r="H158" i="3"/>
  <c r="H158" i="4"/>
  <c r="L158" i="3"/>
  <c r="L158" i="4"/>
  <c r="D159" i="3"/>
  <c r="D159" i="4"/>
  <c r="H159" i="3"/>
  <c r="H159" i="4"/>
  <c r="L159" i="3"/>
  <c r="L159" i="4"/>
  <c r="D160" i="3"/>
  <c r="D160" i="4"/>
  <c r="H160" i="3"/>
  <c r="H160" i="4"/>
  <c r="L160" i="3"/>
  <c r="L160" i="4"/>
  <c r="D161" i="3"/>
  <c r="D161" i="4"/>
  <c r="H161" i="3"/>
  <c r="H161" i="4"/>
  <c r="L161" i="3"/>
  <c r="L161" i="4"/>
  <c r="D162" i="3"/>
  <c r="D162" i="4"/>
  <c r="H162" i="3"/>
  <c r="H162" i="4"/>
  <c r="L162" i="3"/>
  <c r="L162" i="4"/>
  <c r="D163" i="3"/>
  <c r="D163" i="4"/>
  <c r="H163" i="3"/>
  <c r="H163" i="4"/>
  <c r="L163" i="3"/>
  <c r="L163" i="4"/>
  <c r="D164" i="3"/>
  <c r="D164" i="4"/>
  <c r="H164" i="3"/>
  <c r="H164" i="4"/>
  <c r="L164" i="3"/>
  <c r="L164" i="4"/>
  <c r="D165" i="3"/>
  <c r="D165" i="4"/>
  <c r="H165" i="3"/>
  <c r="H165" i="4"/>
  <c r="L165" i="3"/>
  <c r="L165" i="4"/>
  <c r="D167" i="3"/>
  <c r="D167" i="4"/>
  <c r="H167" i="3"/>
  <c r="H167" i="4"/>
  <c r="L167" i="3"/>
  <c r="L167" i="4"/>
  <c r="D166" i="3"/>
  <c r="D166" i="4"/>
  <c r="H166" i="3"/>
  <c r="H166" i="4"/>
  <c r="L166" i="3"/>
  <c r="L166" i="4"/>
  <c r="B157" i="3"/>
  <c r="B157" i="4"/>
  <c r="J157" i="3"/>
  <c r="F158" i="3"/>
  <c r="F158" i="4"/>
  <c r="B159" i="3"/>
  <c r="B159" i="4"/>
  <c r="J159" i="3"/>
  <c r="J159" i="4"/>
  <c r="F160" i="3"/>
  <c r="F160" i="4"/>
  <c r="F161" i="3"/>
  <c r="F161" i="4"/>
  <c r="B162" i="3"/>
  <c r="B162" i="4"/>
  <c r="J162" i="3"/>
  <c r="J162" i="4"/>
  <c r="F163" i="3"/>
  <c r="F163" i="4"/>
  <c r="B164" i="3"/>
  <c r="B164" i="4"/>
  <c r="J164" i="3"/>
  <c r="J164" i="4"/>
  <c r="F165" i="3"/>
  <c r="F165" i="4"/>
  <c r="F167" i="3"/>
  <c r="F167" i="4"/>
  <c r="B166" i="3"/>
  <c r="B166" i="4"/>
  <c r="J166" i="3"/>
  <c r="J166" i="4"/>
  <c r="C157" i="3"/>
  <c r="C157" i="4"/>
  <c r="K157" i="3"/>
  <c r="K157" i="4"/>
  <c r="G158" i="3"/>
  <c r="G158" i="4"/>
  <c r="C159" i="3"/>
  <c r="C159" i="4"/>
  <c r="K159" i="3"/>
  <c r="K159" i="4"/>
  <c r="G160" i="3"/>
  <c r="G160" i="4"/>
  <c r="C161" i="3"/>
  <c r="C161" i="4"/>
  <c r="K161" i="3"/>
  <c r="K161" i="4"/>
  <c r="G162" i="3"/>
  <c r="G162" i="4"/>
  <c r="C163" i="3"/>
  <c r="C163" i="4"/>
  <c r="K163" i="3"/>
  <c r="K163" i="4"/>
  <c r="K164" i="3"/>
  <c r="K164" i="4"/>
  <c r="G165" i="3"/>
  <c r="G165" i="4"/>
  <c r="C167" i="3"/>
  <c r="C167" i="4"/>
  <c r="C166" i="3"/>
  <c r="C166" i="4"/>
  <c r="K166" i="3"/>
  <c r="K166" i="4"/>
  <c r="E157" i="3"/>
  <c r="E157" i="4"/>
  <c r="I157" i="3"/>
  <c r="I157" i="4"/>
  <c r="M157" i="3"/>
  <c r="M157" i="4"/>
  <c r="E158" i="3"/>
  <c r="E158" i="4"/>
  <c r="I158" i="3"/>
  <c r="I158" i="4"/>
  <c r="M158" i="3"/>
  <c r="M158" i="4"/>
  <c r="E159" i="3"/>
  <c r="E159" i="4"/>
  <c r="I159" i="3"/>
  <c r="I159" i="4"/>
  <c r="M159" i="3"/>
  <c r="M159" i="4"/>
  <c r="E160" i="3"/>
  <c r="E160" i="4"/>
  <c r="I160" i="3"/>
  <c r="I160" i="4"/>
  <c r="M160" i="3"/>
  <c r="M160" i="4"/>
  <c r="E161" i="3"/>
  <c r="E161" i="4"/>
  <c r="I161" i="3"/>
  <c r="I161" i="4"/>
  <c r="M161" i="3"/>
  <c r="M161" i="4"/>
  <c r="E162" i="3"/>
  <c r="E162" i="4"/>
  <c r="I162" i="3"/>
  <c r="I162" i="4"/>
  <c r="M162" i="3"/>
  <c r="M162" i="4"/>
  <c r="E163" i="3"/>
  <c r="E163" i="4"/>
  <c r="I163" i="3"/>
  <c r="I163" i="4"/>
  <c r="M163" i="3"/>
  <c r="M163" i="4"/>
  <c r="E164" i="3"/>
  <c r="E164" i="4"/>
  <c r="I164" i="3"/>
  <c r="I164" i="4"/>
  <c r="M164" i="3"/>
  <c r="M164" i="4"/>
  <c r="E165" i="3"/>
  <c r="E165" i="4"/>
  <c r="I165" i="3"/>
  <c r="I165" i="4"/>
  <c r="M165" i="3"/>
  <c r="M165" i="4"/>
  <c r="E167" i="3"/>
  <c r="E167" i="4"/>
  <c r="I167" i="3"/>
  <c r="I167" i="4"/>
  <c r="M167" i="3"/>
  <c r="M167" i="4"/>
  <c r="E166" i="3"/>
  <c r="E166" i="4"/>
  <c r="I166" i="3"/>
  <c r="I166" i="4"/>
  <c r="M166" i="3"/>
  <c r="M166" i="4"/>
  <c r="D92" i="4"/>
  <c r="D85" i="4"/>
  <c r="J97" i="4"/>
  <c r="J146" i="4" s="1"/>
  <c r="L97" i="4"/>
  <c r="M97" i="4"/>
  <c r="M146" i="4" s="1"/>
  <c r="G97" i="4"/>
  <c r="E97" i="4"/>
  <c r="E146" i="4" s="1"/>
  <c r="H97" i="4"/>
  <c r="H146" i="4" s="1"/>
  <c r="K97" i="4"/>
  <c r="F97" i="4"/>
  <c r="F146" i="4" s="1"/>
  <c r="I97" i="4"/>
  <c r="I146" i="4" s="1"/>
  <c r="J93" i="4"/>
  <c r="L93" i="4"/>
  <c r="L142" i="4" s="1"/>
  <c r="F93" i="4"/>
  <c r="F142" i="4" s="1"/>
  <c r="I93" i="4"/>
  <c r="I142" i="4" s="1"/>
  <c r="K93" i="4"/>
  <c r="M93" i="4"/>
  <c r="M142" i="4" s="1"/>
  <c r="G93" i="4"/>
  <c r="H93" i="4"/>
  <c r="H142" i="4" s="1"/>
  <c r="E93" i="4"/>
  <c r="J85" i="4"/>
  <c r="J134" i="4" s="1"/>
  <c r="F85" i="4"/>
  <c r="F134" i="4" s="1"/>
  <c r="L85" i="4"/>
  <c r="L134" i="4" s="1"/>
  <c r="H85" i="4"/>
  <c r="G85" i="4"/>
  <c r="K85" i="4"/>
  <c r="K134" i="4" s="1"/>
  <c r="E85" i="4"/>
  <c r="E134" i="4" s="1"/>
  <c r="M85" i="4"/>
  <c r="I85" i="4"/>
  <c r="I134" i="4" s="1"/>
  <c r="L99" i="4"/>
  <c r="L148" i="4" s="1"/>
  <c r="F99" i="4"/>
  <c r="F148" i="4" s="1"/>
  <c r="E99" i="4"/>
  <c r="J99" i="4"/>
  <c r="G99" i="4"/>
  <c r="G148" i="4" s="1"/>
  <c r="M99" i="4"/>
  <c r="M148" i="4" s="1"/>
  <c r="H99" i="4"/>
  <c r="I99" i="4"/>
  <c r="K99" i="4"/>
  <c r="J95" i="4"/>
  <c r="J144" i="4" s="1"/>
  <c r="L95" i="4"/>
  <c r="L144" i="4" s="1"/>
  <c r="H95" i="4"/>
  <c r="E95" i="4"/>
  <c r="K95" i="4"/>
  <c r="K144" i="4" s="1"/>
  <c r="I95" i="4"/>
  <c r="M95" i="4"/>
  <c r="F95" i="4"/>
  <c r="G95" i="4"/>
  <c r="G144" i="4" s="1"/>
  <c r="J91" i="4"/>
  <c r="F91" i="4"/>
  <c r="F140" i="4" s="1"/>
  <c r="L91" i="4"/>
  <c r="L140" i="4" s="1"/>
  <c r="H91" i="4"/>
  <c r="H140" i="4" s="1"/>
  <c r="G91" i="4"/>
  <c r="E91" i="4"/>
  <c r="E140" i="4" s="1"/>
  <c r="K91" i="4"/>
  <c r="K140" i="4" s="1"/>
  <c r="M91" i="4"/>
  <c r="M140" i="4" s="1"/>
  <c r="I91" i="4"/>
  <c r="J87" i="4"/>
  <c r="J136" i="4" s="1"/>
  <c r="F87" i="4"/>
  <c r="L87" i="4"/>
  <c r="L136" i="4" s="1"/>
  <c r="H87" i="4"/>
  <c r="G87" i="4"/>
  <c r="I87" i="4"/>
  <c r="I136" i="4" s="1"/>
  <c r="E87" i="4"/>
  <c r="E136" i="4" s="1"/>
  <c r="K87" i="4"/>
  <c r="M87" i="4"/>
  <c r="M136" i="4" s="1"/>
  <c r="M83" i="4"/>
  <c r="M132" i="4" s="1"/>
  <c r="F83" i="4"/>
  <c r="F132" i="4" s="1"/>
  <c r="K83" i="4"/>
  <c r="K132" i="4" s="1"/>
  <c r="H83" i="4"/>
  <c r="G83" i="4"/>
  <c r="J83" i="4"/>
  <c r="J132" i="4" s="1"/>
  <c r="E83" i="4"/>
  <c r="E132" i="4" s="1"/>
  <c r="L83" i="4"/>
  <c r="I83" i="4"/>
  <c r="K98" i="4"/>
  <c r="K147" i="4" s="1"/>
  <c r="M98" i="4"/>
  <c r="L98" i="4"/>
  <c r="F98" i="4"/>
  <c r="I98" i="4"/>
  <c r="I147" i="4" s="1"/>
  <c r="E98" i="4"/>
  <c r="G98" i="4"/>
  <c r="G147" i="4" s="1"/>
  <c r="H98" i="4"/>
  <c r="J98" i="4"/>
  <c r="J147" i="4" s="1"/>
  <c r="J94" i="4"/>
  <c r="L94" i="4"/>
  <c r="K94" i="4"/>
  <c r="K143" i="4" s="1"/>
  <c r="G94" i="4"/>
  <c r="H94" i="4"/>
  <c r="I94" i="4"/>
  <c r="I143" i="4" s="1"/>
  <c r="E94" i="4"/>
  <c r="M94" i="4"/>
  <c r="F94" i="4"/>
  <c r="H90" i="4"/>
  <c r="H139" i="4" s="1"/>
  <c r="J86" i="4"/>
  <c r="J135" i="4" s="1"/>
  <c r="F86" i="4"/>
  <c r="F135" i="4" s="1"/>
  <c r="L86" i="4"/>
  <c r="H86" i="4"/>
  <c r="K86" i="4"/>
  <c r="E86" i="4"/>
  <c r="E135" i="4" s="1"/>
  <c r="M86" i="4"/>
  <c r="I86" i="4"/>
  <c r="I135" i="4" s="1"/>
  <c r="G86" i="4"/>
  <c r="G135" i="4" s="1"/>
  <c r="M82" i="4"/>
  <c r="F82" i="4"/>
  <c r="K82" i="4"/>
  <c r="H82" i="4"/>
  <c r="H131" i="4" s="1"/>
  <c r="J82" i="4"/>
  <c r="E82" i="4"/>
  <c r="L82" i="4"/>
  <c r="L131" i="4" s="1"/>
  <c r="G82" i="4"/>
  <c r="I82" i="4"/>
  <c r="I131" i="4" s="1"/>
  <c r="K101" i="4"/>
  <c r="J101" i="4"/>
  <c r="F101" i="4"/>
  <c r="L101" i="4"/>
  <c r="L150" i="4" s="1"/>
  <c r="H101" i="4"/>
  <c r="I101" i="4"/>
  <c r="I150" i="4" s="1"/>
  <c r="G101" i="4"/>
  <c r="G150" i="4" s="1"/>
  <c r="E101" i="4"/>
  <c r="E150" i="4" s="1"/>
  <c r="M101" i="4"/>
  <c r="J89" i="4"/>
  <c r="F89" i="4"/>
  <c r="L89" i="4"/>
  <c r="L138" i="4" s="1"/>
  <c r="H89" i="4"/>
  <c r="G89" i="4"/>
  <c r="G138" i="4" s="1"/>
  <c r="K89" i="4"/>
  <c r="I89" i="4"/>
  <c r="I138" i="4" s="1"/>
  <c r="M89" i="4"/>
  <c r="E89" i="4"/>
  <c r="M100" i="4"/>
  <c r="M149" i="4" s="1"/>
  <c r="J100" i="4"/>
  <c r="J149" i="4" s="1"/>
  <c r="F100" i="4"/>
  <c r="G100" i="4"/>
  <c r="G149" i="4" s="1"/>
  <c r="H100" i="4"/>
  <c r="H149" i="4" s="1"/>
  <c r="I100" i="4"/>
  <c r="I149" i="4" s="1"/>
  <c r="E100" i="4"/>
  <c r="K100" i="4"/>
  <c r="K149" i="4" s="1"/>
  <c r="L100" i="4"/>
  <c r="J96" i="4"/>
  <c r="J145" i="4" s="1"/>
  <c r="L96" i="4"/>
  <c r="L145" i="4" s="1"/>
  <c r="K96" i="4"/>
  <c r="K145" i="4" s="1"/>
  <c r="I96" i="4"/>
  <c r="I145" i="4" s="1"/>
  <c r="F96" i="4"/>
  <c r="F145" i="4" s="1"/>
  <c r="M96" i="4"/>
  <c r="G96" i="4"/>
  <c r="E96" i="4"/>
  <c r="H96" i="4"/>
  <c r="H145" i="4" s="1"/>
  <c r="J92" i="4"/>
  <c r="F92" i="4"/>
  <c r="F141" i="4" s="1"/>
  <c r="L92" i="4"/>
  <c r="L141" i="4" s="1"/>
  <c r="H92" i="4"/>
  <c r="H141" i="4" s="1"/>
  <c r="K92" i="4"/>
  <c r="K141" i="4" s="1"/>
  <c r="M92" i="4"/>
  <c r="G92" i="4"/>
  <c r="I92" i="4"/>
  <c r="I141" i="4" s="1"/>
  <c r="E92" i="4"/>
  <c r="J88" i="4"/>
  <c r="F88" i="4"/>
  <c r="L88" i="4"/>
  <c r="L137" i="4" s="1"/>
  <c r="H88" i="4"/>
  <c r="K88" i="4"/>
  <c r="K137" i="4" s="1"/>
  <c r="M88" i="4"/>
  <c r="M137" i="4" s="1"/>
  <c r="E88" i="4"/>
  <c r="E137" i="4" s="1"/>
  <c r="I88" i="4"/>
  <c r="F84" i="4"/>
  <c r="F133" i="4" s="1"/>
  <c r="K84" i="4"/>
  <c r="H84" i="4"/>
  <c r="H133" i="4" s="1"/>
  <c r="J84" i="4"/>
  <c r="L84" i="4"/>
  <c r="L133" i="4" s="1"/>
  <c r="G84" i="4"/>
  <c r="G133" i="4" s="1"/>
  <c r="I84" i="4"/>
  <c r="I133" i="4" s="1"/>
  <c r="E84" i="4"/>
  <c r="M84" i="4"/>
  <c r="M133" i="4" s="1"/>
  <c r="C96" i="4"/>
  <c r="C145" i="4" s="1"/>
  <c r="B96" i="4"/>
  <c r="B145" i="4" s="1"/>
  <c r="D96" i="4"/>
  <c r="D84" i="4"/>
  <c r="C84" i="4"/>
  <c r="B84" i="4"/>
  <c r="B133" i="4" s="1"/>
  <c r="D99" i="4"/>
  <c r="B99" i="4"/>
  <c r="B148" i="4" s="1"/>
  <c r="C99" i="4"/>
  <c r="D87" i="4"/>
  <c r="D136" i="4" s="1"/>
  <c r="C87" i="4"/>
  <c r="B87" i="4"/>
  <c r="B100" i="4"/>
  <c r="B149" i="4" s="1"/>
  <c r="D100" i="4"/>
  <c r="D149" i="4" s="1"/>
  <c r="C100" i="4"/>
  <c r="C92" i="4"/>
  <c r="B92" i="4"/>
  <c r="C88" i="4"/>
  <c r="C137" i="4" s="1"/>
  <c r="B88" i="4"/>
  <c r="D88" i="4"/>
  <c r="D137" i="4" s="1"/>
  <c r="D95" i="4"/>
  <c r="D144" i="4" s="1"/>
  <c r="C95" i="4"/>
  <c r="C144" i="4" s="1"/>
  <c r="B95" i="4"/>
  <c r="B144" i="4" s="1"/>
  <c r="D91" i="4"/>
  <c r="B91" i="4"/>
  <c r="B140" i="4" s="1"/>
  <c r="C91" i="4"/>
  <c r="C140" i="4" s="1"/>
  <c r="D83" i="4"/>
  <c r="B83" i="4"/>
  <c r="C83" i="4"/>
  <c r="C132" i="4" s="1"/>
  <c r="C98" i="4"/>
  <c r="C147" i="4" s="1"/>
  <c r="B98" i="4"/>
  <c r="D98" i="4"/>
  <c r="D147" i="4" s="1"/>
  <c r="C94" i="4"/>
  <c r="C143" i="4" s="1"/>
  <c r="B94" i="4"/>
  <c r="B143" i="4" s="1"/>
  <c r="D94" i="4"/>
  <c r="D143" i="4" s="1"/>
  <c r="C86" i="4"/>
  <c r="C135" i="4" s="1"/>
  <c r="B86" i="4"/>
  <c r="B135" i="4" s="1"/>
  <c r="D86" i="4"/>
  <c r="D135" i="4" s="1"/>
  <c r="C82" i="4"/>
  <c r="C131" i="4" s="1"/>
  <c r="D82" i="4"/>
  <c r="B82" i="4"/>
  <c r="B131" i="4" s="1"/>
  <c r="K81" i="4"/>
  <c r="G81" i="4"/>
  <c r="C81" i="4"/>
  <c r="I81" i="4"/>
  <c r="H81" i="4"/>
  <c r="J81" i="4"/>
  <c r="F81" i="4"/>
  <c r="B81" i="4"/>
  <c r="B130" i="4" s="1"/>
  <c r="M81" i="4"/>
  <c r="M130" i="4" s="1"/>
  <c r="E81" i="4"/>
  <c r="L81" i="4"/>
  <c r="D81" i="4"/>
  <c r="B101" i="4"/>
  <c r="D101" i="4"/>
  <c r="C101" i="4"/>
  <c r="B97" i="4"/>
  <c r="B146" i="4" s="1"/>
  <c r="D97" i="4"/>
  <c r="C97" i="4"/>
  <c r="C146" i="4" s="1"/>
  <c r="B93" i="4"/>
  <c r="D93" i="4"/>
  <c r="C93" i="4"/>
  <c r="C142" i="4" s="1"/>
  <c r="B89" i="4"/>
  <c r="B138" i="4" s="1"/>
  <c r="D89" i="4"/>
  <c r="C89" i="4"/>
  <c r="B85" i="4"/>
  <c r="C85" i="4"/>
  <c r="B82" i="3"/>
  <c r="B32" i="4"/>
  <c r="M81" i="3"/>
  <c r="I81" i="3"/>
  <c r="E81" i="3"/>
  <c r="B81" i="3"/>
  <c r="L81" i="3"/>
  <c r="H81" i="3"/>
  <c r="D81" i="3"/>
  <c r="F81" i="3"/>
  <c r="K81" i="3"/>
  <c r="G81" i="3"/>
  <c r="C81" i="3"/>
  <c r="J81" i="3"/>
  <c r="C31" i="4"/>
  <c r="C57" i="4" s="1"/>
  <c r="G31" i="4"/>
  <c r="K31" i="4"/>
  <c r="M31" i="4"/>
  <c r="D31" i="4"/>
  <c r="H31" i="4"/>
  <c r="L31" i="4"/>
  <c r="J31" i="4"/>
  <c r="E31" i="4"/>
  <c r="I31" i="4"/>
  <c r="B31" i="4"/>
  <c r="F31" i="4"/>
  <c r="F130" i="4" s="1"/>
  <c r="M31" i="3"/>
  <c r="M57" i="3" s="1"/>
  <c r="M59" i="3" s="1"/>
  <c r="I31" i="3"/>
  <c r="I57" i="3" s="1"/>
  <c r="E31" i="3"/>
  <c r="E57" i="3" s="1"/>
  <c r="L31" i="3"/>
  <c r="L57" i="3" s="1"/>
  <c r="H31" i="3"/>
  <c r="H57" i="3" s="1"/>
  <c r="D31" i="3"/>
  <c r="D57" i="3" s="1"/>
  <c r="K31" i="3"/>
  <c r="K57" i="3" s="1"/>
  <c r="C31" i="3"/>
  <c r="C57" i="3" s="1"/>
  <c r="J31" i="3"/>
  <c r="J57" i="3" s="1"/>
  <c r="B31" i="3"/>
  <c r="B57" i="3" s="1"/>
  <c r="G31" i="3"/>
  <c r="F31" i="3"/>
  <c r="F57" i="3" s="1"/>
  <c r="B32" i="3"/>
  <c r="G130" i="4"/>
  <c r="K130" i="4"/>
  <c r="L130" i="4"/>
  <c r="I131" i="3"/>
  <c r="L148" i="3"/>
  <c r="F133" i="3"/>
  <c r="K131" i="3"/>
  <c r="K133" i="3"/>
  <c r="E133" i="3"/>
  <c r="H135" i="3"/>
  <c r="E143" i="3"/>
  <c r="K132" i="3"/>
  <c r="I133" i="3"/>
  <c r="E141" i="3"/>
  <c r="L149" i="3"/>
  <c r="G145" i="3"/>
  <c r="H138" i="3"/>
  <c r="I150" i="3"/>
  <c r="J131" i="3"/>
  <c r="J136" i="3"/>
  <c r="H136" i="3"/>
  <c r="I140" i="3"/>
  <c r="H144" i="3"/>
  <c r="M134" i="3"/>
  <c r="G142" i="3"/>
  <c r="M149" i="3"/>
  <c r="M150" i="3"/>
  <c r="F143" i="3"/>
  <c r="H147" i="3"/>
  <c r="J144" i="3"/>
  <c r="I148" i="3"/>
  <c r="F148" i="3"/>
  <c r="E142" i="3"/>
  <c r="F145" i="3"/>
  <c r="L138" i="3"/>
  <c r="F131" i="3"/>
  <c r="K143" i="3"/>
  <c r="M147" i="3"/>
  <c r="G136" i="3"/>
  <c r="E134" i="3"/>
  <c r="I142" i="3"/>
  <c r="K142" i="3"/>
  <c r="E146" i="3"/>
  <c r="J157" i="4"/>
  <c r="D148" i="3"/>
  <c r="C143" i="3"/>
  <c r="D150" i="3"/>
  <c r="D143" i="3"/>
  <c r="D133" i="3"/>
  <c r="C133" i="3"/>
  <c r="C138" i="3"/>
  <c r="C135" i="3"/>
  <c r="D145" i="3"/>
  <c r="D138" i="3"/>
  <c r="D131" i="3"/>
  <c r="D144" i="3"/>
  <c r="E57" i="4"/>
  <c r="E59" i="4" s="1"/>
  <c r="C123" i="3"/>
  <c r="B123" i="3"/>
  <c r="C123" i="4"/>
  <c r="C172" i="4" s="1"/>
  <c r="B123" i="4"/>
  <c r="B172" i="4"/>
  <c r="D123" i="4"/>
  <c r="D172" i="4" s="1"/>
  <c r="G88" i="4"/>
  <c r="G137" i="4"/>
  <c r="G137" i="3"/>
  <c r="C59" i="4" l="1"/>
  <c r="C75" i="4"/>
  <c r="I59" i="4"/>
  <c r="I75" i="4"/>
  <c r="F59" i="4"/>
  <c r="F75" i="4"/>
  <c r="D57" i="4"/>
  <c r="D59" i="4" s="1"/>
  <c r="C130" i="4"/>
  <c r="D130" i="4"/>
  <c r="B142" i="4"/>
  <c r="D131" i="4"/>
  <c r="B132" i="4"/>
  <c r="D140" i="4"/>
  <c r="C141" i="4"/>
  <c r="B136" i="4"/>
  <c r="D133" i="4"/>
  <c r="J137" i="4"/>
  <c r="M141" i="4"/>
  <c r="G145" i="4"/>
  <c r="E138" i="4"/>
  <c r="J138" i="4"/>
  <c r="J150" i="4"/>
  <c r="K131" i="4"/>
  <c r="H135" i="4"/>
  <c r="L143" i="4"/>
  <c r="L147" i="4"/>
  <c r="L132" i="4"/>
  <c r="H132" i="4"/>
  <c r="G136" i="4"/>
  <c r="M144" i="4"/>
  <c r="H144" i="4"/>
  <c r="I148" i="4"/>
  <c r="J148" i="4"/>
  <c r="G134" i="4"/>
  <c r="K146" i="4"/>
  <c r="D141" i="4"/>
  <c r="D152" i="4"/>
  <c r="I152" i="4"/>
  <c r="L57" i="4"/>
  <c r="M57" i="4"/>
  <c r="M59" i="4" s="1"/>
  <c r="H57" i="4"/>
  <c r="G151" i="4"/>
  <c r="L151" i="4"/>
  <c r="K57" i="4"/>
  <c r="K59" i="4" s="1"/>
  <c r="F152" i="4"/>
  <c r="B57" i="4"/>
  <c r="C171" i="4"/>
  <c r="H130" i="4"/>
  <c r="G57" i="4"/>
  <c r="C134" i="4"/>
  <c r="D150" i="4"/>
  <c r="E130" i="4"/>
  <c r="J130" i="4"/>
  <c r="B137" i="4"/>
  <c r="D148" i="4"/>
  <c r="D145" i="4"/>
  <c r="E133" i="4"/>
  <c r="J133" i="4"/>
  <c r="E149" i="4"/>
  <c r="M150" i="4"/>
  <c r="M173" i="4" s="1"/>
  <c r="M180" i="4" s="1"/>
  <c r="M181" i="4" s="1"/>
  <c r="E131" i="4"/>
  <c r="F131" i="4"/>
  <c r="M135" i="4"/>
  <c r="F143" i="4"/>
  <c r="I140" i="4"/>
  <c r="J140" i="4"/>
  <c r="I144" i="4"/>
  <c r="H134" i="4"/>
  <c r="K142" i="4"/>
  <c r="H59" i="4"/>
  <c r="H75" i="4"/>
  <c r="G59" i="4"/>
  <c r="G75" i="4"/>
  <c r="D75" i="4"/>
  <c r="B59" i="4"/>
  <c r="B75" i="4"/>
  <c r="E75" i="4"/>
  <c r="L106" i="4"/>
  <c r="L120" i="4" s="1"/>
  <c r="J131" i="4"/>
  <c r="M131" i="4"/>
  <c r="M106" i="4"/>
  <c r="M120" i="4" s="1"/>
  <c r="M143" i="4"/>
  <c r="G143" i="4"/>
  <c r="J57" i="4"/>
  <c r="C138" i="4"/>
  <c r="D142" i="4"/>
  <c r="I130" i="4"/>
  <c r="B141" i="4"/>
  <c r="C148" i="4"/>
  <c r="C133" i="4"/>
  <c r="K133" i="4"/>
  <c r="K173" i="4" s="1"/>
  <c r="K180" i="4" s="1"/>
  <c r="K181" i="4" s="1"/>
  <c r="F137" i="4"/>
  <c r="G141" i="4"/>
  <c r="E145" i="4"/>
  <c r="L149" i="4"/>
  <c r="K138" i="4"/>
  <c r="F138" i="4"/>
  <c r="F150" i="4"/>
  <c r="G131" i="4"/>
  <c r="G173" i="4" s="1"/>
  <c r="G180" i="4" s="1"/>
  <c r="G181" i="4" s="1"/>
  <c r="K135" i="4"/>
  <c r="E177" i="4"/>
  <c r="I171" i="4"/>
  <c r="I177" i="4"/>
  <c r="B139" i="4"/>
  <c r="B147" i="4"/>
  <c r="D132" i="4"/>
  <c r="C149" i="4"/>
  <c r="C136" i="4"/>
  <c r="I137" i="4"/>
  <c r="H137" i="4"/>
  <c r="E141" i="4"/>
  <c r="J141" i="4"/>
  <c r="M145" i="4"/>
  <c r="F149" i="4"/>
  <c r="M138" i="4"/>
  <c r="H138" i="4"/>
  <c r="H150" i="4"/>
  <c r="K150" i="4"/>
  <c r="L135" i="4"/>
  <c r="L173" i="4" s="1"/>
  <c r="L180" i="4" s="1"/>
  <c r="L181" i="4" s="1"/>
  <c r="K171" i="4"/>
  <c r="C150" i="4"/>
  <c r="E143" i="4"/>
  <c r="H147" i="4"/>
  <c r="F147" i="4"/>
  <c r="I132" i="4"/>
  <c r="G132" i="4"/>
  <c r="F136" i="4"/>
  <c r="F144" i="4"/>
  <c r="E144" i="4"/>
  <c r="K148" i="4"/>
  <c r="G142" i="4"/>
  <c r="G146" i="4"/>
  <c r="D134" i="4"/>
  <c r="C152" i="4"/>
  <c r="M152" i="4"/>
  <c r="L139" i="4"/>
  <c r="D146" i="4"/>
  <c r="B150" i="4"/>
  <c r="H143" i="4"/>
  <c r="J143" i="4"/>
  <c r="E147" i="4"/>
  <c r="M147" i="4"/>
  <c r="K136" i="4"/>
  <c r="H136" i="4"/>
  <c r="G140" i="4"/>
  <c r="H148" i="4"/>
  <c r="E148" i="4"/>
  <c r="M134" i="4"/>
  <c r="E142" i="4"/>
  <c r="J142" i="4"/>
  <c r="L146" i="4"/>
  <c r="J151" i="4"/>
  <c r="I75" i="3"/>
  <c r="I77" i="3" s="1"/>
  <c r="I59" i="3"/>
  <c r="C75" i="3"/>
  <c r="C77" i="3" s="1"/>
  <c r="C59" i="3"/>
  <c r="L75" i="3"/>
  <c r="L59" i="3"/>
  <c r="K75" i="3"/>
  <c r="K77" i="3" s="1"/>
  <c r="K59" i="3"/>
  <c r="E59" i="3"/>
  <c r="E75" i="3"/>
  <c r="E77" i="3" s="1"/>
  <c r="D59" i="3"/>
  <c r="D75" i="3"/>
  <c r="D77" i="3" s="1"/>
  <c r="J59" i="3"/>
  <c r="J75" i="3"/>
  <c r="H59" i="3"/>
  <c r="H75" i="3"/>
  <c r="J133" i="3"/>
  <c r="F141" i="3"/>
  <c r="D140" i="3"/>
  <c r="C140" i="3"/>
  <c r="G150" i="3"/>
  <c r="J152" i="3"/>
  <c r="D142" i="3"/>
  <c r="E90" i="4"/>
  <c r="E139" i="4" s="1"/>
  <c r="H131" i="3"/>
  <c r="K141" i="3"/>
  <c r="D149" i="3"/>
  <c r="K148" i="3"/>
  <c r="K144" i="3"/>
  <c r="K140" i="3"/>
  <c r="I149" i="3"/>
  <c r="I152" i="3"/>
  <c r="B146" i="3"/>
  <c r="B133" i="3"/>
  <c r="C148" i="3"/>
  <c r="G151" i="3"/>
  <c r="H139" i="3"/>
  <c r="C170" i="3"/>
  <c r="G57" i="3"/>
  <c r="K151" i="3"/>
  <c r="L151" i="3"/>
  <c r="L143" i="3"/>
  <c r="C141" i="3"/>
  <c r="F151" i="3"/>
  <c r="F147" i="3"/>
  <c r="L145" i="3"/>
  <c r="B75" i="3"/>
  <c r="B77" i="3" s="1"/>
  <c r="B59" i="3"/>
  <c r="F75" i="3"/>
  <c r="F77" i="3" s="1"/>
  <c r="F59" i="3"/>
  <c r="L77" i="3"/>
  <c r="L170" i="3"/>
  <c r="J149" i="3"/>
  <c r="J145" i="3"/>
  <c r="L137" i="3"/>
  <c r="B138" i="3"/>
  <c r="L144" i="3"/>
  <c r="J146" i="3"/>
  <c r="J139" i="3"/>
  <c r="M75" i="3"/>
  <c r="K90" i="4"/>
  <c r="K139" i="4" s="1"/>
  <c r="I170" i="3"/>
  <c r="L135" i="3"/>
  <c r="L106" i="3"/>
  <c r="L120" i="3" s="1"/>
  <c r="I137" i="3"/>
  <c r="G149" i="3"/>
  <c r="K145" i="3"/>
  <c r="G133" i="3"/>
  <c r="I141" i="3"/>
  <c r="H149" i="3"/>
  <c r="H145" i="3"/>
  <c r="B90" i="3"/>
  <c r="B139" i="3" s="1"/>
  <c r="G132" i="3"/>
  <c r="J148" i="3"/>
  <c r="E135" i="3"/>
  <c r="I147" i="3"/>
  <c r="D134" i="3"/>
  <c r="J134" i="3"/>
  <c r="J140" i="3"/>
  <c r="M140" i="3"/>
  <c r="M169" i="3" s="1"/>
  <c r="M175" i="3" s="1"/>
  <c r="H150" i="3"/>
  <c r="G147" i="3"/>
  <c r="C147" i="3"/>
  <c r="C151" i="3"/>
  <c r="F152" i="3"/>
  <c r="F132" i="3"/>
  <c r="F169" i="3" s="1"/>
  <c r="F175" i="3" s="1"/>
  <c r="E136" i="3"/>
  <c r="H142" i="3"/>
  <c r="I138" i="3"/>
  <c r="G146" i="3"/>
  <c r="I143" i="3"/>
  <c r="B149" i="3"/>
  <c r="B145" i="3"/>
  <c r="B137" i="3"/>
  <c r="C144" i="3"/>
  <c r="B136" i="3"/>
  <c r="C132" i="3"/>
  <c r="D169" i="3"/>
  <c r="D175" i="3" s="1"/>
  <c r="D176" i="3" s="1"/>
  <c r="J90" i="4"/>
  <c r="D170" i="3"/>
  <c r="K170" i="3"/>
  <c r="J137" i="3"/>
  <c r="C145" i="3"/>
  <c r="I145" i="3"/>
  <c r="G152" i="3"/>
  <c r="J151" i="3"/>
  <c r="G148" i="3"/>
  <c r="G144" i="3"/>
  <c r="J143" i="3"/>
  <c r="G140" i="3"/>
  <c r="H137" i="3"/>
  <c r="L142" i="3"/>
  <c r="G138" i="3"/>
  <c r="G134" i="3"/>
  <c r="B134" i="3"/>
  <c r="G131" i="3"/>
  <c r="G169" i="3" s="1"/>
  <c r="G175" i="3" s="1"/>
  <c r="H152" i="3"/>
  <c r="M142" i="3"/>
  <c r="E152" i="3"/>
  <c r="K146" i="3"/>
  <c r="F146" i="3"/>
  <c r="I132" i="3"/>
  <c r="G171" i="4"/>
  <c r="K106" i="3"/>
  <c r="K120" i="3" s="1"/>
  <c r="L131" i="3"/>
  <c r="L169" i="3" s="1"/>
  <c r="L175" i="3" s="1"/>
  <c r="L177" i="3" s="1"/>
  <c r="H106" i="3"/>
  <c r="H120" i="3" s="1"/>
  <c r="J106" i="3"/>
  <c r="J120" i="3" s="1"/>
  <c r="H106" i="4"/>
  <c r="H120" i="4" s="1"/>
  <c r="H141" i="3"/>
  <c r="D171" i="4"/>
  <c r="G6" i="26"/>
  <c r="C106" i="4"/>
  <c r="C120" i="4" s="1"/>
  <c r="E169" i="3"/>
  <c r="E175" i="3" s="1"/>
  <c r="K169" i="3"/>
  <c r="K175" i="3" s="1"/>
  <c r="J173" i="4"/>
  <c r="J180" i="4" s="1"/>
  <c r="J181" i="4" s="1"/>
  <c r="G90" i="3"/>
  <c r="G139" i="3" s="1"/>
  <c r="G90" i="4"/>
  <c r="D90" i="4"/>
  <c r="D139" i="4" s="1"/>
  <c r="D90" i="3"/>
  <c r="D139" i="3" s="1"/>
  <c r="K137" i="3"/>
  <c r="E106" i="3"/>
  <c r="E120" i="3" s="1"/>
  <c r="B134" i="4"/>
  <c r="B106" i="4"/>
  <c r="B120" i="4" s="1"/>
  <c r="B171" i="4"/>
  <c r="N174" i="3"/>
  <c r="F171" i="4"/>
  <c r="M90" i="3"/>
  <c r="C106" i="3"/>
  <c r="C120" i="3" s="1"/>
  <c r="C131" i="3"/>
  <c r="C169" i="3" s="1"/>
  <c r="C175" i="3" s="1"/>
  <c r="I90" i="3"/>
  <c r="I90" i="4"/>
  <c r="F90" i="3"/>
  <c r="F139" i="3" s="1"/>
  <c r="F90" i="4"/>
  <c r="J132" i="3"/>
  <c r="F106" i="3"/>
  <c r="F120" i="3" s="1"/>
  <c r="B131" i="3"/>
  <c r="B106" i="3"/>
  <c r="B120" i="3" s="1"/>
  <c r="D138" i="4"/>
  <c r="D106" i="4"/>
  <c r="D120" i="4" s="1"/>
  <c r="K106" i="4"/>
  <c r="K120" i="4" s="1"/>
  <c r="K152" i="4"/>
  <c r="E152" i="4"/>
  <c r="E106" i="4"/>
  <c r="E120" i="4" s="1"/>
  <c r="E173" i="4" l="1"/>
  <c r="E180" i="4" s="1"/>
  <c r="E181" i="4" s="1"/>
  <c r="F173" i="4"/>
  <c r="F180" i="4" s="1"/>
  <c r="F181" i="4" s="1"/>
  <c r="C173" i="4"/>
  <c r="C180" i="4" s="1"/>
  <c r="C181" i="4" s="1"/>
  <c r="K75" i="4"/>
  <c r="M75" i="4"/>
  <c r="L59" i="4"/>
  <c r="L75" i="4"/>
  <c r="D173" i="4"/>
  <c r="D180" i="4" s="1"/>
  <c r="D181" i="4" s="1"/>
  <c r="I173" i="4"/>
  <c r="I180" i="4" s="1"/>
  <c r="I181" i="4" s="1"/>
  <c r="H173" i="4"/>
  <c r="H180" i="4" s="1"/>
  <c r="H181" i="4" s="1"/>
  <c r="L175" i="4"/>
  <c r="L178" i="4" s="1"/>
  <c r="M175" i="4"/>
  <c r="M178" i="4" s="1"/>
  <c r="H175" i="4"/>
  <c r="H178" i="4" s="1"/>
  <c r="C175" i="4"/>
  <c r="C178" i="4" s="1"/>
  <c r="B175" i="4"/>
  <c r="B178" i="4" s="1"/>
  <c r="J59" i="4"/>
  <c r="J75" i="4"/>
  <c r="K175" i="4"/>
  <c r="K178" i="4" s="1"/>
  <c r="G9" i="26"/>
  <c r="G177" i="3"/>
  <c r="G176" i="3"/>
  <c r="G75" i="3"/>
  <c r="G59" i="3"/>
  <c r="H77" i="3"/>
  <c r="H170" i="3"/>
  <c r="B169" i="3"/>
  <c r="B175" i="3" s="1"/>
  <c r="B177" i="3" s="1"/>
  <c r="E170" i="3"/>
  <c r="E171" i="3" s="1"/>
  <c r="E172" i="3" s="1"/>
  <c r="B170" i="3"/>
  <c r="J77" i="3"/>
  <c r="J170" i="3"/>
  <c r="J171" i="3" s="1"/>
  <c r="J172" i="3" s="1"/>
  <c r="E175" i="4"/>
  <c r="E178" i="4" s="1"/>
  <c r="H169" i="3"/>
  <c r="H175" i="3" s="1"/>
  <c r="H176" i="3" s="1"/>
  <c r="I169" i="3"/>
  <c r="I175" i="3" s="1"/>
  <c r="K171" i="3"/>
  <c r="K172" i="3" s="1"/>
  <c r="F170" i="3"/>
  <c r="F171" i="3" s="1"/>
  <c r="F172" i="3" s="1"/>
  <c r="D171" i="3"/>
  <c r="D172" i="3" s="1"/>
  <c r="D177" i="3"/>
  <c r="H171" i="3"/>
  <c r="H172" i="3" s="1"/>
  <c r="L171" i="3"/>
  <c r="L172" i="3" s="1"/>
  <c r="J139" i="4"/>
  <c r="J175" i="4" s="1"/>
  <c r="J178" i="4" s="1"/>
  <c r="J106" i="4"/>
  <c r="J120" i="4" s="1"/>
  <c r="M77" i="3"/>
  <c r="M170" i="3"/>
  <c r="D175" i="4"/>
  <c r="D178" i="4" s="1"/>
  <c r="L176" i="3"/>
  <c r="G106" i="3"/>
  <c r="G120" i="3" s="1"/>
  <c r="B171" i="3"/>
  <c r="B172" i="3" s="1"/>
  <c r="C171" i="3"/>
  <c r="C172" i="3" s="1"/>
  <c r="K177" i="3"/>
  <c r="K176" i="3"/>
  <c r="D106" i="3"/>
  <c r="D120" i="3" s="1"/>
  <c r="F139" i="4"/>
  <c r="F175" i="4" s="1"/>
  <c r="F178" i="4" s="1"/>
  <c r="F106" i="4"/>
  <c r="F120" i="4" s="1"/>
  <c r="G5" i="26"/>
  <c r="C177" i="3"/>
  <c r="C176" i="3"/>
  <c r="G106" i="4"/>
  <c r="G120" i="4" s="1"/>
  <c r="G139" i="4"/>
  <c r="G175" i="4" s="1"/>
  <c r="G178" i="4" s="1"/>
  <c r="B173" i="4"/>
  <c r="B180" i="4" s="1"/>
  <c r="B181" i="4" s="1"/>
  <c r="G8" i="26"/>
  <c r="F177" i="3"/>
  <c r="F176" i="3"/>
  <c r="J169" i="3"/>
  <c r="J175" i="3" s="1"/>
  <c r="N175" i="3" s="1"/>
  <c r="N176" i="3" s="1"/>
  <c r="I176" i="3"/>
  <c r="I177" i="3"/>
  <c r="G7" i="26"/>
  <c r="E176" i="3"/>
  <c r="E177" i="3"/>
  <c r="H177" i="3"/>
  <c r="I106" i="4"/>
  <c r="I120" i="4" s="1"/>
  <c r="I139" i="4"/>
  <c r="I175" i="4" s="1"/>
  <c r="I178" i="4" s="1"/>
  <c r="I9" i="26"/>
  <c r="M9" i="26" s="1"/>
  <c r="E9" i="26"/>
  <c r="E6" i="26"/>
  <c r="I6" i="26"/>
  <c r="M6" i="26" s="1"/>
  <c r="I178" i="3"/>
  <c r="G4" i="26"/>
  <c r="I139" i="3"/>
  <c r="I171" i="3" s="1"/>
  <c r="I172" i="3" s="1"/>
  <c r="I106" i="3"/>
  <c r="I120" i="3" s="1"/>
  <c r="M106" i="3"/>
  <c r="M120" i="3" s="1"/>
  <c r="M139" i="3"/>
  <c r="M177" i="3"/>
  <c r="M176" i="3"/>
  <c r="G77" i="3" l="1"/>
  <c r="G170" i="3"/>
  <c r="G171" i="3" s="1"/>
  <c r="G172" i="3" s="1"/>
  <c r="B176" i="3"/>
  <c r="M171" i="3"/>
  <c r="M172" i="3" s="1"/>
  <c r="I8" i="26"/>
  <c r="M8" i="26" s="1"/>
  <c r="E8" i="26"/>
  <c r="I7" i="26"/>
  <c r="M7" i="26" s="1"/>
  <c r="E7" i="26"/>
  <c r="J177" i="3"/>
  <c r="J176" i="3"/>
  <c r="E4" i="26"/>
  <c r="I4" i="26"/>
  <c r="M4" i="26" s="1"/>
  <c r="I5" i="26"/>
  <c r="M5" i="26" s="1"/>
  <c r="E5" i="26"/>
</calcChain>
</file>

<file path=xl/sharedStrings.xml><?xml version="1.0" encoding="utf-8"?>
<sst xmlns="http://schemas.openxmlformats.org/spreadsheetml/2006/main" count="190" uniqueCount="106">
  <si>
    <t>Predicted Use per Customer</t>
  </si>
  <si>
    <t>UPC from P&amp;E 2015</t>
  </si>
  <si>
    <t>WHOLESALE Values</t>
  </si>
  <si>
    <t>LEE</t>
  </si>
  <si>
    <t>Seminole</t>
  </si>
  <si>
    <t>Key West and Metro Dade</t>
  </si>
  <si>
    <t>Wauchula</t>
  </si>
  <si>
    <t>Blountstown</t>
  </si>
  <si>
    <t>Florida Keys</t>
  </si>
  <si>
    <t>Other wholesale</t>
  </si>
  <si>
    <t>Hybrids</t>
  </si>
  <si>
    <t>EDR</t>
  </si>
  <si>
    <t>DSM</t>
  </si>
  <si>
    <t>CUSTOMERS (from P&amp;E)</t>
  </si>
  <si>
    <t>NEL Predicted</t>
  </si>
  <si>
    <t>NEL from P&amp;E</t>
  </si>
  <si>
    <t>FORECAST  Values * Coefficients</t>
  </si>
  <si>
    <t>SECTION 2</t>
  </si>
  <si>
    <t>SECTION 3</t>
  </si>
  <si>
    <t xml:space="preserve">ACTUAL CUSTOMERS </t>
  </si>
  <si>
    <t>% Customer  Forecast Error</t>
  </si>
  <si>
    <t>COMPARE (MUST match: Row 74 - 73 = ZERO)</t>
  </si>
  <si>
    <t>SECTION 4</t>
  </si>
  <si>
    <t>SECTION 1: FORECAST VARIABLES</t>
  </si>
  <si>
    <t>StdErr</t>
  </si>
  <si>
    <t>T-Stat</t>
  </si>
  <si>
    <t>P-Value</t>
  </si>
  <si>
    <t>elasticities</t>
  </si>
  <si>
    <t>Solar (DG)</t>
  </si>
  <si>
    <t>CUSTOMERS (from Customers file)</t>
  </si>
  <si>
    <t>VARIANCES</t>
  </si>
  <si>
    <r>
      <t xml:space="preserve">DSM  - </t>
    </r>
    <r>
      <rPr>
        <b/>
        <sz val="11"/>
        <color rgb="FFFF0000"/>
        <rFont val="Calibri"/>
        <family val="2"/>
        <scheme val="minor"/>
      </rPr>
      <t>CHECK DSM</t>
    </r>
  </si>
  <si>
    <t>OTHER</t>
  </si>
  <si>
    <t>WEATHER IMPACT</t>
  </si>
  <si>
    <t>Actual NEL</t>
  </si>
  <si>
    <t>Weather Normalized NEL</t>
  </si>
  <si>
    <r>
      <t>COMPARE (MUST match) - Delta =</t>
    </r>
    <r>
      <rPr>
        <b/>
        <sz val="11"/>
        <color rgb="FFFF0000"/>
        <rFont val="Calibri"/>
        <family val="2"/>
        <scheme val="minor"/>
      </rPr>
      <t xml:space="preserve"> ZERO</t>
    </r>
  </si>
  <si>
    <t>% Customer  &amp; Mix Forecast Error</t>
  </si>
  <si>
    <t>CUSTOMERS IMPACT</t>
  </si>
  <si>
    <t>NEL Predicted with ACTUALS</t>
  </si>
  <si>
    <t>2015 ACTUAL NEL</t>
  </si>
  <si>
    <t>Unexplained Growth</t>
  </si>
  <si>
    <t>Percent Growth</t>
  </si>
  <si>
    <t>Weather Normalized Growth</t>
  </si>
  <si>
    <t>TOTAL GROWTH</t>
  </si>
  <si>
    <t>CHECK CHECK CHECK</t>
  </si>
  <si>
    <t xml:space="preserve">OTHER   </t>
  </si>
  <si>
    <t>COMPARE (MUST match)</t>
  </si>
  <si>
    <t>DSM  CHECK CHECK!</t>
  </si>
  <si>
    <t xml:space="preserve"> </t>
  </si>
  <si>
    <t>% Other</t>
  </si>
  <si>
    <t>SECTION 5</t>
  </si>
  <si>
    <t>UPC from P&amp;E 2016</t>
  </si>
  <si>
    <t>AR</t>
  </si>
  <si>
    <r>
      <t xml:space="preserve">NET ENERGY for LOAD (NEL) - </t>
    </r>
    <r>
      <rPr>
        <b/>
        <sz val="12"/>
        <color rgb="FFFF0000"/>
        <rFont val="Calibri"/>
        <family val="2"/>
        <scheme val="minor"/>
      </rPr>
      <t>2016 ACTUAL</t>
    </r>
  </si>
  <si>
    <t>2016 CUSTOMERS</t>
  </si>
  <si>
    <t>2016 -EMPLOYMENT ADJUSTMENT FACTOR</t>
  </si>
  <si>
    <t>2016 ACTUAL  Values * Coefficients</t>
  </si>
  <si>
    <r>
      <rPr>
        <b/>
        <sz val="14"/>
        <color rgb="FFFF0000"/>
        <rFont val="Calibri"/>
        <family val="2"/>
        <scheme val="minor"/>
      </rPr>
      <t>2015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ACTUAL</t>
    </r>
    <r>
      <rPr>
        <b/>
        <sz val="14"/>
        <color theme="1"/>
        <rFont val="Calibri"/>
        <family val="2"/>
        <scheme val="minor"/>
      </rPr>
      <t xml:space="preserve">  Values * Coefficients</t>
    </r>
  </si>
  <si>
    <r>
      <rPr>
        <b/>
        <sz val="14"/>
        <rFont val="Calibri"/>
        <family val="2"/>
        <scheme val="minor"/>
      </rPr>
      <t xml:space="preserve">SECTION 1: </t>
    </r>
    <r>
      <rPr>
        <b/>
        <sz val="14"/>
        <color rgb="FFFF0000"/>
        <rFont val="Calibri"/>
        <family val="2"/>
        <scheme val="minor"/>
      </rPr>
      <t>2015 ACTUAL</t>
    </r>
    <r>
      <rPr>
        <b/>
        <sz val="14"/>
        <rFont val="Calibri"/>
        <family val="2"/>
        <scheme val="minor"/>
      </rPr>
      <t xml:space="preserve"> VARIABLES</t>
    </r>
  </si>
  <si>
    <r>
      <t>2015 FINAL Form 27A -</t>
    </r>
    <r>
      <rPr>
        <b/>
        <sz val="11"/>
        <color rgb="FFFF0000"/>
        <rFont val="Calibri"/>
        <family val="2"/>
        <scheme val="minor"/>
      </rPr>
      <t xml:space="preserve"> Actual NEL</t>
    </r>
  </si>
  <si>
    <r>
      <rPr>
        <b/>
        <sz val="14"/>
        <color rgb="FFFF0000"/>
        <rFont val="Calibri"/>
        <family val="2"/>
        <scheme val="minor"/>
      </rPr>
      <t>2016 ACTUAL</t>
    </r>
    <r>
      <rPr>
        <b/>
        <sz val="14"/>
        <color theme="1"/>
        <rFont val="Calibri"/>
        <family val="2"/>
        <scheme val="minor"/>
      </rPr>
      <t xml:space="preserve">  Values * Coefficients</t>
    </r>
  </si>
  <si>
    <t>2016 ACTUAL NEL</t>
  </si>
  <si>
    <t>c</t>
  </si>
  <si>
    <t>x</t>
  </si>
  <si>
    <t>Coefficient</t>
  </si>
  <si>
    <t>2016 ACTUAL VARIABLES (PLAN)</t>
  </si>
  <si>
    <t>Calendar NEL</t>
  </si>
  <si>
    <t>Wholesale NEL</t>
  </si>
  <si>
    <t>Retail NEL</t>
  </si>
  <si>
    <t>Weather Impact</t>
  </si>
  <si>
    <t>W/N NEL minus Wholesale</t>
  </si>
  <si>
    <t>Retail Delivered Non-Weather-Normalized</t>
  </si>
  <si>
    <t>Weather.Cal_HDD_based_on_45_degrees</t>
  </si>
  <si>
    <t>Misc.NEPACT_WGTBY_UPC_Actual_CDH_Nighttime_Hrs</t>
  </si>
  <si>
    <t>Misc.Real__Price_Increase_4mos</t>
  </si>
  <si>
    <t>Misc.Real_Price_Decrease</t>
  </si>
  <si>
    <t>Economics.Wgt_Per_Capital_Income</t>
  </si>
  <si>
    <t>Economics.Leap_Year</t>
  </si>
  <si>
    <t>Jan_HDD_Winter</t>
  </si>
  <si>
    <t>Feb_HDD_Winter</t>
  </si>
  <si>
    <t>Mar_HDD_Winter</t>
  </si>
  <si>
    <t>Dec_HDD_Winter</t>
  </si>
  <si>
    <t>Cal_CDH_Jan</t>
  </si>
  <si>
    <t>Cal_CDH_Feb</t>
  </si>
  <si>
    <t>Cal_CDH_Mar</t>
  </si>
  <si>
    <t>Cal_CDH_Apr</t>
  </si>
  <si>
    <t>Cal_CDH_May</t>
  </si>
  <si>
    <t>Cal_CDH_Jun</t>
  </si>
  <si>
    <t>Cal_CDH_Jul</t>
  </si>
  <si>
    <t>Cal_CDH_Aug</t>
  </si>
  <si>
    <t>Cal_CDH_Sep</t>
  </si>
  <si>
    <t>Cal_CDH_Oct</t>
  </si>
  <si>
    <t>Cal_CDH_Nov</t>
  </si>
  <si>
    <t>Cal_CDH_Dec</t>
  </si>
  <si>
    <t>CONST</t>
  </si>
  <si>
    <t>Weather-Normalized NEL</t>
  </si>
  <si>
    <t>Weather-Normalized Retail Delivered</t>
  </si>
  <si>
    <t>Figure 2</t>
  </si>
  <si>
    <t>Figure 1</t>
  </si>
  <si>
    <t>STAFF 001148</t>
  </si>
  <si>
    <t>FPL RC-16</t>
  </si>
  <si>
    <t>STAFF 001149
FPL RC-16</t>
  </si>
  <si>
    <t>STAFF 001150</t>
  </si>
  <si>
    <t>STAFF 001151</t>
  </si>
  <si>
    <t>STAFF 001152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</si>
</sst>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000"/>
    <numFmt numFmtId="166" formatCode="0.0000"/>
    <numFmt numFmtId="167" formatCode="0.000"/>
    <numFmt numFmtId="168" formatCode="0.000000"/>
    <numFmt numFmtId="169" formatCode="[$-409]mmm\-yy;@"/>
    <numFmt numFmtId="170" formatCode="0.0000000"/>
    <numFmt numFmtId="171" formatCode="0.0%"/>
    <numFmt numFmtId="172" formatCode="_(* #,##0_);_(* \(#,##0\);_(* &quot;-&quot;??_);_(@_)"/>
    <numFmt numFmtId="173" formatCode="_(* #,##0.0_);_(* \(#,##0.0\);_(* &quot;-&quot;??_);_(@_)"/>
    <numFmt numFmtId="174" formatCode="#,##0.0000"/>
    <numFmt numFmtId="175" formatCode="mmm"/>
    <numFmt numFmtId="176" formatCode="0.00000000000"/>
    <numFmt numFmtId="177" formatCode="#,##0.00%"/>
    <numFmt numFmtId="178" formatCode="&quot;£&quot;#,##0_);[Red]\(&quot;£&quot;#,##0\)"/>
    <numFmt numFmtId="179" formatCode="0.000_)"/>
    <numFmt numFmtId="180" formatCode="_-* #,##0.00\ _D_M_-;\-* #,##0.00\ _D_M_-;_-* &quot;-&quot;??\ _D_M_-;_-@_-"/>
    <numFmt numFmtId="181" formatCode="_-&quot;£&quot;* #,##0.00_-;\-&quot;£&quot;* #,##0.00_-;_-&quot;£&quot;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F4F4F"/>
      <name val="Verdana"/>
      <family val="2"/>
    </font>
    <font>
      <sz val="1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9"/>
      <name val="Verdana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ms Rmn"/>
      <family val="1"/>
    </font>
    <font>
      <sz val="10"/>
      <name val="MS Serif"/>
      <family val="1"/>
    </font>
    <font>
      <sz val="10"/>
      <name val="MS Sans Serif"/>
      <family val="2"/>
    </font>
    <font>
      <sz val="10"/>
      <color indexed="16"/>
      <name val="MS Serif"/>
      <family val="1"/>
    </font>
    <font>
      <i/>
      <sz val="10"/>
      <color rgb="FF7F7F7F"/>
      <name val="Arial"/>
      <family val="2"/>
    </font>
    <font>
      <sz val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  <scheme val="minor"/>
    </font>
    <font>
      <sz val="8"/>
      <name val="Helv"/>
    </font>
    <font>
      <b/>
      <sz val="19"/>
      <name val="Arial"/>
      <family val="2"/>
    </font>
    <font>
      <b/>
      <sz val="18"/>
      <color indexed="62"/>
      <name val="Cambria"/>
      <family val="2"/>
    </font>
    <font>
      <b/>
      <sz val="10"/>
      <color indexed="9"/>
      <name val="Verdana"/>
      <family val="2"/>
    </font>
    <font>
      <b/>
      <sz val="8"/>
      <color indexed="8"/>
      <name val="Helv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22"/>
        <bgColor indexed="35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00">
    <xf numFmtId="0" fontId="0" fillId="0" borderId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" fontId="15" fillId="6" borderId="10" applyNumberFormat="0" applyProtection="0">
      <alignment vertical="center"/>
    </xf>
    <xf numFmtId="4" fontId="16" fillId="7" borderId="10" applyNumberFormat="0" applyProtection="0">
      <alignment vertical="center"/>
    </xf>
    <xf numFmtId="4" fontId="15" fillId="7" borderId="10" applyNumberFormat="0" applyProtection="0">
      <alignment horizontal="left" vertical="center" indent="1"/>
    </xf>
    <xf numFmtId="0" fontId="15" fillId="7" borderId="10" applyNumberFormat="0" applyProtection="0">
      <alignment horizontal="left" vertical="top" indent="1"/>
    </xf>
    <xf numFmtId="4" fontId="17" fillId="0" borderId="0" applyNumberFormat="0" applyProtection="0">
      <alignment horizontal="left"/>
    </xf>
    <xf numFmtId="4" fontId="18" fillId="8" borderId="10" applyNumberFormat="0" applyProtection="0">
      <alignment horizontal="right" vertical="center"/>
    </xf>
    <xf numFmtId="4" fontId="18" fillId="9" borderId="10" applyNumberFormat="0" applyProtection="0">
      <alignment horizontal="right" vertical="center"/>
    </xf>
    <xf numFmtId="4" fontId="18" fillId="10" borderId="10" applyNumberFormat="0" applyProtection="0">
      <alignment horizontal="right" vertical="center"/>
    </xf>
    <xf numFmtId="4" fontId="18" fillId="11" borderId="10" applyNumberFormat="0" applyProtection="0">
      <alignment horizontal="right" vertical="center"/>
    </xf>
    <xf numFmtId="4" fontId="18" fillId="12" borderId="10" applyNumberFormat="0" applyProtection="0">
      <alignment horizontal="right" vertical="center"/>
    </xf>
    <xf numFmtId="4" fontId="18" fillId="13" borderId="10" applyNumberFormat="0" applyProtection="0">
      <alignment horizontal="right" vertical="center"/>
    </xf>
    <xf numFmtId="4" fontId="18" fillId="14" borderId="10" applyNumberFormat="0" applyProtection="0">
      <alignment horizontal="right" vertical="center"/>
    </xf>
    <xf numFmtId="4" fontId="18" fillId="15" borderId="10" applyNumberFormat="0" applyProtection="0">
      <alignment horizontal="right" vertical="center"/>
    </xf>
    <xf numFmtId="4" fontId="18" fillId="16" borderId="10" applyNumberFormat="0" applyProtection="0">
      <alignment horizontal="right" vertical="center"/>
    </xf>
    <xf numFmtId="4" fontId="15" fillId="17" borderId="11" applyNumberFormat="0" applyProtection="0">
      <alignment horizontal="left" vertical="center" indent="1"/>
    </xf>
    <xf numFmtId="4" fontId="15" fillId="0" borderId="0" applyNumberFormat="0" applyProtection="0">
      <alignment horizontal="left" vertical="center" indent="1"/>
    </xf>
    <xf numFmtId="4" fontId="15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9" fillId="18" borderId="0" applyNumberFormat="0" applyProtection="0">
      <alignment horizontal="left" vertical="center" indent="1"/>
    </xf>
    <xf numFmtId="4" fontId="18" fillId="19" borderId="10" applyNumberFormat="0" applyProtection="0">
      <alignment horizontal="right" vertical="center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0" fontId="10" fillId="18" borderId="10" applyNumberFormat="0" applyProtection="0">
      <alignment horizontal="left" vertical="center" indent="1"/>
    </xf>
    <xf numFmtId="0" fontId="12" fillId="18" borderId="10" applyNumberFormat="0" applyProtection="0">
      <alignment horizontal="left" vertical="top" indent="1"/>
    </xf>
    <xf numFmtId="0" fontId="12" fillId="20" borderId="10" applyNumberFormat="0" applyProtection="0">
      <alignment horizontal="left" vertical="center" indent="1"/>
    </xf>
    <xf numFmtId="0" fontId="11" fillId="0" borderId="0" applyNumberFormat="0" applyProtection="0">
      <alignment horizontal="left" vertical="center" indent="1"/>
    </xf>
    <xf numFmtId="0" fontId="11" fillId="0" borderId="0" applyNumberFormat="0" applyProtection="0">
      <alignment horizontal="left" vertical="center" indent="1"/>
    </xf>
    <xf numFmtId="0" fontId="12" fillId="20" borderId="10" applyNumberFormat="0" applyProtection="0">
      <alignment horizontal="left" vertical="top" indent="1"/>
    </xf>
    <xf numFmtId="0" fontId="12" fillId="21" borderId="10" applyNumberFormat="0" applyProtection="0">
      <alignment horizontal="left" vertical="center" indent="1"/>
    </xf>
    <xf numFmtId="0" fontId="12" fillId="0" borderId="0" applyNumberFormat="0" applyProtection="0">
      <alignment horizontal="left" vertical="center" indent="1"/>
    </xf>
    <xf numFmtId="0" fontId="12" fillId="0" borderId="0" applyNumberFormat="0" applyProtection="0">
      <alignment horizontal="left" vertical="center" indent="1"/>
    </xf>
    <xf numFmtId="0" fontId="12" fillId="21" borderId="10" applyNumberFormat="0" applyProtection="0">
      <alignment horizontal="left" vertical="top" indent="1"/>
    </xf>
    <xf numFmtId="0" fontId="12" fillId="22" borderId="10" applyNumberFormat="0" applyProtection="0">
      <alignment horizontal="left" vertical="center" indent="1"/>
    </xf>
    <xf numFmtId="0" fontId="12" fillId="22" borderId="10" applyNumberFormat="0" applyProtection="0">
      <alignment horizontal="left" vertical="top" indent="1"/>
    </xf>
    <xf numFmtId="0" fontId="12" fillId="0" borderId="0"/>
    <xf numFmtId="4" fontId="18" fillId="23" borderId="10" applyNumberFormat="0" applyProtection="0">
      <alignment vertical="center"/>
    </xf>
    <xf numFmtId="4" fontId="20" fillId="23" borderId="10" applyNumberFormat="0" applyProtection="0">
      <alignment vertical="center"/>
    </xf>
    <xf numFmtId="4" fontId="18" fillId="23" borderId="10" applyNumberFormat="0" applyProtection="0">
      <alignment horizontal="left" vertical="center" indent="1"/>
    </xf>
    <xf numFmtId="0" fontId="18" fillId="23" borderId="10" applyNumberFormat="0" applyProtection="0">
      <alignment horizontal="left" vertical="top" indent="1"/>
    </xf>
    <xf numFmtId="4" fontId="18" fillId="0" borderId="0" applyNumberFormat="0" applyProtection="0">
      <alignment horizontal="right"/>
    </xf>
    <xf numFmtId="4" fontId="18" fillId="0" borderId="0" applyNumberFormat="0" applyProtection="0">
      <alignment horizontal="right" vertical="justify"/>
    </xf>
    <xf numFmtId="4" fontId="18" fillId="0" borderId="0" applyNumberFormat="0" applyProtection="0">
      <alignment horizontal="right" vertical="justify"/>
    </xf>
    <xf numFmtId="4" fontId="15" fillId="0" borderId="12" applyNumberFormat="0" applyProtection="0">
      <alignment horizontal="right" vertical="center"/>
    </xf>
    <xf numFmtId="4" fontId="15" fillId="0" borderId="0" applyNumberFormat="0" applyProtection="0">
      <alignment horizontal="left" vertical="center" wrapText="1" indent="1"/>
    </xf>
    <xf numFmtId="0" fontId="17" fillId="0" borderId="0" applyNumberFormat="0" applyProtection="0">
      <alignment horizontal="center" wrapText="1"/>
    </xf>
    <xf numFmtId="4" fontId="21" fillId="0" borderId="0" applyNumberFormat="0" applyProtection="0">
      <alignment horizontal="left"/>
    </xf>
    <xf numFmtId="4" fontId="22" fillId="0" borderId="0" applyNumberFormat="0" applyProtection="0">
      <alignment horizontal="right"/>
    </xf>
    <xf numFmtId="168" fontId="12" fillId="0" borderId="0">
      <alignment horizontal="left" wrapText="1"/>
    </xf>
    <xf numFmtId="44" fontId="1" fillId="0" borderId="0" applyFont="0" applyFill="0" applyBorder="0" applyAlignment="0" applyProtection="0"/>
    <xf numFmtId="0" fontId="1" fillId="0" borderId="0"/>
    <xf numFmtId="0" fontId="24" fillId="0" borderId="0"/>
    <xf numFmtId="43" fontId="1" fillId="0" borderId="0" applyFont="0" applyFill="0" applyBorder="0" applyAlignment="0" applyProtection="0"/>
    <xf numFmtId="168" fontId="12" fillId="0" borderId="0">
      <alignment horizontal="left" wrapText="1"/>
    </xf>
    <xf numFmtId="168" fontId="12" fillId="0" borderId="0">
      <alignment horizontal="left" wrapText="1"/>
    </xf>
    <xf numFmtId="0" fontId="31" fillId="28" borderId="19" applyNumberFormat="0">
      <alignment readingOrder="1"/>
      <protection locked="0"/>
    </xf>
    <xf numFmtId="0" fontId="31" fillId="28" borderId="19" applyNumberFormat="0">
      <alignment readingOrder="1"/>
      <protection locked="0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0" fontId="32" fillId="0" borderId="19" applyNumberFormat="0">
      <alignment readingOrder="1"/>
      <protection locked="0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0" fontId="33" fillId="0" borderId="19" applyNumberFormat="0">
      <alignment readingOrder="1"/>
      <protection locked="0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77" fontId="33" fillId="28" borderId="19">
      <alignment readingOrder="1"/>
      <protection locked="0"/>
    </xf>
    <xf numFmtId="177" fontId="34" fillId="28" borderId="19">
      <alignment readingOrder="1"/>
      <protection locked="0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0" fontId="33" fillId="29" borderId="19" applyNumberFormat="0">
      <alignment readingOrder="1"/>
      <protection locked="0"/>
    </xf>
    <xf numFmtId="4" fontId="33" fillId="30" borderId="19">
      <alignment readingOrder="1"/>
      <protection locked="0"/>
    </xf>
    <xf numFmtId="4" fontId="35" fillId="31" borderId="19">
      <alignment readingOrder="1"/>
      <protection locked="0"/>
    </xf>
    <xf numFmtId="4" fontId="33" fillId="32" borderId="19">
      <alignment readingOrder="1"/>
      <protection locked="0"/>
    </xf>
    <xf numFmtId="4" fontId="35" fillId="31" borderId="19">
      <alignment horizontal="center" readingOrder="1"/>
      <protection locked="0"/>
    </xf>
    <xf numFmtId="4" fontId="33" fillId="32" borderId="19">
      <alignment horizontal="center" readingOrder="1"/>
      <protection locked="0"/>
    </xf>
    <xf numFmtId="0" fontId="33" fillId="30" borderId="19" applyNumberFormat="0">
      <alignment horizontal="center" readingOrder="1"/>
      <protection locked="0"/>
    </xf>
    <xf numFmtId="4" fontId="33" fillId="30" borderId="19">
      <alignment readingOrder="1"/>
      <protection locked="0"/>
    </xf>
    <xf numFmtId="4" fontId="35" fillId="31" borderId="19">
      <alignment readingOrder="1"/>
      <protection locked="0"/>
    </xf>
    <xf numFmtId="4" fontId="33" fillId="32" borderId="19">
      <alignment readingOrder="1"/>
      <protection locked="0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0" fontId="14" fillId="26" borderId="0" applyNumberFormat="0" applyBorder="0" applyAlignment="0" applyProtection="0"/>
    <xf numFmtId="0" fontId="36" fillId="27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8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8" fillId="42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8" fillId="34" borderId="0" applyNumberFormat="0" applyBorder="0" applyAlignment="0" applyProtection="0"/>
    <xf numFmtId="0" fontId="37" fillId="43" borderId="0" applyNumberFormat="0" applyBorder="0" applyAlignment="0" applyProtection="0"/>
    <xf numFmtId="0" fontId="37" fillId="38" borderId="0" applyNumberFormat="0" applyBorder="0" applyAlignment="0" applyProtection="0"/>
    <xf numFmtId="0" fontId="38" fillId="44" borderId="0" applyNumberFormat="0" applyBorder="0" applyAlignment="0" applyProtection="0"/>
    <xf numFmtId="178" fontId="12" fillId="0" borderId="0" applyFill="0" applyBorder="0" applyAlignment="0"/>
    <xf numFmtId="179" fontId="39" fillId="0" borderId="0"/>
    <xf numFmtId="179" fontId="39" fillId="0" borderId="0"/>
    <xf numFmtId="179" fontId="39" fillId="0" borderId="0"/>
    <xf numFmtId="179" fontId="39" fillId="0" borderId="0"/>
    <xf numFmtId="179" fontId="39" fillId="0" borderId="0"/>
    <xf numFmtId="179" fontId="39" fillId="0" borderId="0"/>
    <xf numFmtId="179" fontId="39" fillId="0" borderId="0"/>
    <xf numFmtId="179" fontId="39" fillId="0" borderId="0"/>
    <xf numFmtId="43" fontId="1" fillId="0" borderId="0" applyFont="0" applyFill="0" applyBorder="0" applyAlignment="0" applyProtection="0"/>
    <xf numFmtId="180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0" fillId="0" borderId="0" applyNumberFormat="0" applyAlignment="0">
      <alignment horizontal="left"/>
    </xf>
    <xf numFmtId="8" fontId="41" fillId="0" borderId="0" applyFont="0" applyFill="0" applyBorder="0" applyAlignment="0" applyProtection="0"/>
    <xf numFmtId="0" fontId="42" fillId="0" borderId="0" applyNumberFormat="0" applyAlignment="0">
      <alignment horizontal="left"/>
    </xf>
    <xf numFmtId="0" fontId="43" fillId="0" borderId="0" applyNumberFormat="0" applyFill="0" applyBorder="0" applyAlignment="0" applyProtection="0"/>
    <xf numFmtId="38" fontId="44" fillId="28" borderId="0" applyNumberFormat="0" applyBorder="0" applyAlignment="0" applyProtection="0"/>
    <xf numFmtId="0" fontId="13" fillId="0" borderId="13" applyNumberFormat="0" applyAlignment="0" applyProtection="0">
      <alignment horizontal="left" vertical="center"/>
    </xf>
    <xf numFmtId="0" fontId="13" fillId="0" borderId="20">
      <alignment horizontal="left" vertical="center"/>
    </xf>
    <xf numFmtId="0" fontId="45" fillId="0" borderId="21" applyNumberFormat="0" applyFill="0" applyAlignment="0" applyProtection="0"/>
    <xf numFmtId="0" fontId="46" fillId="0" borderId="22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10" fontId="44" fillId="23" borderId="23" applyNumberFormat="0" applyBorder="0" applyAlignment="0" applyProtection="0"/>
    <xf numFmtId="181" fontId="12" fillId="0" borderId="0"/>
    <xf numFmtId="0" fontId="12" fillId="0" borderId="0"/>
    <xf numFmtId="0" fontId="12" fillId="0" borderId="0"/>
    <xf numFmtId="0" fontId="12" fillId="0" borderId="0"/>
    <xf numFmtId="0" fontId="50" fillId="0" borderId="0"/>
    <xf numFmtId="0" fontId="12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25" borderId="18" applyNumberFormat="0" applyFont="0" applyAlignment="0" applyProtection="0"/>
    <xf numFmtId="10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14" fontId="52" fillId="0" borderId="0" applyNumberFormat="0" applyFill="0" applyBorder="0" applyAlignment="0" applyProtection="0">
      <alignment horizontal="left"/>
    </xf>
    <xf numFmtId="4" fontId="18" fillId="7" borderId="24" applyNumberFormat="0" applyProtection="0">
      <alignment vertical="center"/>
    </xf>
    <xf numFmtId="4" fontId="15" fillId="6" borderId="10" applyNumberFormat="0" applyProtection="0">
      <alignment vertical="center"/>
    </xf>
    <xf numFmtId="4" fontId="20" fillId="7" borderId="24" applyNumberFormat="0" applyProtection="0">
      <alignment vertical="center"/>
    </xf>
    <xf numFmtId="4" fontId="18" fillId="7" borderId="24" applyNumberFormat="0" applyProtection="0">
      <alignment horizontal="left" vertical="center" indent="1"/>
    </xf>
    <xf numFmtId="4" fontId="15" fillId="7" borderId="10" applyNumberFormat="0" applyProtection="0">
      <alignment horizontal="left" vertical="center" indent="1"/>
    </xf>
    <xf numFmtId="4" fontId="18" fillId="7" borderId="24" applyNumberFormat="0" applyProtection="0">
      <alignment horizontal="left" vertical="center" indent="1"/>
    </xf>
    <xf numFmtId="0" fontId="15" fillId="7" borderId="10" applyNumberFormat="0" applyProtection="0">
      <alignment horizontal="left" vertical="top" indent="1"/>
    </xf>
    <xf numFmtId="0" fontId="16" fillId="0" borderId="24" applyNumberFormat="0" applyProtection="0">
      <alignment horizontal="left" vertical="center" indent="1"/>
    </xf>
    <xf numFmtId="4" fontId="18" fillId="8" borderId="10" applyNumberFormat="0" applyProtection="0">
      <alignment horizontal="right" vertical="center"/>
    </xf>
    <xf numFmtId="4" fontId="18" fillId="8" borderId="10" applyNumberFormat="0" applyProtection="0">
      <alignment horizontal="right" vertical="center"/>
    </xf>
    <xf numFmtId="4" fontId="18" fillId="9" borderId="10" applyNumberFormat="0" applyProtection="0">
      <alignment horizontal="right" vertical="center"/>
    </xf>
    <xf numFmtId="4" fontId="18" fillId="9" borderId="10" applyNumberFormat="0" applyProtection="0">
      <alignment horizontal="right" vertical="center"/>
    </xf>
    <xf numFmtId="4" fontId="18" fillId="10" borderId="10" applyNumberFormat="0" applyProtection="0">
      <alignment horizontal="right" vertical="center"/>
    </xf>
    <xf numFmtId="4" fontId="18" fillId="10" borderId="10" applyNumberFormat="0" applyProtection="0">
      <alignment horizontal="right" vertical="center"/>
    </xf>
    <xf numFmtId="4" fontId="18" fillId="11" borderId="10" applyNumberFormat="0" applyProtection="0">
      <alignment horizontal="right" vertical="center"/>
    </xf>
    <xf numFmtId="4" fontId="18" fillId="11" borderId="10" applyNumberFormat="0" applyProtection="0">
      <alignment horizontal="right" vertical="center"/>
    </xf>
    <xf numFmtId="4" fontId="18" fillId="12" borderId="10" applyNumberFormat="0" applyProtection="0">
      <alignment horizontal="right" vertical="center"/>
    </xf>
    <xf numFmtId="4" fontId="18" fillId="12" borderId="10" applyNumberFormat="0" applyProtection="0">
      <alignment horizontal="right" vertical="center"/>
    </xf>
    <xf numFmtId="4" fontId="18" fillId="13" borderId="10" applyNumberFormat="0" applyProtection="0">
      <alignment horizontal="right" vertical="center"/>
    </xf>
    <xf numFmtId="4" fontId="18" fillId="13" borderId="10" applyNumberFormat="0" applyProtection="0">
      <alignment horizontal="right" vertical="center"/>
    </xf>
    <xf numFmtId="4" fontId="18" fillId="14" borderId="10" applyNumberFormat="0" applyProtection="0">
      <alignment horizontal="right" vertical="center"/>
    </xf>
    <xf numFmtId="4" fontId="18" fillId="14" borderId="10" applyNumberFormat="0" applyProtection="0">
      <alignment horizontal="right" vertical="center"/>
    </xf>
    <xf numFmtId="4" fontId="18" fillId="15" borderId="10" applyNumberFormat="0" applyProtection="0">
      <alignment horizontal="right" vertical="center"/>
    </xf>
    <xf numFmtId="4" fontId="18" fillId="15" borderId="10" applyNumberFormat="0" applyProtection="0">
      <alignment horizontal="right" vertical="center"/>
    </xf>
    <xf numFmtId="4" fontId="18" fillId="16" borderId="10" applyNumberFormat="0" applyProtection="0">
      <alignment horizontal="right" vertical="center"/>
    </xf>
    <xf numFmtId="4" fontId="18" fillId="16" borderId="10" applyNumberFormat="0" applyProtection="0">
      <alignment horizontal="right" vertical="center"/>
    </xf>
    <xf numFmtId="4" fontId="15" fillId="0" borderId="0" applyNumberFormat="0" applyProtection="0">
      <alignment horizontal="left" vertical="center" indent="1"/>
    </xf>
    <xf numFmtId="4" fontId="15" fillId="45" borderId="24" applyNumberFormat="0" applyProtection="0">
      <alignment horizontal="left" vertical="center" indent="1"/>
    </xf>
    <xf numFmtId="4" fontId="15" fillId="17" borderId="11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9" fillId="18" borderId="0" applyNumberFormat="0" applyProtection="0">
      <alignment horizontal="left" vertical="center" indent="1"/>
    </xf>
    <xf numFmtId="4" fontId="19" fillId="18" borderId="0" applyNumberFormat="0" applyProtection="0">
      <alignment horizontal="left" vertical="center" indent="1"/>
    </xf>
    <xf numFmtId="4" fontId="19" fillId="18" borderId="0" applyNumberFormat="0" applyProtection="0">
      <alignment horizontal="left" vertical="center" indent="1"/>
    </xf>
    <xf numFmtId="4" fontId="18" fillId="19" borderId="10" applyNumberFormat="0" applyProtection="0">
      <alignment horizontal="right" vertical="center"/>
    </xf>
    <xf numFmtId="4" fontId="18" fillId="19" borderId="10" applyNumberFormat="0" applyProtection="0">
      <alignment horizontal="right" vertical="center"/>
    </xf>
    <xf numFmtId="4" fontId="18" fillId="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0" fontId="12" fillId="0" borderId="24" applyNumberFormat="0" applyProtection="0">
      <alignment horizontal="left" vertical="center" indent="1"/>
    </xf>
    <xf numFmtId="0" fontId="12" fillId="18" borderId="10" applyNumberFormat="0" applyProtection="0">
      <alignment horizontal="left" vertical="top" indent="1"/>
    </xf>
    <xf numFmtId="0" fontId="12" fillId="46" borderId="24" applyNumberFormat="0" applyProtection="0">
      <alignment horizontal="left" vertical="center" indent="1"/>
    </xf>
    <xf numFmtId="0" fontId="11" fillId="0" borderId="0" applyNumberFormat="0" applyProtection="0">
      <alignment horizontal="left" vertical="center" indent="1"/>
    </xf>
    <xf numFmtId="0" fontId="12" fillId="0" borderId="24" applyNumberFormat="0" applyProtection="0">
      <alignment horizontal="left" vertical="center" indent="1"/>
    </xf>
    <xf numFmtId="0" fontId="12" fillId="20" borderId="10" applyNumberFormat="0" applyProtection="0">
      <alignment horizontal="left" vertical="top" indent="1"/>
    </xf>
    <xf numFmtId="0" fontId="12" fillId="32" borderId="24" applyNumberFormat="0" applyProtection="0">
      <alignment horizontal="left" vertical="center" indent="1"/>
    </xf>
    <xf numFmtId="0" fontId="12" fillId="21" borderId="10" applyNumberFormat="0" applyProtection="0">
      <alignment horizontal="left" vertical="center" indent="1"/>
    </xf>
    <xf numFmtId="0" fontId="12" fillId="21" borderId="10" applyNumberFormat="0" applyProtection="0">
      <alignment horizontal="left" vertical="top" indent="1"/>
    </xf>
    <xf numFmtId="0" fontId="12" fillId="28" borderId="24" applyNumberFormat="0" applyProtection="0">
      <alignment horizontal="left" vertical="center" indent="1"/>
    </xf>
    <xf numFmtId="0" fontId="12" fillId="22" borderId="10" applyNumberFormat="0" applyProtection="0">
      <alignment horizontal="left" vertical="center" indent="1"/>
    </xf>
    <xf numFmtId="0" fontId="12" fillId="0" borderId="24" applyNumberFormat="0" applyProtection="0">
      <alignment horizontal="left" vertical="center" indent="1"/>
    </xf>
    <xf numFmtId="0" fontId="12" fillId="22" borderId="10" applyNumberFormat="0" applyProtection="0">
      <alignment horizontal="left" vertical="top" indent="1"/>
    </xf>
    <xf numFmtId="0" fontId="12" fillId="29" borderId="24" applyNumberFormat="0" applyProtection="0">
      <alignment horizontal="left" vertical="center" indent="1"/>
    </xf>
    <xf numFmtId="0" fontId="12" fillId="0" borderId="0"/>
    <xf numFmtId="4" fontId="18" fillId="23" borderId="10" applyNumberFormat="0" applyProtection="0">
      <alignment vertical="center"/>
    </xf>
    <xf numFmtId="4" fontId="18" fillId="23" borderId="10" applyNumberFormat="0" applyProtection="0">
      <alignment vertical="center"/>
    </xf>
    <xf numFmtId="4" fontId="20" fillId="23" borderId="24" applyNumberFormat="0" applyProtection="0">
      <alignment vertical="center"/>
    </xf>
    <xf numFmtId="4" fontId="18" fillId="23" borderId="10" applyNumberFormat="0" applyProtection="0">
      <alignment horizontal="left" vertical="center" indent="1"/>
    </xf>
    <xf numFmtId="4" fontId="18" fillId="23" borderId="10" applyNumberFormat="0" applyProtection="0">
      <alignment horizontal="left" vertical="center" indent="1"/>
    </xf>
    <xf numFmtId="0" fontId="18" fillId="23" borderId="10" applyNumberFormat="0" applyProtection="0">
      <alignment horizontal="left" vertical="top" indent="1"/>
    </xf>
    <xf numFmtId="0" fontId="18" fillId="23" borderId="10" applyNumberFormat="0" applyProtection="0">
      <alignment horizontal="left" vertical="top" indent="1"/>
    </xf>
    <xf numFmtId="4" fontId="18" fillId="0" borderId="0" applyNumberFormat="0" applyProtection="0">
      <alignment horizontal="right" vertical="justify"/>
    </xf>
    <xf numFmtId="4" fontId="18" fillId="0" borderId="0" applyNumberFormat="0" applyProtection="0">
      <alignment horizontal="right"/>
    </xf>
    <xf numFmtId="4" fontId="18" fillId="0" borderId="0" applyNumberFormat="0" applyProtection="0">
      <alignment horizontal="right"/>
    </xf>
    <xf numFmtId="4" fontId="20" fillId="47" borderId="24" applyNumberFormat="0" applyProtection="0">
      <alignment horizontal="right" vertical="center"/>
    </xf>
    <xf numFmtId="4" fontId="15" fillId="0" borderId="12" applyNumberFormat="0" applyProtection="0">
      <alignment horizontal="right" vertical="center"/>
    </xf>
    <xf numFmtId="0" fontId="12" fillId="29" borderId="24" applyNumberFormat="0" applyProtection="0">
      <alignment horizontal="left" vertical="center" indent="1"/>
    </xf>
    <xf numFmtId="4" fontId="15" fillId="0" borderId="0" applyNumberFormat="0" applyProtection="0">
      <alignment horizontal="left" vertical="center" wrapText="1" indent="1"/>
    </xf>
    <xf numFmtId="0" fontId="10" fillId="0" borderId="24" applyNumberFormat="0" applyProtection="0">
      <alignment horizontal="left" vertical="center" indent="1"/>
    </xf>
    <xf numFmtId="0" fontId="53" fillId="0" borderId="0"/>
    <xf numFmtId="4" fontId="22" fillId="0" borderId="0" applyNumberFormat="0" applyProtection="0">
      <alignment horizontal="right"/>
    </xf>
    <xf numFmtId="0" fontId="54" fillId="0" borderId="0" applyNumberFormat="0" applyFill="0" applyBorder="0" applyAlignment="0" applyProtection="0"/>
    <xf numFmtId="2" fontId="55" fillId="48" borderId="25" applyProtection="0"/>
    <xf numFmtId="2" fontId="33" fillId="49" borderId="25" applyProtection="0"/>
    <xf numFmtId="2" fontId="33" fillId="50" borderId="25" applyProtection="0"/>
    <xf numFmtId="40" fontId="56" fillId="0" borderId="0" applyBorder="0">
      <alignment horizontal="right"/>
    </xf>
  </cellStyleXfs>
  <cellXfs count="239">
    <xf numFmtId="0" fontId="0" fillId="0" borderId="0" xfId="0"/>
    <xf numFmtId="0" fontId="2" fillId="0" borderId="0" xfId="0" applyFont="1"/>
    <xf numFmtId="0" fontId="0" fillId="0" borderId="0" xfId="0" applyBorder="1"/>
    <xf numFmtId="164" fontId="0" fillId="0" borderId="5" xfId="1" applyNumberFormat="1" applyFont="1" applyBorder="1"/>
    <xf numFmtId="0" fontId="0" fillId="0" borderId="7" xfId="0" applyBorder="1"/>
    <xf numFmtId="164" fontId="0" fillId="0" borderId="8" xfId="1" applyNumberFormat="1" applyFont="1" applyBorder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0" fillId="0" borderId="0" xfId="0" applyAlignment="1">
      <alignment horizontal="center"/>
    </xf>
    <xf numFmtId="0" fontId="2" fillId="0" borderId="0" xfId="0" applyFont="1" applyAlignment="1"/>
    <xf numFmtId="0" fontId="2" fillId="3" borderId="4" xfId="0" applyFont="1" applyFill="1" applyBorder="1"/>
    <xf numFmtId="2" fontId="0" fillId="3" borderId="0" xfId="0" applyNumberFormat="1" applyFill="1" applyAlignment="1">
      <alignment horizontal="center"/>
    </xf>
    <xf numFmtId="0" fontId="0" fillId="3" borderId="0" xfId="0" applyFill="1"/>
    <xf numFmtId="166" fontId="0" fillId="3" borderId="0" xfId="0" applyNumberFormat="1" applyFill="1" applyAlignment="1">
      <alignment horizontal="center"/>
    </xf>
    <xf numFmtId="0" fontId="2" fillId="3" borderId="6" xfId="0" applyFont="1" applyFill="1" applyBorder="1"/>
    <xf numFmtId="0" fontId="4" fillId="3" borderId="1" xfId="0" applyFont="1" applyFill="1" applyBorder="1" applyAlignment="1">
      <alignment horizontal="center"/>
    </xf>
    <xf numFmtId="17" fontId="5" fillId="3" borderId="0" xfId="0" applyNumberFormat="1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/>
    <xf numFmtId="17" fontId="5" fillId="4" borderId="0" xfId="0" applyNumberFormat="1" applyFont="1" applyFill="1" applyAlignment="1">
      <alignment horizontal="center"/>
    </xf>
    <xf numFmtId="0" fontId="2" fillId="4" borderId="4" xfId="0" applyFont="1" applyFill="1" applyBorder="1"/>
    <xf numFmtId="165" fontId="0" fillId="4" borderId="0" xfId="0" applyNumberFormat="1" applyFill="1" applyAlignment="1">
      <alignment horizontal="center"/>
    </xf>
    <xf numFmtId="0" fontId="2" fillId="4" borderId="6" xfId="0" applyFont="1" applyFill="1" applyBorder="1"/>
    <xf numFmtId="0" fontId="2" fillId="4" borderId="0" xfId="0" applyFont="1" applyFill="1"/>
    <xf numFmtId="0" fontId="4" fillId="4" borderId="0" xfId="0" applyFont="1" applyFill="1" applyBorder="1"/>
    <xf numFmtId="0" fontId="4" fillId="5" borderId="1" xfId="0" applyFont="1" applyFill="1" applyBorder="1" applyAlignment="1">
      <alignment horizontal="center"/>
    </xf>
    <xf numFmtId="0" fontId="0" fillId="5" borderId="0" xfId="0" applyFill="1"/>
    <xf numFmtId="0" fontId="3" fillId="5" borderId="0" xfId="0" applyFont="1" applyFill="1"/>
    <xf numFmtId="17" fontId="5" fillId="5" borderId="0" xfId="0" applyNumberFormat="1" applyFont="1" applyFill="1" applyAlignment="1">
      <alignment horizontal="center"/>
    </xf>
    <xf numFmtId="0" fontId="2" fillId="5" borderId="4" xfId="0" applyFont="1" applyFill="1" applyBorder="1"/>
    <xf numFmtId="165" fontId="0" fillId="5" borderId="0" xfId="0" applyNumberFormat="1" applyFill="1" applyAlignment="1">
      <alignment horizontal="center"/>
    </xf>
    <xf numFmtId="0" fontId="2" fillId="5" borderId="6" xfId="0" applyFont="1" applyFill="1" applyBorder="1"/>
    <xf numFmtId="0" fontId="2" fillId="5" borderId="0" xfId="0" applyFont="1" applyFill="1"/>
    <xf numFmtId="0" fontId="2" fillId="5" borderId="0" xfId="0" applyFont="1" applyFill="1" applyBorder="1"/>
    <xf numFmtId="0" fontId="4" fillId="5" borderId="0" xfId="0" applyFont="1" applyFill="1" applyBorder="1"/>
    <xf numFmtId="0" fontId="2" fillId="3" borderId="0" xfId="0" applyFont="1" applyFill="1"/>
    <xf numFmtId="0" fontId="2" fillId="3" borderId="0" xfId="0" applyFont="1" applyFill="1" applyBorder="1"/>
    <xf numFmtId="167" fontId="0" fillId="5" borderId="0" xfId="0" applyNumberForma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3" fontId="0" fillId="5" borderId="0" xfId="0" applyNumberFormat="1" applyFill="1" applyAlignment="1">
      <alignment horizontal="center"/>
    </xf>
    <xf numFmtId="3" fontId="2" fillId="5" borderId="0" xfId="0" applyNumberFormat="1" applyFont="1" applyFill="1" applyAlignment="1">
      <alignment horizontal="center"/>
    </xf>
    <xf numFmtId="166" fontId="4" fillId="5" borderId="0" xfId="0" applyNumberFormat="1" applyFont="1" applyFill="1" applyAlignment="1">
      <alignment horizontal="center"/>
    </xf>
    <xf numFmtId="0" fontId="5" fillId="5" borderId="0" xfId="0" applyFont="1" applyFill="1"/>
    <xf numFmtId="0" fontId="6" fillId="3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5" fillId="4" borderId="0" xfId="0" applyFont="1" applyFill="1"/>
    <xf numFmtId="0" fontId="4" fillId="5" borderId="0" xfId="0" applyFont="1" applyFill="1"/>
    <xf numFmtId="165" fontId="4" fillId="5" borderId="0" xfId="0" applyNumberFormat="1" applyFont="1" applyFill="1" applyAlignment="1">
      <alignment horizontal="center"/>
    </xf>
    <xf numFmtId="0" fontId="4" fillId="0" borderId="0" xfId="0" applyFont="1"/>
    <xf numFmtId="3" fontId="3" fillId="5" borderId="0" xfId="0" applyNumberFormat="1" applyFont="1" applyFill="1" applyAlignment="1">
      <alignment horizontal="center"/>
    </xf>
    <xf numFmtId="0" fontId="7" fillId="0" borderId="0" xfId="0" applyFont="1"/>
    <xf numFmtId="0" fontId="5" fillId="3" borderId="0" xfId="0" applyFont="1" applyFill="1" applyAlignment="1">
      <alignment horizontal="center"/>
    </xf>
    <xf numFmtId="0" fontId="3" fillId="4" borderId="0" xfId="0" applyFont="1" applyFill="1" applyBorder="1"/>
    <xf numFmtId="3" fontId="0" fillId="4" borderId="0" xfId="0" applyNumberForma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8" fontId="2" fillId="0" borderId="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9" fontId="5" fillId="0" borderId="0" xfId="0" applyNumberFormat="1" applyFont="1" applyAlignment="1">
      <alignment horizontal="center"/>
    </xf>
    <xf numFmtId="0" fontId="3" fillId="0" borderId="0" xfId="0" applyFont="1"/>
    <xf numFmtId="3" fontId="0" fillId="3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165" fontId="2" fillId="4" borderId="0" xfId="0" applyNumberFormat="1" applyFont="1" applyFill="1" applyAlignment="1">
      <alignment horizontal="center"/>
    </xf>
    <xf numFmtId="37" fontId="2" fillId="4" borderId="0" xfId="0" applyNumberFormat="1" applyFont="1" applyFill="1"/>
    <xf numFmtId="3" fontId="9" fillId="4" borderId="0" xfId="0" applyNumberFormat="1" applyFont="1" applyFill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0" fillId="3" borderId="7" xfId="0" applyFill="1" applyBorder="1"/>
    <xf numFmtId="0" fontId="3" fillId="3" borderId="0" xfId="0" applyFont="1" applyFill="1"/>
    <xf numFmtId="3" fontId="2" fillId="3" borderId="0" xfId="0" applyNumberFormat="1" applyFont="1" applyFill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0" fillId="5" borderId="7" xfId="0" applyFill="1" applyBorder="1"/>
    <xf numFmtId="10" fontId="0" fillId="0" borderId="0" xfId="1" applyNumberFormat="1" applyFont="1" applyAlignment="1">
      <alignment horizontal="center"/>
    </xf>
    <xf numFmtId="0" fontId="12" fillId="0" borderId="0" xfId="2" applyFill="1"/>
    <xf numFmtId="3" fontId="2" fillId="0" borderId="0" xfId="0" applyNumberFormat="1" applyFont="1" applyAlignment="1">
      <alignment horizontal="center"/>
    </xf>
    <xf numFmtId="171" fontId="0" fillId="0" borderId="0" xfId="1" applyNumberFormat="1" applyFont="1" applyAlignment="1">
      <alignment horizontal="center"/>
    </xf>
    <xf numFmtId="0" fontId="13" fillId="0" borderId="0" xfId="0" applyFont="1" applyProtection="1">
      <protection locked="0"/>
    </xf>
    <xf numFmtId="3" fontId="23" fillId="0" borderId="0" xfId="2" applyNumberFormat="1" applyFont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37" fontId="2" fillId="2" borderId="0" xfId="0" applyNumberFormat="1" applyFont="1" applyFill="1"/>
    <xf numFmtId="3" fontId="2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2" borderId="0" xfId="0" quotePrefix="1" applyNumberFormat="1" applyFont="1" applyFill="1" applyAlignment="1">
      <alignment horizontal="center"/>
    </xf>
    <xf numFmtId="165" fontId="0" fillId="4" borderId="0" xfId="0" applyNumberFormat="1" applyFont="1" applyFill="1" applyAlignment="1">
      <alignment horizontal="center"/>
    </xf>
    <xf numFmtId="0" fontId="4" fillId="3" borderId="0" xfId="0" applyFont="1" applyFill="1"/>
    <xf numFmtId="3" fontId="9" fillId="3" borderId="0" xfId="0" applyNumberFormat="1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166" fontId="0" fillId="3" borderId="7" xfId="0" applyNumberFormat="1" applyFill="1" applyBorder="1"/>
    <xf numFmtId="2" fontId="2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0" fontId="0" fillId="2" borderId="0" xfId="1" applyNumberFormat="1" applyFont="1" applyFill="1" applyAlignment="1">
      <alignment horizontal="center"/>
    </xf>
    <xf numFmtId="171" fontId="0" fillId="0" borderId="0" xfId="1" applyNumberFormat="1" applyFont="1"/>
    <xf numFmtId="0" fontId="3" fillId="3" borderId="0" xfId="0" applyFont="1" applyFill="1" applyBorder="1"/>
    <xf numFmtId="3" fontId="2" fillId="3" borderId="0" xfId="0" quotePrefix="1" applyNumberFormat="1" applyFont="1" applyFill="1" applyAlignment="1">
      <alignment horizontal="center"/>
    </xf>
    <xf numFmtId="3" fontId="13" fillId="3" borderId="9" xfId="2" applyNumberFormat="1" applyFont="1" applyFill="1" applyBorder="1"/>
    <xf numFmtId="0" fontId="0" fillId="0" borderId="2" xfId="0" applyBorder="1"/>
    <xf numFmtId="0" fontId="4" fillId="0" borderId="2" xfId="0" applyFont="1" applyBorder="1" applyAlignment="1">
      <alignment vertical="center"/>
    </xf>
    <xf numFmtId="0" fontId="0" fillId="0" borderId="3" xfId="0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71" fontId="2" fillId="3" borderId="0" xfId="1" applyNumberFormat="1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0" fillId="0" borderId="0" xfId="0" applyNumberFormat="1"/>
    <xf numFmtId="165" fontId="0" fillId="0" borderId="0" xfId="0" applyNumberFormat="1"/>
    <xf numFmtId="37" fontId="3" fillId="0" borderId="0" xfId="0" applyNumberFormat="1" applyFont="1" applyAlignment="1">
      <alignment horizontal="center"/>
    </xf>
    <xf numFmtId="165" fontId="26" fillId="4" borderId="0" xfId="0" applyNumberFormat="1" applyFont="1" applyFill="1" applyAlignment="1">
      <alignment horizontal="center"/>
    </xf>
    <xf numFmtId="9" fontId="0" fillId="3" borderId="0" xfId="1" applyFont="1" applyFill="1"/>
    <xf numFmtId="3" fontId="3" fillId="3" borderId="0" xfId="0" applyNumberFormat="1" applyFont="1" applyFill="1" applyAlignment="1">
      <alignment horizontal="center"/>
    </xf>
    <xf numFmtId="0" fontId="0" fillId="3" borderId="14" xfId="0" applyFill="1" applyBorder="1"/>
    <xf numFmtId="3" fontId="0" fillId="3" borderId="14" xfId="0" applyNumberForma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0" fontId="0" fillId="3" borderId="16" xfId="0" applyFill="1" applyBorder="1"/>
    <xf numFmtId="37" fontId="0" fillId="2" borderId="0" xfId="0" applyNumberFormat="1" applyFill="1" applyBorder="1" applyAlignment="1">
      <alignment horizontal="center"/>
    </xf>
    <xf numFmtId="37" fontId="0" fillId="2" borderId="5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165" fontId="0" fillId="4" borderId="0" xfId="0" applyNumberFormat="1" applyFill="1"/>
    <xf numFmtId="4" fontId="2" fillId="2" borderId="0" xfId="0" applyNumberFormat="1" applyFont="1" applyFill="1" applyAlignment="1">
      <alignment horizontal="center"/>
    </xf>
    <xf numFmtId="0" fontId="9" fillId="4" borderId="0" xfId="0" applyFont="1" applyFill="1"/>
    <xf numFmtId="0" fontId="27" fillId="4" borderId="4" xfId="0" applyFont="1" applyFill="1" applyBorder="1"/>
    <xf numFmtId="174" fontId="0" fillId="3" borderId="0" xfId="0" applyNumberFormat="1" applyFill="1" applyAlignment="1">
      <alignment horizontal="center"/>
    </xf>
    <xf numFmtId="37" fontId="3" fillId="2" borderId="0" xfId="0" applyNumberFormat="1" applyFont="1" applyFill="1" applyAlignment="1">
      <alignment horizontal="center"/>
    </xf>
    <xf numFmtId="37" fontId="25" fillId="2" borderId="0" xfId="0" applyNumberFormat="1" applyFont="1" applyFill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10" fontId="2" fillId="2" borderId="0" xfId="1" applyNumberFormat="1" applyFont="1" applyFill="1" applyAlignment="1">
      <alignment horizontal="center"/>
    </xf>
    <xf numFmtId="170" fontId="2" fillId="0" borderId="0" xfId="0" applyNumberFormat="1" applyFont="1" applyBorder="1" applyAlignment="1">
      <alignment horizontal="center"/>
    </xf>
    <xf numFmtId="166" fontId="0" fillId="5" borderId="0" xfId="0" applyNumberFormat="1" applyFill="1" applyAlignment="1">
      <alignment horizontal="center"/>
    </xf>
    <xf numFmtId="170" fontId="0" fillId="3" borderId="0" xfId="0" applyNumberFormat="1" applyFill="1" applyAlignment="1">
      <alignment horizontal="center"/>
    </xf>
    <xf numFmtId="170" fontId="0" fillId="5" borderId="0" xfId="0" applyNumberFormat="1" applyFill="1" applyAlignment="1">
      <alignment horizontal="center"/>
    </xf>
    <xf numFmtId="3" fontId="26" fillId="3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175" fontId="5" fillId="0" borderId="0" xfId="0" applyNumberFormat="1" applyFont="1" applyFill="1" applyAlignment="1">
      <alignment horizontal="center"/>
    </xf>
    <xf numFmtId="3" fontId="2" fillId="2" borderId="0" xfId="0" quotePrefix="1" applyNumberFormat="1" applyFont="1" applyFill="1" applyAlignment="1">
      <alignment horizontal="center"/>
    </xf>
    <xf numFmtId="171" fontId="0" fillId="2" borderId="0" xfId="1" applyNumberFormat="1" applyFont="1" applyFill="1" applyAlignment="1">
      <alignment horizontal="center"/>
    </xf>
    <xf numFmtId="17" fontId="5" fillId="3" borderId="17" xfId="0" applyNumberFormat="1" applyFont="1" applyFill="1" applyBorder="1" applyAlignment="1">
      <alignment horizontal="center"/>
    </xf>
    <xf numFmtId="17" fontId="5" fillId="4" borderId="17" xfId="0" applyNumberFormat="1" applyFont="1" applyFill="1" applyBorder="1" applyAlignment="1">
      <alignment horizontal="center"/>
    </xf>
    <xf numFmtId="17" fontId="5" fillId="5" borderId="17" xfId="0" applyNumberFormat="1" applyFont="1" applyFill="1" applyBorder="1" applyAlignment="1">
      <alignment horizontal="center"/>
    </xf>
    <xf numFmtId="171" fontId="2" fillId="2" borderId="0" xfId="1" applyNumberFormat="1" applyFont="1" applyFill="1" applyAlignment="1">
      <alignment horizontal="center"/>
    </xf>
    <xf numFmtId="3" fontId="13" fillId="3" borderId="0" xfId="2" quotePrefix="1" applyNumberFormat="1" applyFont="1" applyFill="1" applyAlignment="1">
      <alignment horizontal="center"/>
    </xf>
    <xf numFmtId="171" fontId="29" fillId="0" borderId="0" xfId="1" applyNumberFormat="1" applyFont="1" applyAlignment="1">
      <alignment horizontal="center"/>
    </xf>
    <xf numFmtId="37" fontId="3" fillId="0" borderId="0" xfId="0" applyNumberFormat="1" applyFont="1" applyAlignment="1">
      <alignment horizontal="left"/>
    </xf>
    <xf numFmtId="171" fontId="29" fillId="0" borderId="0" xfId="1" applyNumberFormat="1" applyFont="1"/>
    <xf numFmtId="2" fontId="0" fillId="3" borderId="0" xfId="0" quotePrefix="1" applyNumberFormat="1" applyFill="1" applyAlignment="1">
      <alignment horizontal="center"/>
    </xf>
    <xf numFmtId="3" fontId="26" fillId="4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0" xfId="0" applyFill="1"/>
    <xf numFmtId="0" fontId="0" fillId="0" borderId="7" xfId="0" applyFill="1" applyBorder="1"/>
    <xf numFmtId="0" fontId="4" fillId="0" borderId="0" xfId="0" applyFont="1" applyFill="1"/>
    <xf numFmtId="0" fontId="7" fillId="0" borderId="0" xfId="0" applyFont="1" applyFill="1"/>
    <xf numFmtId="0" fontId="2" fillId="0" borderId="0" xfId="0" applyFont="1" applyFill="1"/>
    <xf numFmtId="0" fontId="0" fillId="0" borderId="16" xfId="0" applyFill="1" applyBorder="1"/>
    <xf numFmtId="3" fontId="3" fillId="0" borderId="0" xfId="0" applyNumberFormat="1" applyFont="1" applyFill="1" applyAlignment="1">
      <alignment horizontal="center"/>
    </xf>
    <xf numFmtId="171" fontId="0" fillId="0" borderId="0" xfId="1" applyNumberFormat="1" applyFont="1" applyFill="1"/>
    <xf numFmtId="4" fontId="2" fillId="0" borderId="0" xfId="0" applyNumberFormat="1" applyFont="1" applyFill="1" applyAlignment="1">
      <alignment horizontal="center"/>
    </xf>
    <xf numFmtId="37" fontId="3" fillId="0" borderId="0" xfId="0" quotePrefix="1" applyNumberFormat="1" applyFont="1" applyFill="1" applyAlignment="1">
      <alignment horizontal="center"/>
    </xf>
    <xf numFmtId="37" fontId="3" fillId="0" borderId="0" xfId="0" applyNumberFormat="1" applyFont="1" applyFill="1" applyAlignment="1">
      <alignment horizontal="center"/>
    </xf>
    <xf numFmtId="37" fontId="25" fillId="0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37" fontId="2" fillId="4" borderId="0" xfId="100" applyNumberFormat="1" applyFont="1" applyFill="1"/>
    <xf numFmtId="37" fontId="2" fillId="2" borderId="0" xfId="0" applyNumberFormat="1" applyFont="1" applyFill="1" applyAlignment="1">
      <alignment horizontal="center"/>
    </xf>
    <xf numFmtId="10" fontId="2" fillId="0" borderId="0" xfId="1" quotePrefix="1" applyNumberFormat="1" applyFont="1" applyFill="1" applyAlignment="1">
      <alignment horizontal="center" vertical="center"/>
    </xf>
    <xf numFmtId="10" fontId="2" fillId="0" borderId="0" xfId="1" applyNumberFormat="1" applyFont="1" applyFill="1" applyAlignment="1">
      <alignment horizontal="center" vertical="center"/>
    </xf>
    <xf numFmtId="10" fontId="2" fillId="2" borderId="0" xfId="1" quotePrefix="1" applyNumberFormat="1" applyFont="1" applyFill="1" applyAlignment="1">
      <alignment horizontal="center" vertical="center"/>
    </xf>
    <xf numFmtId="10" fontId="2" fillId="2" borderId="0" xfId="1" applyNumberFormat="1" applyFont="1" applyFill="1" applyAlignment="1">
      <alignment horizontal="center" vertical="center"/>
    </xf>
    <xf numFmtId="37" fontId="0" fillId="0" borderId="0" xfId="0" quotePrefix="1" applyNumberFormat="1" applyFill="1" applyBorder="1" applyAlignment="1">
      <alignment horizontal="center"/>
    </xf>
    <xf numFmtId="37" fontId="0" fillId="0" borderId="0" xfId="0" applyNumberForma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10" fontId="2" fillId="4" borderId="0" xfId="1" applyNumberFormat="1" applyFont="1" applyFill="1" applyAlignment="1">
      <alignment horizontal="center"/>
    </xf>
    <xf numFmtId="171" fontId="30" fillId="0" borderId="0" xfId="1" applyNumberFormat="1" applyFont="1"/>
    <xf numFmtId="176" fontId="0" fillId="3" borderId="0" xfId="0" applyNumberFormat="1" applyFill="1"/>
    <xf numFmtId="3" fontId="12" fillId="0" borderId="0" xfId="2" applyNumberFormat="1" applyFill="1"/>
    <xf numFmtId="43" fontId="12" fillId="0" borderId="0" xfId="2" applyNumberFormat="1" applyFill="1"/>
    <xf numFmtId="0" fontId="12" fillId="0" borderId="0" xfId="2" quotePrefix="1" applyFill="1" applyAlignment="1">
      <alignment horizontal="left"/>
    </xf>
    <xf numFmtId="0" fontId="12" fillId="0" borderId="0" xfId="2" applyFill="1" applyAlignment="1">
      <alignment wrapText="1"/>
    </xf>
    <xf numFmtId="0" fontId="12" fillId="0" borderId="0" xfId="2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0" xfId="2" applyFont="1" applyFill="1"/>
    <xf numFmtId="0" fontId="12" fillId="0" borderId="0" xfId="2" applyFont="1" applyFill="1" applyAlignment="1">
      <alignment wrapText="1"/>
    </xf>
    <xf numFmtId="0" fontId="12" fillId="0" borderId="0" xfId="2" quotePrefix="1" applyFill="1" applyAlignment="1">
      <alignment horizontal="center" wrapText="1"/>
    </xf>
    <xf numFmtId="17" fontId="12" fillId="0" borderId="0" xfId="2" applyNumberFormat="1" applyFill="1"/>
    <xf numFmtId="172" fontId="12" fillId="0" borderId="0" xfId="2" applyNumberFormat="1" applyFill="1"/>
    <xf numFmtId="171" fontId="12" fillId="0" borderId="0" xfId="1" applyNumberFormat="1" applyFont="1" applyFill="1"/>
    <xf numFmtId="171" fontId="0" fillId="0" borderId="0" xfId="3" applyNumberFormat="1" applyFont="1" applyFill="1"/>
    <xf numFmtId="3" fontId="12" fillId="0" borderId="0" xfId="2" applyNumberFormat="1" applyFill="1" applyBorder="1"/>
    <xf numFmtId="173" fontId="0" fillId="0" borderId="0" xfId="4" applyNumberFormat="1" applyFont="1" applyFill="1"/>
    <xf numFmtId="17" fontId="12" fillId="24" borderId="0" xfId="2" applyNumberFormat="1" applyFill="1"/>
    <xf numFmtId="3" fontId="12" fillId="24" borderId="0" xfId="2" applyNumberFormat="1" applyFill="1"/>
    <xf numFmtId="172" fontId="12" fillId="24" borderId="0" xfId="2" applyNumberFormat="1" applyFill="1"/>
    <xf numFmtId="171" fontId="12" fillId="24" borderId="0" xfId="1" applyNumberFormat="1" applyFont="1" applyFill="1"/>
    <xf numFmtId="171" fontId="0" fillId="24" borderId="0" xfId="3" applyNumberFormat="1" applyFont="1" applyFill="1"/>
    <xf numFmtId="3" fontId="12" fillId="24" borderId="0" xfId="2" applyNumberFormat="1" applyFill="1" applyBorder="1"/>
    <xf numFmtId="43" fontId="12" fillId="24" borderId="0" xfId="2" applyNumberFormat="1" applyFill="1"/>
    <xf numFmtId="0" fontId="12" fillId="24" borderId="0" xfId="2" applyFill="1"/>
    <xf numFmtId="173" fontId="0" fillId="24" borderId="0" xfId="4" applyNumberFormat="1" applyFont="1" applyFill="1"/>
    <xf numFmtId="171" fontId="0" fillId="24" borderId="0" xfId="1" applyNumberFormat="1" applyFont="1" applyFill="1"/>
    <xf numFmtId="17" fontId="12" fillId="24" borderId="14" xfId="2" applyNumberFormat="1" applyFill="1" applyBorder="1"/>
    <xf numFmtId="3" fontId="12" fillId="24" borderId="14" xfId="2" applyNumberFormat="1" applyFill="1" applyBorder="1"/>
    <xf numFmtId="172" fontId="12" fillId="24" borderId="14" xfId="2" applyNumberFormat="1" applyFill="1" applyBorder="1"/>
    <xf numFmtId="171" fontId="12" fillId="24" borderId="14" xfId="1" applyNumberFormat="1" applyFont="1" applyFill="1" applyBorder="1"/>
    <xf numFmtId="171" fontId="0" fillId="24" borderId="14" xfId="3" applyNumberFormat="1" applyFont="1" applyFill="1" applyBorder="1"/>
    <xf numFmtId="0" fontId="12" fillId="24" borderId="14" xfId="2" applyFill="1" applyBorder="1"/>
    <xf numFmtId="43" fontId="12" fillId="24" borderId="14" xfId="2" applyNumberFormat="1" applyFill="1" applyBorder="1"/>
    <xf numFmtId="173" fontId="0" fillId="24" borderId="14" xfId="4" applyNumberFormat="1" applyFont="1" applyFill="1" applyBorder="1"/>
    <xf numFmtId="171" fontId="0" fillId="24" borderId="14" xfId="1" applyNumberFormat="1" applyFont="1" applyFill="1" applyBorder="1"/>
    <xf numFmtId="172" fontId="12" fillId="24" borderId="0" xfId="4" applyNumberFormat="1" applyFill="1"/>
    <xf numFmtId="171" fontId="12" fillId="24" borderId="0" xfId="3" applyNumberFormat="1" applyFill="1"/>
    <xf numFmtId="0" fontId="12" fillId="24" borderId="0" xfId="2" quotePrefix="1" applyFill="1" applyAlignment="1">
      <alignment horizontal="left"/>
    </xf>
    <xf numFmtId="172" fontId="12" fillId="24" borderId="0" xfId="4" applyNumberFormat="1" applyFont="1" applyFill="1" applyAlignment="1">
      <alignment horizontal="center"/>
    </xf>
    <xf numFmtId="0" fontId="12" fillId="24" borderId="0" xfId="2" applyFill="1" applyAlignment="1">
      <alignment horizontal="center"/>
    </xf>
    <xf numFmtId="17" fontId="12" fillId="24" borderId="0" xfId="2" quotePrefix="1" applyNumberFormat="1" applyFill="1"/>
    <xf numFmtId="1" fontId="12" fillId="24" borderId="0" xfId="2" applyNumberFormat="1" applyFill="1"/>
    <xf numFmtId="3" fontId="12" fillId="24" borderId="0" xfId="2" applyNumberFormat="1" applyFill="1" applyAlignment="1">
      <alignment horizontal="center"/>
    </xf>
    <xf numFmtId="172" fontId="12" fillId="24" borderId="0" xfId="100" applyNumberFormat="1" applyFont="1" applyFill="1" applyAlignment="1">
      <alignment horizontal="center"/>
    </xf>
    <xf numFmtId="171" fontId="12" fillId="24" borderId="0" xfId="3" applyNumberFormat="1" applyFill="1" applyAlignment="1">
      <alignment horizontal="center"/>
    </xf>
    <xf numFmtId="0" fontId="12" fillId="24" borderId="0" xfId="2" quotePrefix="1" applyFill="1"/>
    <xf numFmtId="0" fontId="12" fillId="0" borderId="0" xfId="2" quotePrefix="1" applyFill="1"/>
    <xf numFmtId="171" fontId="12" fillId="0" borderId="0" xfId="3" applyNumberFormat="1" applyFill="1"/>
    <xf numFmtId="1" fontId="12" fillId="0" borderId="0" xfId="2" applyNumberFormat="1" applyFill="1"/>
    <xf numFmtId="3" fontId="12" fillId="0" borderId="0" xfId="2" applyNumberFormat="1" applyFill="1" applyAlignment="1">
      <alignment horizontal="center"/>
    </xf>
    <xf numFmtId="172" fontId="12" fillId="0" borderId="0" xfId="100" applyNumberFormat="1" applyFont="1" applyFill="1" applyAlignment="1">
      <alignment horizontal="center"/>
    </xf>
    <xf numFmtId="171" fontId="12" fillId="0" borderId="0" xfId="3" applyNumberFormat="1" applyFill="1" applyAlignment="1">
      <alignment horizontal="center"/>
    </xf>
    <xf numFmtId="0" fontId="12" fillId="0" borderId="0" xfId="2" applyFill="1" applyAlignment="1">
      <alignment horizontal="left"/>
    </xf>
    <xf numFmtId="171" fontId="0" fillId="0" borderId="0" xfId="3" applyNumberFormat="1" applyFont="1" applyFill="1" applyAlignment="1">
      <alignment horizontal="center"/>
    </xf>
    <xf numFmtId="0" fontId="10" fillId="0" borderId="0" xfId="2" applyFont="1" applyFill="1" applyAlignment="1">
      <alignment horizontal="center"/>
    </xf>
    <xf numFmtId="0" fontId="10" fillId="0" borderId="0" xfId="2" applyFont="1" applyFill="1" applyAlignment="1">
      <alignment horizontal="center" wrapText="1"/>
    </xf>
    <xf numFmtId="0" fontId="10" fillId="0" borderId="0" xfId="2" applyFont="1" applyFill="1" applyAlignment="1">
      <alignment wrapText="1"/>
    </xf>
    <xf numFmtId="0" fontId="10" fillId="0" borderId="0" xfId="2" applyFont="1" applyFill="1"/>
    <xf numFmtId="0" fontId="2" fillId="0" borderId="1" xfId="0" applyFont="1" applyBorder="1" applyAlignment="1">
      <alignment wrapText="1"/>
    </xf>
  </cellXfs>
  <cellStyles count="300">
    <cellStyle name="_CC Oil" xfId="101"/>
    <cellStyle name="_CC Oil_Copy of FUEL JAN 2012 -DEC 2012 MARGINAL COST SEASONAL" xfId="102"/>
    <cellStyle name="_ColumnTitles" xfId="103"/>
    <cellStyle name="_DateRange" xfId="104"/>
    <cellStyle name="_DSO Oil" xfId="105"/>
    <cellStyle name="_DSO Oil_Copy of FUEL JAN 2012 -DEC 2012 MARGINAL COST SEASONAL" xfId="106"/>
    <cellStyle name="_FLCC Oil" xfId="107"/>
    <cellStyle name="_FLCC Oil_Copy of FUEL JAN 2012 -DEC 2012 MARGINAL COST SEASONAL" xfId="108"/>
    <cellStyle name="_FLPEGT Oil" xfId="109"/>
    <cellStyle name="_FLPEGT Oil_Copy of FUEL JAN 2012 -DEC 2012 MARGINAL COST SEASONAL" xfId="110"/>
    <cellStyle name="_FMCT Oil" xfId="111"/>
    <cellStyle name="_FMCT Oil_Copy of FUEL JAN 2012 -DEC 2012 MARGINAL COST SEASONAL" xfId="112"/>
    <cellStyle name="_GTDW_DataTemplate" xfId="113"/>
    <cellStyle name="_GTDW_DataTemplate_Copy of FUEL JAN 2012 -DEC 2012 MARGINAL COST SEASONAL" xfId="114"/>
    <cellStyle name="_Gulfstream Gas" xfId="115"/>
    <cellStyle name="_Gulfstream Gas_Copy of FUEL JAN 2012 -DEC 2012 MARGINAL COST SEASONAL" xfId="116"/>
    <cellStyle name="_Hidden" xfId="117"/>
    <cellStyle name="_MR .7 Oil" xfId="118"/>
    <cellStyle name="_MR .7 Oil_Copy of FUEL JAN 2012 -DEC 2012 MARGINAL COST SEASONAL" xfId="119"/>
    <cellStyle name="_MR 1 Oil" xfId="120"/>
    <cellStyle name="_MR 1 Oil_Copy of FUEL JAN 2012 -DEC 2012 MARGINAL COST SEASONAL" xfId="121"/>
    <cellStyle name="_MRCT Oil" xfId="122"/>
    <cellStyle name="_MRCT Oil_Copy of FUEL JAN 2012 -DEC 2012 MARGINAL COST SEASONAL" xfId="123"/>
    <cellStyle name="_MT Gulfstream Gas" xfId="124"/>
    <cellStyle name="_MT Gulfstream Gas_Copy of FUEL JAN 2012 -DEC 2012 MARGINAL COST SEASONAL" xfId="125"/>
    <cellStyle name="_MT Oil" xfId="126"/>
    <cellStyle name="_MT Oil_Copy of FUEL JAN 2012 -DEC 2012 MARGINAL COST SEASONAL" xfId="127"/>
    <cellStyle name="_Normal" xfId="128"/>
    <cellStyle name="_OLCT Oil" xfId="129"/>
    <cellStyle name="_OLCT Oil_Copy of FUEL JAN 2012 -DEC 2012 MARGINAL COST SEASONAL" xfId="130"/>
    <cellStyle name="_PE Oil" xfId="131"/>
    <cellStyle name="_PE Oil_Copy of FUEL JAN 2012 -DEC 2012 MARGINAL COST SEASONAL" xfId="132"/>
    <cellStyle name="_Percentage" xfId="133"/>
    <cellStyle name="_PercentageBold" xfId="134"/>
    <cellStyle name="_PN Oil" xfId="135"/>
    <cellStyle name="_PN Oil_Copy of FUEL JAN 2012 -DEC 2012 MARGINAL COST SEASONAL" xfId="136"/>
    <cellStyle name="_RV Oil" xfId="137"/>
    <cellStyle name="_RV Oil_Copy of FUEL JAN 2012 -DEC 2012 MARGINAL COST SEASONAL" xfId="138"/>
    <cellStyle name="_SeriesAttributes" xfId="139"/>
    <cellStyle name="_SeriesData" xfId="140"/>
    <cellStyle name="_SeriesDataForecast" xfId="141"/>
    <cellStyle name="_SeriesDataForecast 2" xfId="142"/>
    <cellStyle name="_SeriesDataForecastNA" xfId="143"/>
    <cellStyle name="_SeriesDataForecastNA 2" xfId="144"/>
    <cellStyle name="_SeriesDataNA" xfId="145"/>
    <cellStyle name="_SeriesDataStatistics" xfId="146"/>
    <cellStyle name="_SeriesDataStatisticsForecast" xfId="147"/>
    <cellStyle name="_SeriesDataStatisticsForecast 2" xfId="148"/>
    <cellStyle name="_SHCT Oil" xfId="149"/>
    <cellStyle name="_SHCT Oil_Copy of FUEL JAN 2012 -DEC 2012 MARGINAL COST SEASONAL" xfId="150"/>
    <cellStyle name="_SN Oil" xfId="151"/>
    <cellStyle name="_SN Oil_Copy of FUEL JAN 2012 -DEC 2012 MARGINAL COST SEASONAL" xfId="152"/>
    <cellStyle name="_TP Oil" xfId="153"/>
    <cellStyle name="_TP Oil_Copy of FUEL JAN 2012 -DEC 2012 MARGINAL COST SEASONAL" xfId="154"/>
    <cellStyle name="20% - Accent1 2" xfId="155"/>
    <cellStyle name="60% - Accent1 2" xfId="156"/>
    <cellStyle name="Accent1 - 20%" xfId="157"/>
    <cellStyle name="Accent1 - 40%" xfId="158"/>
    <cellStyle name="Accent1 - 60%" xfId="159"/>
    <cellStyle name="Accent1 2" xfId="160"/>
    <cellStyle name="Accent2 - 20%" xfId="161"/>
    <cellStyle name="Accent2 - 40%" xfId="162"/>
    <cellStyle name="Accent2 - 60%" xfId="163"/>
    <cellStyle name="Accent3 - 20%" xfId="164"/>
    <cellStyle name="Accent3 - 40%" xfId="165"/>
    <cellStyle name="Accent3 - 60%" xfId="166"/>
    <cellStyle name="Accent4 - 20%" xfId="167"/>
    <cellStyle name="Accent4 - 40%" xfId="168"/>
    <cellStyle name="Accent4 - 60%" xfId="169"/>
    <cellStyle name="Accent5 - 20%" xfId="170"/>
    <cellStyle name="Accent5 - 40%" xfId="171"/>
    <cellStyle name="Accent5 - 60%" xfId="172"/>
    <cellStyle name="Accent6 - 20%" xfId="173"/>
    <cellStyle name="Accent6 - 40%" xfId="174"/>
    <cellStyle name="Accent6 - 60%" xfId="175"/>
    <cellStyle name="Calc Currency (0)" xfId="176"/>
    <cellStyle name="Comma" xfId="100" builtinId="3"/>
    <cellStyle name="Comma  - Style1" xfId="177"/>
    <cellStyle name="Comma  - Style2" xfId="178"/>
    <cellStyle name="Comma  - Style3" xfId="179"/>
    <cellStyle name="Comma  - Style4" xfId="180"/>
    <cellStyle name="Comma  - Style5" xfId="181"/>
    <cellStyle name="Comma  - Style6" xfId="182"/>
    <cellStyle name="Comma  - Style7" xfId="183"/>
    <cellStyle name="Comma  - Style8" xfId="184"/>
    <cellStyle name="Comma 2" xfId="4"/>
    <cellStyle name="Comma 2 2" xfId="185"/>
    <cellStyle name="Comma 2 3" xfId="186"/>
    <cellStyle name="Comma 3" xfId="6"/>
    <cellStyle name="Comma 3 2" xfId="187"/>
    <cellStyle name="Comma 4" xfId="7"/>
    <cellStyle name="Comma 4 2" xfId="188"/>
    <cellStyle name="Comma 5" xfId="8"/>
    <cellStyle name="Comma 6" xfId="9"/>
    <cellStyle name="Comma 7" xfId="10"/>
    <cellStyle name="Comma 8" xfId="11"/>
    <cellStyle name="Copied" xfId="189"/>
    <cellStyle name="Currency 10" xfId="12"/>
    <cellStyle name="Currency 11" xfId="13"/>
    <cellStyle name="Currency 12" xfId="14"/>
    <cellStyle name="Currency 13" xfId="15"/>
    <cellStyle name="Currency 14" xfId="97"/>
    <cellStyle name="Currency 2" xfId="5"/>
    <cellStyle name="Currency 2 2" xfId="190"/>
    <cellStyle name="Currency 3" xfId="16"/>
    <cellStyle name="Currency 4" xfId="17"/>
    <cellStyle name="Currency 5" xfId="18"/>
    <cellStyle name="Currency 6" xfId="19"/>
    <cellStyle name="Currency 7" xfId="20"/>
    <cellStyle name="Currency 8" xfId="21"/>
    <cellStyle name="Currency 9" xfId="22"/>
    <cellStyle name="Entered" xfId="191"/>
    <cellStyle name="Explanatory Text 2" xfId="192"/>
    <cellStyle name="Grey" xfId="193"/>
    <cellStyle name="Header1" xfId="194"/>
    <cellStyle name="Header2" xfId="195"/>
    <cellStyle name="Heading 1 2" xfId="196"/>
    <cellStyle name="Heading 2 2" xfId="197"/>
    <cellStyle name="Heading 4 2" xfId="198"/>
    <cellStyle name="Hyperlink 2" xfId="199"/>
    <cellStyle name="Hyperlink 3" xfId="200"/>
    <cellStyle name="Input [yellow]" xfId="201"/>
    <cellStyle name="Normal" xfId="0" builtinId="0"/>
    <cellStyle name="Normal - Style1" xfId="202"/>
    <cellStyle name="Normal 10" xfId="23"/>
    <cellStyle name="Normal 11" xfId="24"/>
    <cellStyle name="Normal 12" xfId="98"/>
    <cellStyle name="Normal 13" xfId="99"/>
    <cellStyle name="Normal 14" xfId="203"/>
    <cellStyle name="Normal 15" xfId="204"/>
    <cellStyle name="Normal 16" xfId="205"/>
    <cellStyle name="Normal 17" xfId="206"/>
    <cellStyle name="Normal 18" xfId="207"/>
    <cellStyle name="Normal 19" xfId="208"/>
    <cellStyle name="Normal 2" xfId="2"/>
    <cellStyle name="Normal 2 2" xfId="25"/>
    <cellStyle name="Normal 3" xfId="26"/>
    <cellStyle name="Normal 3 2" xfId="27"/>
    <cellStyle name="Normal 4" xfId="28"/>
    <cellStyle name="Normal 4 2" xfId="209"/>
    <cellStyle name="Normal 5" xfId="29"/>
    <cellStyle name="Normal 5 2" xfId="210"/>
    <cellStyle name="Normal 6" xfId="30"/>
    <cellStyle name="Normal 6 2" xfId="211"/>
    <cellStyle name="Normal 7" xfId="31"/>
    <cellStyle name="Normal 7 2" xfId="212"/>
    <cellStyle name="Normal 8" xfId="32"/>
    <cellStyle name="Normal 8 2" xfId="213"/>
    <cellStyle name="Normal 9" xfId="33"/>
    <cellStyle name="Normal 9 2" xfId="214"/>
    <cellStyle name="Note 2" xfId="215"/>
    <cellStyle name="Percent" xfId="1" builtinId="5"/>
    <cellStyle name="Percent [2]" xfId="216"/>
    <cellStyle name="Percent 2" xfId="3"/>
    <cellStyle name="Percent 2 2" xfId="217"/>
    <cellStyle name="Percent 3" xfId="34"/>
    <cellStyle name="Percent 3 2" xfId="218"/>
    <cellStyle name="Percent 4" xfId="219"/>
    <cellStyle name="Percent 5" xfId="220"/>
    <cellStyle name="Percent 6" xfId="221"/>
    <cellStyle name="Percent 7" xfId="222"/>
    <cellStyle name="Percent 8" xfId="223"/>
    <cellStyle name="RevList" xfId="224"/>
    <cellStyle name="SAPBEXaggData" xfId="35"/>
    <cellStyle name="SAPBEXaggData 2" xfId="225"/>
    <cellStyle name="SAPBEXaggData 3" xfId="226"/>
    <cellStyle name="SAPBEXaggDataEmph" xfId="36"/>
    <cellStyle name="SAPBEXaggDataEmph 2" xfId="227"/>
    <cellStyle name="SAPBEXaggItem" xfId="37"/>
    <cellStyle name="SAPBEXaggItem 2" xfId="228"/>
    <cellStyle name="SAPBEXaggItem 3" xfId="229"/>
    <cellStyle name="SAPBEXaggItemX" xfId="38"/>
    <cellStyle name="SAPBEXaggItemX 2" xfId="230"/>
    <cellStyle name="SAPBEXaggItemX 3" xfId="231"/>
    <cellStyle name="SAPBEXchaText" xfId="39"/>
    <cellStyle name="SAPBEXchaText 2" xfId="232"/>
    <cellStyle name="SAPBEXexcBad7" xfId="40"/>
    <cellStyle name="SAPBEXexcBad7 2" xfId="233"/>
    <cellStyle name="SAPBEXexcBad7 3" xfId="234"/>
    <cellStyle name="SAPBEXexcBad8" xfId="41"/>
    <cellStyle name="SAPBEXexcBad8 2" xfId="235"/>
    <cellStyle name="SAPBEXexcBad8 3" xfId="236"/>
    <cellStyle name="SAPBEXexcBad9" xfId="42"/>
    <cellStyle name="SAPBEXexcBad9 2" xfId="237"/>
    <cellStyle name="SAPBEXexcBad9 3" xfId="238"/>
    <cellStyle name="SAPBEXexcCritical4" xfId="43"/>
    <cellStyle name="SAPBEXexcCritical4 2" xfId="239"/>
    <cellStyle name="SAPBEXexcCritical4 3" xfId="240"/>
    <cellStyle name="SAPBEXexcCritical5" xfId="44"/>
    <cellStyle name="SAPBEXexcCritical5 2" xfId="241"/>
    <cellStyle name="SAPBEXexcCritical5 3" xfId="242"/>
    <cellStyle name="SAPBEXexcCritical6" xfId="45"/>
    <cellStyle name="SAPBEXexcCritical6 2" xfId="243"/>
    <cellStyle name="SAPBEXexcCritical6 3" xfId="244"/>
    <cellStyle name="SAPBEXexcGood1" xfId="46"/>
    <cellStyle name="SAPBEXexcGood1 2" xfId="245"/>
    <cellStyle name="SAPBEXexcGood1 3" xfId="246"/>
    <cellStyle name="SAPBEXexcGood2" xfId="47"/>
    <cellStyle name="SAPBEXexcGood2 2" xfId="247"/>
    <cellStyle name="SAPBEXexcGood2 3" xfId="248"/>
    <cellStyle name="SAPBEXexcGood3" xfId="48"/>
    <cellStyle name="SAPBEXexcGood3 2" xfId="249"/>
    <cellStyle name="SAPBEXexcGood3 3" xfId="250"/>
    <cellStyle name="SAPBEXfilterDrill" xfId="49"/>
    <cellStyle name="SAPBEXfilterDrill 2" xfId="50"/>
    <cellStyle name="SAPBEXfilterDrill 2 2" xfId="251"/>
    <cellStyle name="SAPBEXfilterDrill 3" xfId="252"/>
    <cellStyle name="SAPBEXfilterDrill 4" xfId="253"/>
    <cellStyle name="SAPBEXfilterDrill_Feb 12 Revenue Trend (2)" xfId="51"/>
    <cellStyle name="SAPBEXfilterItem" xfId="52"/>
    <cellStyle name="SAPBEXfilterItem 2" xfId="254"/>
    <cellStyle name="SAPBEXfilterItem 3" xfId="255"/>
    <cellStyle name="SAPBEXfilterText" xfId="53"/>
    <cellStyle name="SAPBEXfilterText 2" xfId="256"/>
    <cellStyle name="SAPBEXfilterText 2 2" xfId="257"/>
    <cellStyle name="SAPBEXfilterText 3" xfId="258"/>
    <cellStyle name="SAPBEXformats" xfId="54"/>
    <cellStyle name="SAPBEXformats 2" xfId="259"/>
    <cellStyle name="SAPBEXformats 3" xfId="260"/>
    <cellStyle name="SAPBEXheaderItem" xfId="55"/>
    <cellStyle name="SAPBEXheaderItem 2" xfId="56"/>
    <cellStyle name="SAPBEXheaderItem 2 2" xfId="261"/>
    <cellStyle name="SAPBEXheaderItem 3" xfId="57"/>
    <cellStyle name="SAPBEXheaderItem 4" xfId="58"/>
    <cellStyle name="SAPBEXheaderItem 5" xfId="59"/>
    <cellStyle name="SAPBEXheaderItem 6" xfId="60"/>
    <cellStyle name="SAPBEXheaderItem 7" xfId="61"/>
    <cellStyle name="SAPBEXheaderItem 8" xfId="62"/>
    <cellStyle name="SAPBEXheaderText" xfId="63"/>
    <cellStyle name="SAPBEXheaderText 2" xfId="64"/>
    <cellStyle name="SAPBEXheaderText 2 2" xfId="262"/>
    <cellStyle name="SAPBEXheaderText 3" xfId="65"/>
    <cellStyle name="SAPBEXheaderText 4" xfId="66"/>
    <cellStyle name="SAPBEXheaderText 5" xfId="67"/>
    <cellStyle name="SAPBEXheaderText 6" xfId="68"/>
    <cellStyle name="SAPBEXheaderText 7" xfId="69"/>
    <cellStyle name="SAPBEXheaderText 8" xfId="70"/>
    <cellStyle name="SAPBEXHLevel0" xfId="71"/>
    <cellStyle name="SAPBEXHLevel0 2" xfId="263"/>
    <cellStyle name="SAPBEXHLevel0X" xfId="72"/>
    <cellStyle name="SAPBEXHLevel0X 2" xfId="264"/>
    <cellStyle name="SAPBEXHLevel0X 3" xfId="265"/>
    <cellStyle name="SAPBEXHLevel1" xfId="73"/>
    <cellStyle name="SAPBEXHLevel1 2" xfId="74"/>
    <cellStyle name="SAPBEXHLevel1 3" xfId="266"/>
    <cellStyle name="SAPBEXHLevel1 4" xfId="267"/>
    <cellStyle name="SAPBEXHLevel1_Feb 12 Revenue Trend (2)" xfId="75"/>
    <cellStyle name="SAPBEXHLevel1X" xfId="76"/>
    <cellStyle name="SAPBEXHLevel1X 2" xfId="268"/>
    <cellStyle name="SAPBEXHLevel1X 3" xfId="269"/>
    <cellStyle name="SAPBEXHLevel2" xfId="77"/>
    <cellStyle name="SAPBEXHLevel2 2" xfId="78"/>
    <cellStyle name="SAPBEXHLevel2 3" xfId="270"/>
    <cellStyle name="SAPBEXHLevel2_Feb 12 Revenue Trend (2)" xfId="79"/>
    <cellStyle name="SAPBEXHLevel2X" xfId="80"/>
    <cellStyle name="SAPBEXHLevel2X 2" xfId="271"/>
    <cellStyle name="SAPBEXHLevel2X 3" xfId="272"/>
    <cellStyle name="SAPBEXHLevel3" xfId="81"/>
    <cellStyle name="SAPBEXHLevel3 2" xfId="273"/>
    <cellStyle name="SAPBEXHLevel3 3" xfId="274"/>
    <cellStyle name="SAPBEXHLevel3X" xfId="82"/>
    <cellStyle name="SAPBEXHLevel3X 2" xfId="275"/>
    <cellStyle name="SAPBEXHLevel3X 3" xfId="276"/>
    <cellStyle name="SAPBEXinputData" xfId="83"/>
    <cellStyle name="SAPBEXinputData 2" xfId="277"/>
    <cellStyle name="SAPBEXresData" xfId="84"/>
    <cellStyle name="SAPBEXresData 2" xfId="278"/>
    <cellStyle name="SAPBEXresData 3" xfId="279"/>
    <cellStyle name="SAPBEXresDataEmph" xfId="85"/>
    <cellStyle name="SAPBEXresDataEmph 2" xfId="280"/>
    <cellStyle name="SAPBEXresItem" xfId="86"/>
    <cellStyle name="SAPBEXresItem 2" xfId="281"/>
    <cellStyle name="SAPBEXresItem 3" xfId="282"/>
    <cellStyle name="SAPBEXresItemX" xfId="87"/>
    <cellStyle name="SAPBEXresItemX 2" xfId="283"/>
    <cellStyle name="SAPBEXresItemX 3" xfId="284"/>
    <cellStyle name="SAPBEXstdData" xfId="88"/>
    <cellStyle name="SAPBEXstdData 2" xfId="89"/>
    <cellStyle name="SAPBEXstdData 2 2" xfId="285"/>
    <cellStyle name="SAPBEXstdData 3" xfId="286"/>
    <cellStyle name="SAPBEXstdData 4" xfId="287"/>
    <cellStyle name="SAPBEXstdData_Feb 12 Revenue Trend (2)" xfId="90"/>
    <cellStyle name="SAPBEXstdDataEmph" xfId="91"/>
    <cellStyle name="SAPBEXstdDataEmph 2" xfId="288"/>
    <cellStyle name="SAPBEXstdDataEmph 3" xfId="289"/>
    <cellStyle name="SAPBEXstdItem" xfId="92"/>
    <cellStyle name="SAPBEXstdItem 2" xfId="290"/>
    <cellStyle name="SAPBEXstdItem 3" xfId="291"/>
    <cellStyle name="SAPBEXstdItemX" xfId="93"/>
    <cellStyle name="SAPBEXstdItemX 2" xfId="292"/>
    <cellStyle name="SAPBEXtitle" xfId="94"/>
    <cellStyle name="SAPBEXtitle 2" xfId="293"/>
    <cellStyle name="SAPBEXundefined" xfId="95"/>
    <cellStyle name="SAPBEXundefined 2" xfId="294"/>
    <cellStyle name="Sheet Title" xfId="295"/>
    <cellStyle name="Style 1" xfId="96"/>
    <cellStyle name="styleDateRange" xfId="296"/>
    <cellStyle name="styleSeriesData" xfId="297"/>
    <cellStyle name="styleSeriesDataForecast" xfId="298"/>
    <cellStyle name="Subtotal" xfId="299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263"/>
              <c:layout>
                <c:manualLayout>
                  <c:x val="-3.0555555555555555E-2"/>
                  <c:y val="-0.18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7"/>
              <c:layout>
                <c:manualLayout>
                  <c:x val="0.10833333333333323"/>
                  <c:y val="-0.124999999999999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calculation_WN_update!$A$4:$A$63</c:f>
              <c:numCache>
                <c:formatCode>mmm\-yy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calculation_WN_update!$X$4:$X$63</c:f>
              <c:numCache>
                <c:formatCode>_(* #,##0.00_);_(* \(#,##0.00\);_(* "-"??_);_(@_)</c:formatCode>
                <c:ptCount val="6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933504"/>
        <c:axId val="308356608"/>
      </c:barChart>
      <c:dateAx>
        <c:axId val="2849335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08356608"/>
        <c:crosses val="autoZero"/>
        <c:auto val="1"/>
        <c:lblOffset val="100"/>
        <c:baseTimeUnit val="months"/>
      </c:dateAx>
      <c:valAx>
        <c:axId val="30835660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284933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1062037</xdr:colOff>
      <xdr:row>50</xdr:row>
      <xdr:rowOff>66675</xdr:rowOff>
    </xdr:from>
    <xdr:to>
      <xdr:col>32</xdr:col>
      <xdr:colOff>128587</xdr:colOff>
      <xdr:row>64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209029</xdr:colOff>
      <xdr:row>11</xdr:row>
      <xdr:rowOff>64585</xdr:rowOff>
    </xdr:from>
    <xdr:ext cx="6878101" cy="937629"/>
    <xdr:sp macro="" textlink="">
      <xdr:nvSpPr>
        <xdr:cNvPr id="2" name="Rectangle 1"/>
        <xdr:cNvSpPr/>
      </xdr:nvSpPr>
      <xdr:spPr>
        <a:xfrm>
          <a:off x="15944329" y="1826710"/>
          <a:ext cx="68781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5400" b="0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Enter 2015 ACTUALS!!!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I639"/>
  <sheetViews>
    <sheetView tabSelected="1" zoomScaleNormal="100" workbookViewId="0">
      <pane xSplit="1" ySplit="3" topLeftCell="E4" activePane="bottomRight" state="frozen"/>
      <selection activeCell="G9" sqref="G9"/>
      <selection pane="topRight" activeCell="G9" sqref="G9"/>
      <selection pane="bottomLeft" activeCell="G9" sqref="G9"/>
      <selection pane="bottomRight" activeCell="E1" sqref="E1:E2"/>
    </sheetView>
  </sheetViews>
  <sheetFormatPr defaultRowHeight="12.75" x14ac:dyDescent="0.2"/>
  <cols>
    <col min="1" max="1" width="8.42578125" style="75" bestFit="1" customWidth="1"/>
    <col min="2" max="2" width="13.28515625" style="75" bestFit="1" customWidth="1"/>
    <col min="3" max="3" width="14.42578125" style="75" bestFit="1" customWidth="1"/>
    <col min="4" max="4" width="12.7109375" style="75" bestFit="1" customWidth="1"/>
    <col min="5" max="5" width="14.85546875" style="75" bestFit="1" customWidth="1"/>
    <col min="6" max="6" width="14.7109375" style="75" customWidth="1"/>
    <col min="7" max="7" width="13.28515625" style="75" bestFit="1" customWidth="1"/>
    <col min="8" max="8" width="13.85546875" style="75" customWidth="1"/>
    <col min="9" max="9" width="20.42578125" style="75" bestFit="1" customWidth="1"/>
    <col min="10" max="10" width="6.28515625" style="75" bestFit="1" customWidth="1"/>
    <col min="11" max="11" width="16.85546875" style="75" bestFit="1" customWidth="1"/>
    <col min="12" max="12" width="15.42578125" style="75" bestFit="1" customWidth="1"/>
    <col min="13" max="13" width="19.85546875" style="75" bestFit="1" customWidth="1"/>
    <col min="14" max="14" width="11.85546875" style="75" bestFit="1" customWidth="1"/>
    <col min="15" max="15" width="15" style="75" bestFit="1" customWidth="1"/>
    <col min="16" max="16" width="12.28515625" style="75" bestFit="1" customWidth="1"/>
    <col min="17" max="17" width="14" style="75" customWidth="1"/>
    <col min="18" max="18" width="10.140625" style="75" bestFit="1" customWidth="1"/>
    <col min="19" max="19" width="28" style="75" bestFit="1" customWidth="1"/>
    <col min="20" max="20" width="6.28515625" style="75" bestFit="1" customWidth="1"/>
    <col min="21" max="21" width="9.140625" style="75"/>
    <col min="22" max="22" width="12.85546875" style="75" bestFit="1" customWidth="1"/>
    <col min="23" max="23" width="9.140625" style="75" customWidth="1"/>
    <col min="24" max="24" width="16.42578125" style="75" customWidth="1"/>
    <col min="25" max="25" width="6.28515625" style="75" bestFit="1" customWidth="1"/>
    <col min="26" max="28" width="9.140625" style="75"/>
    <col min="29" max="29" width="13" style="75" customWidth="1"/>
    <col min="30" max="30" width="10.28515625" style="75" bestFit="1" customWidth="1"/>
    <col min="31" max="31" width="10.28515625" style="75" customWidth="1"/>
    <col min="32" max="33" width="9.140625" style="75"/>
    <col min="34" max="34" width="10.28515625" style="75" bestFit="1" customWidth="1"/>
    <col min="35" max="35" width="12.7109375" style="75" customWidth="1"/>
    <col min="36" max="16384" width="9.140625" style="75"/>
  </cols>
  <sheetData>
    <row r="1" spans="1:35" x14ac:dyDescent="0.2">
      <c r="B1" s="181"/>
      <c r="E1" s="237" t="s">
        <v>100</v>
      </c>
    </row>
    <row r="2" spans="1:35" ht="25.5" customHeight="1" x14ac:dyDescent="0.2">
      <c r="B2" s="181"/>
      <c r="E2" s="237" t="s">
        <v>101</v>
      </c>
      <c r="G2" s="234" t="s">
        <v>99</v>
      </c>
      <c r="M2" s="234" t="s">
        <v>98</v>
      </c>
      <c r="P2" s="182"/>
    </row>
    <row r="3" spans="1:35" ht="38.25" x14ac:dyDescent="0.2">
      <c r="B3" s="183" t="s">
        <v>67</v>
      </c>
      <c r="C3" s="75" t="s">
        <v>68</v>
      </c>
      <c r="D3" s="75" t="s">
        <v>69</v>
      </c>
      <c r="E3" s="75" t="s">
        <v>70</v>
      </c>
      <c r="G3" s="235" t="s">
        <v>96</v>
      </c>
      <c r="I3" s="184" t="s">
        <v>71</v>
      </c>
      <c r="K3" s="185" t="s">
        <v>72</v>
      </c>
      <c r="M3" s="236" t="s">
        <v>97</v>
      </c>
      <c r="O3" s="186"/>
      <c r="Q3" s="187"/>
      <c r="S3" s="187"/>
      <c r="W3" s="188"/>
      <c r="X3" s="187"/>
      <c r="AI3" s="189"/>
    </row>
    <row r="4" spans="1:35" ht="15" x14ac:dyDescent="0.25">
      <c r="A4" s="190">
        <v>42370</v>
      </c>
      <c r="B4" s="181">
        <v>8471387</v>
      </c>
      <c r="C4" s="181">
        <v>511211.55835048488</v>
      </c>
      <c r="D4" s="181">
        <f t="shared" ref="D4:D9" si="0">B4-C4</f>
        <v>7960175.4416495152</v>
      </c>
      <c r="E4" s="181">
        <f>B4-G4</f>
        <v>-398134.54691110738</v>
      </c>
      <c r="F4" s="191"/>
      <c r="G4" s="181">
        <f>'Variance from PLAN'!B175</f>
        <v>8869521.5469111074</v>
      </c>
      <c r="I4" s="181">
        <f>G4-C4</f>
        <v>8358309.9885606226</v>
      </c>
      <c r="J4" s="181"/>
      <c r="K4" s="181">
        <v>7531697.4338235417</v>
      </c>
      <c r="L4" s="192"/>
      <c r="M4" s="181">
        <f t="shared" ref="M4:M9" si="1">K4*I4/D4</f>
        <v>7908401.3101724666</v>
      </c>
      <c r="N4" s="181"/>
      <c r="O4" s="181"/>
      <c r="P4" s="181"/>
      <c r="Q4" s="181"/>
      <c r="R4" s="181"/>
      <c r="S4" s="181"/>
      <c r="T4" s="193"/>
      <c r="U4" s="181"/>
      <c r="V4" s="194"/>
      <c r="W4" s="194"/>
      <c r="X4" s="182"/>
      <c r="Y4" s="193"/>
      <c r="AC4" s="181"/>
      <c r="AD4" s="195"/>
      <c r="AE4" s="162"/>
      <c r="AF4" s="182"/>
      <c r="AG4" s="192"/>
    </row>
    <row r="5" spans="1:35" ht="15" x14ac:dyDescent="0.25">
      <c r="A5" s="190">
        <v>42401</v>
      </c>
      <c r="B5" s="181">
        <v>7894541</v>
      </c>
      <c r="C5" s="181">
        <v>394942.20534939086</v>
      </c>
      <c r="D5" s="181">
        <f t="shared" si="0"/>
        <v>7499598.7946506087</v>
      </c>
      <c r="E5" s="181">
        <f t="shared" ref="E5:E9" si="2">B5-G5</f>
        <v>-54173.48256751243</v>
      </c>
      <c r="F5" s="191"/>
      <c r="G5" s="181">
        <f>'Variance from PLAN'!C175</f>
        <v>7948714.4825675124</v>
      </c>
      <c r="I5" s="181">
        <f t="shared" ref="I5:I9" si="3">G5-C5</f>
        <v>7553772.277218122</v>
      </c>
      <c r="J5" s="181"/>
      <c r="K5" s="181">
        <v>7149633.6298750583</v>
      </c>
      <c r="L5" s="192"/>
      <c r="M5" s="181">
        <f t="shared" si="1"/>
        <v>7201279.1329769595</v>
      </c>
      <c r="N5" s="181"/>
      <c r="O5" s="181"/>
      <c r="P5" s="181"/>
      <c r="Q5" s="181"/>
      <c r="R5" s="181"/>
      <c r="S5" s="181"/>
      <c r="T5" s="193"/>
      <c r="U5" s="181"/>
      <c r="V5" s="194"/>
      <c r="W5" s="194"/>
      <c r="X5" s="182"/>
      <c r="Y5" s="193"/>
      <c r="AC5" s="181"/>
      <c r="AD5" s="195"/>
      <c r="AE5" s="162"/>
      <c r="AF5" s="182"/>
      <c r="AG5" s="192"/>
    </row>
    <row r="6" spans="1:35" ht="15" x14ac:dyDescent="0.25">
      <c r="A6" s="190">
        <v>42430</v>
      </c>
      <c r="B6" s="181">
        <v>9224496</v>
      </c>
      <c r="C6" s="181">
        <v>575814.14998808317</v>
      </c>
      <c r="D6" s="181">
        <f t="shared" si="0"/>
        <v>8648681.8500119168</v>
      </c>
      <c r="E6" s="181">
        <f t="shared" si="2"/>
        <v>449840.55654440075</v>
      </c>
      <c r="F6" s="191"/>
      <c r="G6" s="181">
        <f>'Variance from PLAN'!D175</f>
        <v>8774655.4434555992</v>
      </c>
      <c r="I6" s="181">
        <f t="shared" si="3"/>
        <v>8198841.2934675161</v>
      </c>
      <c r="J6" s="181"/>
      <c r="K6" s="181">
        <v>8237110.3147453498</v>
      </c>
      <c r="L6" s="192"/>
      <c r="M6" s="181">
        <f t="shared" si="1"/>
        <v>7808676.6698775403</v>
      </c>
      <c r="N6" s="181"/>
      <c r="O6" s="181"/>
      <c r="P6" s="181"/>
      <c r="Q6" s="181"/>
      <c r="R6" s="181"/>
      <c r="S6" s="181"/>
      <c r="T6" s="193"/>
      <c r="U6" s="181"/>
      <c r="V6" s="194"/>
      <c r="W6" s="194"/>
      <c r="X6" s="182"/>
      <c r="Y6" s="193"/>
      <c r="AC6" s="181"/>
      <c r="AD6" s="195"/>
      <c r="AE6" s="162"/>
      <c r="AF6" s="182"/>
      <c r="AG6" s="192"/>
    </row>
    <row r="7" spans="1:35" ht="15" x14ac:dyDescent="0.25">
      <c r="A7" s="190">
        <v>42461</v>
      </c>
      <c r="B7" s="181">
        <v>9336062</v>
      </c>
      <c r="C7" s="181">
        <v>517418.75967516185</v>
      </c>
      <c r="D7" s="181">
        <f t="shared" si="0"/>
        <v>8818643.2403248381</v>
      </c>
      <c r="E7" s="181">
        <f t="shared" si="2"/>
        <v>15160.810905603692</v>
      </c>
      <c r="F7" s="191"/>
      <c r="G7" s="181">
        <f>'Variance from PLAN'!E175</f>
        <v>9320901.1890943963</v>
      </c>
      <c r="I7" s="181">
        <f t="shared" si="3"/>
        <v>8803482.4294192344</v>
      </c>
      <c r="J7" s="181"/>
      <c r="K7" s="181">
        <v>8425133.2402960137</v>
      </c>
      <c r="L7" s="192"/>
      <c r="M7" s="181">
        <f t="shared" si="1"/>
        <v>8410648.9428332727</v>
      </c>
      <c r="N7" s="181"/>
      <c r="O7" s="181"/>
      <c r="P7" s="181"/>
      <c r="Q7" s="181"/>
      <c r="R7" s="181"/>
      <c r="S7" s="181"/>
      <c r="T7" s="193"/>
      <c r="U7" s="181"/>
      <c r="V7" s="194"/>
      <c r="W7" s="194"/>
      <c r="X7" s="182"/>
      <c r="Y7" s="193"/>
      <c r="AC7" s="181"/>
      <c r="AD7" s="195"/>
      <c r="AE7" s="162"/>
      <c r="AF7" s="182"/>
      <c r="AG7" s="192"/>
    </row>
    <row r="8" spans="1:35" ht="15" x14ac:dyDescent="0.25">
      <c r="A8" s="190">
        <v>42491</v>
      </c>
      <c r="B8" s="181">
        <v>10576631</v>
      </c>
      <c r="C8" s="181">
        <v>595054.31726011168</v>
      </c>
      <c r="D8" s="181">
        <f t="shared" si="0"/>
        <v>9981576.6827398874</v>
      </c>
      <c r="E8" s="181">
        <f t="shared" si="2"/>
        <v>-68384.460248110816</v>
      </c>
      <c r="F8" s="191"/>
      <c r="G8" s="181">
        <f>'Variance from PLAN'!F175</f>
        <v>10645015.460248111</v>
      </c>
      <c r="I8" s="181">
        <f t="shared" si="3"/>
        <v>10049961.142988</v>
      </c>
      <c r="J8" s="181"/>
      <c r="K8" s="181">
        <v>9550613.2911189999</v>
      </c>
      <c r="L8" s="192"/>
      <c r="M8" s="181">
        <f t="shared" si="1"/>
        <v>9616045.1918808296</v>
      </c>
      <c r="N8" s="181"/>
      <c r="O8" s="181"/>
      <c r="P8" s="181"/>
      <c r="Q8" s="181"/>
      <c r="R8" s="181"/>
      <c r="S8" s="181"/>
      <c r="T8" s="193"/>
      <c r="U8" s="181"/>
      <c r="V8" s="194"/>
      <c r="W8" s="194"/>
      <c r="X8" s="182"/>
      <c r="Y8" s="193"/>
      <c r="AC8" s="181"/>
      <c r="AD8" s="195"/>
      <c r="AE8" s="162"/>
      <c r="AF8" s="182"/>
      <c r="AG8" s="192"/>
    </row>
    <row r="9" spans="1:35" ht="15" x14ac:dyDescent="0.25">
      <c r="A9" s="190">
        <v>42522</v>
      </c>
      <c r="B9" s="181">
        <v>11520456</v>
      </c>
      <c r="C9" s="181">
        <v>641503.28531236085</v>
      </c>
      <c r="D9" s="181">
        <f t="shared" si="0"/>
        <v>10878952.71468764</v>
      </c>
      <c r="E9" s="181">
        <f t="shared" si="2"/>
        <v>394388.27718596719</v>
      </c>
      <c r="F9" s="191"/>
      <c r="G9" s="181">
        <f>'Variance from PLAN'!G175</f>
        <v>11126067.722814033</v>
      </c>
      <c r="I9" s="181">
        <f t="shared" si="3"/>
        <v>10484564.437501673</v>
      </c>
      <c r="J9" s="181"/>
      <c r="K9" s="181">
        <v>10418643.772998879</v>
      </c>
      <c r="L9" s="192"/>
      <c r="M9" s="181">
        <f t="shared" si="1"/>
        <v>10040942.805266958</v>
      </c>
      <c r="N9" s="181"/>
      <c r="O9" s="181"/>
      <c r="P9" s="181"/>
      <c r="Q9" s="181"/>
      <c r="R9" s="181"/>
      <c r="S9" s="181"/>
      <c r="T9" s="193"/>
      <c r="U9" s="181"/>
      <c r="V9" s="194"/>
      <c r="W9" s="194"/>
      <c r="X9" s="182"/>
      <c r="Y9" s="193"/>
      <c r="AC9" s="181"/>
      <c r="AD9" s="195"/>
      <c r="AE9" s="162"/>
      <c r="AF9" s="182"/>
      <c r="AG9" s="192"/>
    </row>
    <row r="10" spans="1:35" s="203" customFormat="1" ht="15" x14ac:dyDescent="0.25">
      <c r="A10" s="196"/>
      <c r="B10" s="197"/>
      <c r="C10" s="197"/>
      <c r="D10" s="197"/>
      <c r="E10" s="197"/>
      <c r="F10" s="198"/>
      <c r="G10" s="197"/>
      <c r="H10" s="197"/>
      <c r="I10" s="197"/>
      <c r="J10" s="197"/>
      <c r="K10" s="197"/>
      <c r="L10" s="199"/>
      <c r="M10" s="197"/>
      <c r="N10" s="197"/>
      <c r="O10" s="197"/>
      <c r="P10" s="197"/>
      <c r="Q10" s="197"/>
      <c r="R10" s="197"/>
      <c r="S10" s="197"/>
      <c r="T10" s="200"/>
      <c r="U10" s="197"/>
      <c r="V10" s="201"/>
      <c r="W10" s="201"/>
      <c r="X10" s="202"/>
      <c r="Y10" s="200"/>
      <c r="AC10" s="197"/>
      <c r="AD10" s="204"/>
      <c r="AE10" s="205"/>
      <c r="AF10" s="202"/>
      <c r="AG10" s="199"/>
    </row>
    <row r="11" spans="1:35" s="203" customFormat="1" ht="15" x14ac:dyDescent="0.25">
      <c r="A11" s="196"/>
      <c r="B11" s="197"/>
      <c r="C11" s="197"/>
      <c r="D11" s="197"/>
      <c r="E11" s="197"/>
      <c r="F11" s="198"/>
      <c r="G11" s="197"/>
      <c r="H11" s="197"/>
      <c r="I11" s="197"/>
      <c r="J11" s="197"/>
      <c r="K11" s="197"/>
      <c r="L11" s="199"/>
      <c r="M11" s="197"/>
      <c r="N11" s="197"/>
      <c r="O11" s="197"/>
      <c r="P11" s="197"/>
      <c r="Q11" s="197"/>
      <c r="R11" s="197"/>
      <c r="S11" s="197"/>
      <c r="T11" s="200"/>
      <c r="U11" s="197"/>
      <c r="W11" s="197"/>
      <c r="X11" s="202"/>
      <c r="Y11" s="200"/>
      <c r="AC11" s="197"/>
      <c r="AD11" s="204"/>
      <c r="AE11" s="205"/>
      <c r="AF11" s="202"/>
      <c r="AG11" s="199"/>
    </row>
    <row r="12" spans="1:35" s="203" customFormat="1" ht="15" x14ac:dyDescent="0.25">
      <c r="A12" s="196"/>
      <c r="B12" s="197"/>
      <c r="C12" s="197"/>
      <c r="D12" s="197"/>
      <c r="E12" s="197"/>
      <c r="F12" s="198"/>
      <c r="G12" s="197"/>
      <c r="H12" s="197"/>
      <c r="I12" s="197"/>
      <c r="J12" s="197"/>
      <c r="K12" s="197"/>
      <c r="L12" s="199"/>
      <c r="M12" s="197"/>
      <c r="N12" s="197"/>
      <c r="O12" s="197"/>
      <c r="P12" s="197"/>
      <c r="Q12" s="197"/>
      <c r="R12" s="197"/>
      <c r="S12" s="197"/>
      <c r="T12" s="200"/>
      <c r="U12" s="197"/>
      <c r="W12" s="197"/>
      <c r="X12" s="202"/>
      <c r="Y12" s="200"/>
      <c r="AC12" s="197"/>
      <c r="AD12" s="204"/>
      <c r="AE12" s="205"/>
      <c r="AF12" s="202"/>
      <c r="AG12" s="199"/>
    </row>
    <row r="13" spans="1:35" s="203" customFormat="1" ht="15" x14ac:dyDescent="0.25">
      <c r="A13" s="196"/>
      <c r="B13" s="197"/>
      <c r="C13" s="197"/>
      <c r="D13" s="197"/>
      <c r="E13" s="197"/>
      <c r="F13" s="198"/>
      <c r="G13" s="197"/>
      <c r="H13" s="197"/>
      <c r="I13" s="197"/>
      <c r="J13" s="197"/>
      <c r="K13" s="197"/>
      <c r="L13" s="199"/>
      <c r="M13" s="197"/>
      <c r="N13" s="197"/>
      <c r="O13" s="197"/>
      <c r="P13" s="197"/>
      <c r="Q13" s="197"/>
      <c r="R13" s="197"/>
      <c r="S13" s="197"/>
      <c r="T13" s="200"/>
      <c r="U13" s="197"/>
      <c r="W13" s="197"/>
      <c r="X13" s="202"/>
      <c r="Y13" s="200"/>
      <c r="AC13" s="197"/>
      <c r="AD13" s="204"/>
      <c r="AE13" s="205"/>
      <c r="AF13" s="202"/>
      <c r="AG13" s="199"/>
    </row>
    <row r="14" spans="1:35" s="203" customFormat="1" ht="15" x14ac:dyDescent="0.25">
      <c r="A14" s="196"/>
      <c r="B14" s="197"/>
      <c r="C14" s="197"/>
      <c r="D14" s="197"/>
      <c r="E14" s="197"/>
      <c r="F14" s="198"/>
      <c r="G14" s="197"/>
      <c r="H14" s="197"/>
      <c r="I14" s="197"/>
      <c r="J14" s="197"/>
      <c r="K14" s="197"/>
      <c r="L14" s="199"/>
      <c r="M14" s="197"/>
      <c r="N14" s="197"/>
      <c r="O14" s="197"/>
      <c r="P14" s="197"/>
      <c r="Q14" s="197"/>
      <c r="R14" s="197"/>
      <c r="S14" s="197"/>
      <c r="T14" s="200"/>
      <c r="U14" s="197"/>
      <c r="W14" s="197"/>
      <c r="X14" s="202"/>
      <c r="Y14" s="200"/>
      <c r="AC14" s="197"/>
      <c r="AD14" s="204"/>
      <c r="AE14" s="205"/>
      <c r="AF14" s="202"/>
      <c r="AG14" s="199"/>
    </row>
    <row r="15" spans="1:35" s="211" customFormat="1" ht="15" x14ac:dyDescent="0.25">
      <c r="A15" s="206"/>
      <c r="B15" s="207"/>
      <c r="C15" s="207"/>
      <c r="D15" s="207"/>
      <c r="E15" s="207"/>
      <c r="F15" s="208"/>
      <c r="G15" s="207"/>
      <c r="H15" s="207"/>
      <c r="I15" s="207"/>
      <c r="J15" s="207"/>
      <c r="K15" s="207"/>
      <c r="L15" s="209"/>
      <c r="M15" s="207"/>
      <c r="N15" s="207"/>
      <c r="O15" s="207"/>
      <c r="P15" s="207"/>
      <c r="Q15" s="207"/>
      <c r="R15" s="207"/>
      <c r="S15" s="207"/>
      <c r="T15" s="210"/>
      <c r="U15" s="207"/>
      <c r="W15" s="207"/>
      <c r="X15" s="212"/>
      <c r="Y15" s="210"/>
      <c r="AC15" s="207"/>
      <c r="AD15" s="213"/>
      <c r="AE15" s="214"/>
      <c r="AF15" s="212"/>
      <c r="AG15" s="209"/>
    </row>
    <row r="16" spans="1:35" s="203" customFormat="1" ht="15" x14ac:dyDescent="0.25">
      <c r="A16" s="196"/>
      <c r="B16" s="197"/>
      <c r="C16" s="197"/>
      <c r="D16" s="197"/>
      <c r="E16" s="197"/>
      <c r="F16" s="198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200"/>
      <c r="U16" s="197"/>
      <c r="W16" s="197"/>
      <c r="X16" s="202"/>
      <c r="Y16" s="200"/>
      <c r="AC16" s="197"/>
      <c r="AD16" s="204"/>
      <c r="AE16" s="204"/>
      <c r="AF16" s="202"/>
    </row>
    <row r="17" spans="1:32" s="203" customFormat="1" ht="15" x14ac:dyDescent="0.25">
      <c r="A17" s="196"/>
      <c r="B17" s="197"/>
      <c r="C17" s="197"/>
      <c r="D17" s="197"/>
      <c r="E17" s="197"/>
      <c r="F17" s="198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200"/>
      <c r="U17" s="197"/>
      <c r="W17" s="197"/>
      <c r="X17" s="202"/>
      <c r="Y17" s="200"/>
      <c r="AC17" s="197"/>
      <c r="AD17" s="204"/>
      <c r="AE17" s="204"/>
      <c r="AF17" s="202"/>
    </row>
    <row r="18" spans="1:32" s="203" customFormat="1" ht="15" x14ac:dyDescent="0.25">
      <c r="A18" s="196"/>
      <c r="B18" s="197"/>
      <c r="C18" s="197"/>
      <c r="D18" s="197"/>
      <c r="E18" s="197"/>
      <c r="F18" s="198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200"/>
      <c r="U18" s="197"/>
      <c r="W18" s="197"/>
      <c r="X18" s="202"/>
      <c r="Y18" s="200"/>
      <c r="AC18" s="197"/>
      <c r="AD18" s="204"/>
      <c r="AE18" s="204"/>
      <c r="AF18" s="202"/>
    </row>
    <row r="19" spans="1:32" s="203" customFormat="1" ht="15" x14ac:dyDescent="0.25">
      <c r="A19" s="196"/>
      <c r="B19" s="197"/>
      <c r="C19" s="197"/>
      <c r="D19" s="197"/>
      <c r="E19" s="197"/>
      <c r="F19" s="198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200"/>
      <c r="U19" s="197"/>
      <c r="W19" s="197"/>
      <c r="X19" s="202"/>
      <c r="Y19" s="200"/>
      <c r="AC19" s="197"/>
      <c r="AD19" s="204"/>
      <c r="AE19" s="204"/>
      <c r="AF19" s="202"/>
    </row>
    <row r="20" spans="1:32" s="203" customFormat="1" ht="15" x14ac:dyDescent="0.25">
      <c r="A20" s="196"/>
      <c r="B20" s="197"/>
      <c r="C20" s="197"/>
      <c r="D20" s="197"/>
      <c r="E20" s="197"/>
      <c r="F20" s="198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200"/>
      <c r="U20" s="197"/>
      <c r="W20" s="197"/>
      <c r="X20" s="202"/>
      <c r="Y20" s="200"/>
      <c r="AC20" s="197"/>
      <c r="AD20" s="204"/>
      <c r="AE20" s="204"/>
      <c r="AF20" s="202"/>
    </row>
    <row r="21" spans="1:32" s="203" customFormat="1" ht="15" x14ac:dyDescent="0.25">
      <c r="A21" s="196"/>
      <c r="B21" s="197"/>
      <c r="C21" s="197"/>
      <c r="D21" s="197"/>
      <c r="E21" s="197"/>
      <c r="F21" s="198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200"/>
      <c r="U21" s="197"/>
      <c r="W21" s="197"/>
      <c r="X21" s="202"/>
      <c r="Y21" s="200"/>
      <c r="AC21" s="197"/>
      <c r="AD21" s="204"/>
      <c r="AE21" s="204"/>
      <c r="AF21" s="202"/>
    </row>
    <row r="22" spans="1:32" s="203" customFormat="1" ht="15" x14ac:dyDescent="0.25">
      <c r="A22" s="196"/>
      <c r="B22" s="197"/>
      <c r="C22" s="197"/>
      <c r="D22" s="197"/>
      <c r="E22" s="197"/>
      <c r="F22" s="198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200"/>
      <c r="U22" s="197"/>
      <c r="W22" s="197"/>
      <c r="X22" s="202"/>
      <c r="Y22" s="200"/>
      <c r="AC22" s="197"/>
      <c r="AD22" s="204"/>
      <c r="AE22" s="204"/>
      <c r="AF22" s="202"/>
    </row>
    <row r="23" spans="1:32" s="203" customFormat="1" ht="15" x14ac:dyDescent="0.25">
      <c r="A23" s="196"/>
      <c r="B23" s="197"/>
      <c r="C23" s="197"/>
      <c r="D23" s="197"/>
      <c r="E23" s="197"/>
      <c r="F23" s="198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200"/>
      <c r="U23" s="197"/>
      <c r="W23" s="197"/>
      <c r="X23" s="202"/>
      <c r="Y23" s="200"/>
      <c r="AC23" s="197"/>
      <c r="AD23" s="204"/>
      <c r="AE23" s="204"/>
      <c r="AF23" s="202"/>
    </row>
    <row r="24" spans="1:32" s="203" customFormat="1" ht="15" x14ac:dyDescent="0.25">
      <c r="A24" s="196"/>
      <c r="B24" s="197"/>
      <c r="C24" s="197"/>
      <c r="D24" s="197"/>
      <c r="E24" s="197"/>
      <c r="F24" s="198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200"/>
      <c r="U24" s="197"/>
      <c r="W24" s="197"/>
      <c r="X24" s="202"/>
      <c r="Y24" s="200"/>
      <c r="AC24" s="197"/>
      <c r="AD24" s="204"/>
      <c r="AE24" s="204"/>
      <c r="AF24" s="202"/>
    </row>
    <row r="25" spans="1:32" s="203" customFormat="1" ht="15" x14ac:dyDescent="0.25">
      <c r="A25" s="196"/>
      <c r="B25" s="197"/>
      <c r="C25" s="197"/>
      <c r="D25" s="197"/>
      <c r="E25" s="197"/>
      <c r="F25" s="198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200"/>
      <c r="U25" s="197"/>
      <c r="W25" s="197"/>
      <c r="X25" s="202"/>
      <c r="Y25" s="200"/>
      <c r="AC25" s="197"/>
      <c r="AD25" s="204"/>
      <c r="AE25" s="204"/>
      <c r="AF25" s="202"/>
    </row>
    <row r="26" spans="1:32" s="203" customFormat="1" ht="15" x14ac:dyDescent="0.25">
      <c r="A26" s="196"/>
      <c r="B26" s="197"/>
      <c r="C26" s="197"/>
      <c r="D26" s="197"/>
      <c r="E26" s="197"/>
      <c r="F26" s="198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200"/>
      <c r="U26" s="197"/>
      <c r="W26" s="197"/>
      <c r="X26" s="202"/>
      <c r="Y26" s="200"/>
      <c r="AC26" s="197"/>
      <c r="AD26" s="204"/>
      <c r="AE26" s="204"/>
      <c r="AF26" s="202"/>
    </row>
    <row r="27" spans="1:32" s="203" customFormat="1" ht="15" x14ac:dyDescent="0.25">
      <c r="A27" s="196"/>
      <c r="B27" s="197"/>
      <c r="C27" s="197"/>
      <c r="D27" s="197"/>
      <c r="E27" s="197"/>
      <c r="F27" s="198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200"/>
      <c r="U27" s="197"/>
      <c r="W27" s="197"/>
      <c r="X27" s="202"/>
      <c r="Y27" s="200"/>
      <c r="AC27" s="197"/>
      <c r="AD27" s="204"/>
      <c r="AE27" s="204"/>
      <c r="AF27" s="202"/>
    </row>
    <row r="28" spans="1:32" s="203" customFormat="1" ht="15" x14ac:dyDescent="0.25">
      <c r="A28" s="196"/>
      <c r="B28" s="197"/>
      <c r="C28" s="197"/>
      <c r="D28" s="197"/>
      <c r="E28" s="197"/>
      <c r="F28" s="198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200"/>
      <c r="U28" s="197"/>
      <c r="W28" s="197"/>
      <c r="X28" s="202"/>
      <c r="Y28" s="200"/>
      <c r="AC28" s="197"/>
      <c r="AD28" s="204"/>
      <c r="AE28" s="204"/>
      <c r="AF28" s="202"/>
    </row>
    <row r="29" spans="1:32" s="203" customFormat="1" ht="15" x14ac:dyDescent="0.25">
      <c r="A29" s="196"/>
      <c r="B29" s="197"/>
      <c r="C29" s="197"/>
      <c r="D29" s="197"/>
      <c r="E29" s="197"/>
      <c r="F29" s="198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200"/>
      <c r="U29" s="197"/>
      <c r="W29" s="197"/>
      <c r="X29" s="202"/>
      <c r="Y29" s="200"/>
      <c r="AC29" s="197"/>
      <c r="AD29" s="204"/>
      <c r="AE29" s="204"/>
      <c r="AF29" s="202"/>
    </row>
    <row r="30" spans="1:32" s="203" customFormat="1" ht="15" x14ac:dyDescent="0.25">
      <c r="A30" s="196"/>
      <c r="B30" s="197"/>
      <c r="C30" s="197"/>
      <c r="D30" s="197"/>
      <c r="E30" s="197"/>
      <c r="F30" s="198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200"/>
      <c r="U30" s="197"/>
      <c r="W30" s="197"/>
      <c r="X30" s="202"/>
      <c r="Y30" s="200"/>
      <c r="AC30" s="197"/>
      <c r="AD30" s="204"/>
      <c r="AE30" s="204"/>
      <c r="AF30" s="202"/>
    </row>
    <row r="31" spans="1:32" s="203" customFormat="1" ht="15" x14ac:dyDescent="0.25">
      <c r="A31" s="196"/>
      <c r="B31" s="197"/>
      <c r="C31" s="197"/>
      <c r="D31" s="197"/>
      <c r="E31" s="197"/>
      <c r="F31" s="198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200"/>
      <c r="U31" s="197"/>
      <c r="W31" s="197"/>
      <c r="X31" s="202"/>
      <c r="Y31" s="200"/>
      <c r="AC31" s="197"/>
      <c r="AD31" s="204"/>
      <c r="AE31" s="204"/>
      <c r="AF31" s="202"/>
    </row>
    <row r="32" spans="1:32" s="203" customFormat="1" ht="15" x14ac:dyDescent="0.25">
      <c r="A32" s="196"/>
      <c r="B32" s="197"/>
      <c r="C32" s="197"/>
      <c r="D32" s="197"/>
      <c r="E32" s="197"/>
      <c r="F32" s="198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200"/>
      <c r="U32" s="197"/>
      <c r="W32" s="197"/>
      <c r="X32" s="202"/>
      <c r="Y32" s="200"/>
      <c r="AC32" s="197"/>
      <c r="AD32" s="204"/>
      <c r="AE32" s="204"/>
      <c r="AF32" s="202"/>
    </row>
    <row r="33" spans="1:32" s="203" customFormat="1" ht="15" x14ac:dyDescent="0.25">
      <c r="A33" s="196"/>
      <c r="B33" s="197"/>
      <c r="C33" s="197"/>
      <c r="D33" s="197"/>
      <c r="E33" s="197"/>
      <c r="F33" s="198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200"/>
      <c r="U33" s="197"/>
      <c r="W33" s="197"/>
      <c r="X33" s="202"/>
      <c r="Y33" s="200"/>
      <c r="AC33" s="197"/>
      <c r="AD33" s="204"/>
      <c r="AE33" s="204"/>
      <c r="AF33" s="202"/>
    </row>
    <row r="34" spans="1:32" s="203" customFormat="1" ht="15" x14ac:dyDescent="0.25">
      <c r="A34" s="196"/>
      <c r="B34" s="197"/>
      <c r="C34" s="197"/>
      <c r="D34" s="197"/>
      <c r="E34" s="197"/>
      <c r="F34" s="198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200"/>
      <c r="U34" s="197"/>
      <c r="W34" s="197"/>
      <c r="X34" s="202"/>
      <c r="Y34" s="200"/>
      <c r="AC34" s="197"/>
      <c r="AD34" s="204"/>
      <c r="AE34" s="204"/>
      <c r="AF34" s="202"/>
    </row>
    <row r="35" spans="1:32" s="203" customFormat="1" ht="15" x14ac:dyDescent="0.25">
      <c r="A35" s="196"/>
      <c r="B35" s="197"/>
      <c r="C35" s="197"/>
      <c r="D35" s="197"/>
      <c r="E35" s="197"/>
      <c r="F35" s="198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200"/>
      <c r="U35" s="197"/>
      <c r="W35" s="197"/>
      <c r="X35" s="202"/>
      <c r="Y35" s="200"/>
      <c r="AC35" s="197"/>
      <c r="AD35" s="204"/>
      <c r="AE35" s="204"/>
      <c r="AF35" s="202"/>
    </row>
    <row r="36" spans="1:32" s="203" customFormat="1" ht="15" x14ac:dyDescent="0.25">
      <c r="A36" s="196"/>
      <c r="B36" s="197"/>
      <c r="C36" s="197"/>
      <c r="D36" s="197"/>
      <c r="E36" s="197"/>
      <c r="F36" s="198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200"/>
      <c r="U36" s="197"/>
      <c r="W36" s="197"/>
      <c r="X36" s="202"/>
      <c r="Y36" s="200"/>
      <c r="AC36" s="197"/>
      <c r="AD36" s="204"/>
      <c r="AE36" s="204"/>
      <c r="AF36" s="202"/>
    </row>
    <row r="37" spans="1:32" s="203" customFormat="1" ht="15" x14ac:dyDescent="0.25">
      <c r="A37" s="196"/>
      <c r="B37" s="197"/>
      <c r="C37" s="197"/>
      <c r="D37" s="197"/>
      <c r="E37" s="197"/>
      <c r="F37" s="198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200"/>
      <c r="U37" s="197"/>
      <c r="W37" s="197"/>
      <c r="X37" s="202"/>
      <c r="Y37" s="200"/>
      <c r="AC37" s="197"/>
      <c r="AD37" s="204"/>
      <c r="AE37" s="204"/>
      <c r="AF37" s="202"/>
    </row>
    <row r="38" spans="1:32" s="203" customFormat="1" ht="15" x14ac:dyDescent="0.25">
      <c r="A38" s="196"/>
      <c r="B38" s="197"/>
      <c r="C38" s="197"/>
      <c r="D38" s="197"/>
      <c r="E38" s="197"/>
      <c r="F38" s="198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200"/>
      <c r="U38" s="197"/>
      <c r="W38" s="197"/>
      <c r="X38" s="202"/>
      <c r="Y38" s="200"/>
      <c r="AC38" s="197"/>
      <c r="AD38" s="204"/>
      <c r="AE38" s="204"/>
      <c r="AF38" s="202"/>
    </row>
    <row r="39" spans="1:32" s="203" customFormat="1" ht="15" x14ac:dyDescent="0.25">
      <c r="A39" s="196"/>
      <c r="B39" s="197"/>
      <c r="C39" s="197"/>
      <c r="D39" s="197"/>
      <c r="E39" s="197"/>
      <c r="F39" s="198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200"/>
      <c r="U39" s="197"/>
      <c r="W39" s="197"/>
      <c r="X39" s="202"/>
      <c r="Y39" s="200"/>
      <c r="AC39" s="197"/>
      <c r="AD39" s="204"/>
      <c r="AE39" s="204"/>
      <c r="AF39" s="202"/>
    </row>
    <row r="40" spans="1:32" s="203" customFormat="1" ht="15" x14ac:dyDescent="0.25">
      <c r="A40" s="196"/>
      <c r="B40" s="197"/>
      <c r="C40" s="197"/>
      <c r="D40" s="197"/>
      <c r="E40" s="197"/>
      <c r="F40" s="198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200"/>
      <c r="U40" s="197"/>
      <c r="W40" s="197"/>
      <c r="X40" s="202"/>
      <c r="Y40" s="200"/>
      <c r="AC40" s="197"/>
      <c r="AD40" s="204"/>
      <c r="AE40" s="204"/>
      <c r="AF40" s="202"/>
    </row>
    <row r="41" spans="1:32" s="203" customFormat="1" ht="15" x14ac:dyDescent="0.25">
      <c r="A41" s="196"/>
      <c r="B41" s="197"/>
      <c r="C41" s="197"/>
      <c r="D41" s="197"/>
      <c r="E41" s="197"/>
      <c r="F41" s="198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200"/>
      <c r="U41" s="197"/>
      <c r="W41" s="197"/>
      <c r="X41" s="202"/>
      <c r="Y41" s="200"/>
      <c r="AC41" s="197"/>
      <c r="AD41" s="204"/>
      <c r="AE41" s="204"/>
      <c r="AF41" s="202"/>
    </row>
    <row r="42" spans="1:32" s="203" customFormat="1" ht="15" x14ac:dyDescent="0.25">
      <c r="A42" s="196"/>
      <c r="B42" s="197"/>
      <c r="C42" s="197"/>
      <c r="D42" s="197"/>
      <c r="E42" s="197"/>
      <c r="F42" s="198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200"/>
      <c r="U42" s="197"/>
      <c r="W42" s="197"/>
      <c r="X42" s="202"/>
      <c r="Y42" s="200"/>
      <c r="AC42" s="197"/>
      <c r="AD42" s="204"/>
      <c r="AE42" s="204"/>
      <c r="AF42" s="202"/>
    </row>
    <row r="43" spans="1:32" s="203" customFormat="1" ht="15" x14ac:dyDescent="0.25">
      <c r="A43" s="196"/>
      <c r="B43" s="197"/>
      <c r="C43" s="197"/>
      <c r="D43" s="197"/>
      <c r="E43" s="197"/>
      <c r="F43" s="198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200"/>
      <c r="U43" s="197"/>
      <c r="W43" s="197"/>
      <c r="X43" s="202"/>
      <c r="Y43" s="200"/>
      <c r="AC43" s="197"/>
      <c r="AD43" s="204"/>
      <c r="AE43" s="204"/>
      <c r="AF43" s="202"/>
    </row>
    <row r="44" spans="1:32" s="203" customFormat="1" ht="15" x14ac:dyDescent="0.25">
      <c r="A44" s="196"/>
      <c r="B44" s="197"/>
      <c r="C44" s="197"/>
      <c r="D44" s="197"/>
      <c r="E44" s="197"/>
      <c r="F44" s="198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200"/>
      <c r="U44" s="197"/>
      <c r="W44" s="197"/>
      <c r="X44" s="202"/>
      <c r="Y44" s="200"/>
      <c r="AC44" s="197"/>
      <c r="AD44" s="204"/>
      <c r="AE44" s="204"/>
      <c r="AF44" s="202"/>
    </row>
    <row r="45" spans="1:32" s="203" customFormat="1" ht="15" x14ac:dyDescent="0.25">
      <c r="A45" s="196"/>
      <c r="B45" s="197"/>
      <c r="C45" s="197"/>
      <c r="D45" s="197"/>
      <c r="E45" s="197"/>
      <c r="F45" s="198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200"/>
      <c r="U45" s="197"/>
      <c r="W45" s="197"/>
      <c r="X45" s="202"/>
      <c r="Y45" s="200"/>
      <c r="AC45" s="197"/>
      <c r="AD45" s="204"/>
      <c r="AE45" s="204"/>
      <c r="AF45" s="202"/>
    </row>
    <row r="46" spans="1:32" s="203" customFormat="1" ht="15" x14ac:dyDescent="0.25">
      <c r="A46" s="196"/>
      <c r="B46" s="197"/>
      <c r="C46" s="197"/>
      <c r="D46" s="197"/>
      <c r="E46" s="197"/>
      <c r="F46" s="198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200"/>
      <c r="U46" s="197"/>
      <c r="W46" s="197"/>
      <c r="X46" s="202"/>
      <c r="Y46" s="200"/>
      <c r="AC46" s="197"/>
      <c r="AD46" s="204"/>
      <c r="AE46" s="204"/>
      <c r="AF46" s="202"/>
    </row>
    <row r="47" spans="1:32" s="203" customFormat="1" ht="15" x14ac:dyDescent="0.25">
      <c r="A47" s="196"/>
      <c r="B47" s="197"/>
      <c r="C47" s="197"/>
      <c r="D47" s="197"/>
      <c r="E47" s="197"/>
      <c r="F47" s="198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200"/>
      <c r="U47" s="197"/>
      <c r="W47" s="197"/>
      <c r="X47" s="202"/>
      <c r="Y47" s="200"/>
      <c r="AC47" s="197"/>
      <c r="AD47" s="204"/>
      <c r="AE47" s="204"/>
      <c r="AF47" s="202"/>
    </row>
    <row r="48" spans="1:32" s="203" customFormat="1" ht="15" x14ac:dyDescent="0.25">
      <c r="A48" s="196"/>
      <c r="B48" s="197"/>
      <c r="C48" s="197"/>
      <c r="D48" s="197"/>
      <c r="E48" s="197"/>
      <c r="F48" s="198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200"/>
      <c r="U48" s="197"/>
      <c r="W48" s="197"/>
      <c r="X48" s="202"/>
      <c r="Y48" s="200"/>
      <c r="AC48" s="197"/>
      <c r="AD48" s="204"/>
      <c r="AE48" s="204"/>
      <c r="AF48" s="202"/>
    </row>
    <row r="49" spans="1:32" s="203" customFormat="1" ht="15" x14ac:dyDescent="0.25">
      <c r="A49" s="196"/>
      <c r="B49" s="197"/>
      <c r="C49" s="197"/>
      <c r="D49" s="197"/>
      <c r="E49" s="197"/>
      <c r="F49" s="198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200"/>
      <c r="U49" s="197"/>
      <c r="W49" s="197"/>
      <c r="X49" s="202"/>
      <c r="Y49" s="200"/>
      <c r="AC49" s="197"/>
      <c r="AD49" s="204"/>
      <c r="AE49" s="204"/>
      <c r="AF49" s="202"/>
    </row>
    <row r="50" spans="1:32" s="203" customFormat="1" ht="15" x14ac:dyDescent="0.25">
      <c r="A50" s="196"/>
      <c r="B50" s="197"/>
      <c r="C50" s="197"/>
      <c r="D50" s="197"/>
      <c r="E50" s="197"/>
      <c r="F50" s="198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200"/>
      <c r="U50" s="197"/>
      <c r="W50" s="197"/>
      <c r="X50" s="202"/>
      <c r="Y50" s="200"/>
      <c r="AC50" s="197"/>
      <c r="AD50" s="204"/>
      <c r="AE50" s="204"/>
      <c r="AF50" s="202"/>
    </row>
    <row r="51" spans="1:32" s="203" customFormat="1" ht="15" x14ac:dyDescent="0.25">
      <c r="A51" s="196"/>
      <c r="B51" s="197"/>
      <c r="C51" s="197"/>
      <c r="D51" s="197"/>
      <c r="E51" s="197"/>
      <c r="F51" s="198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200"/>
      <c r="U51" s="197"/>
      <c r="W51" s="197"/>
      <c r="X51" s="202"/>
      <c r="Y51" s="200"/>
      <c r="AC51" s="197"/>
      <c r="AD51" s="204"/>
      <c r="AE51" s="204"/>
      <c r="AF51" s="202"/>
    </row>
    <row r="52" spans="1:32" s="203" customFormat="1" ht="15" x14ac:dyDescent="0.25">
      <c r="A52" s="196"/>
      <c r="B52" s="197"/>
      <c r="C52" s="197"/>
      <c r="D52" s="197"/>
      <c r="E52" s="197"/>
      <c r="F52" s="198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200"/>
      <c r="U52" s="197"/>
      <c r="W52" s="197"/>
      <c r="X52" s="202"/>
      <c r="Y52" s="200"/>
      <c r="AC52" s="197"/>
      <c r="AD52" s="204"/>
      <c r="AE52" s="204"/>
      <c r="AF52" s="202"/>
    </row>
    <row r="53" spans="1:32" s="203" customFormat="1" ht="15" x14ac:dyDescent="0.25">
      <c r="A53" s="196"/>
      <c r="B53" s="197"/>
      <c r="C53" s="197"/>
      <c r="D53" s="197"/>
      <c r="E53" s="197"/>
      <c r="F53" s="198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200"/>
      <c r="U53" s="197"/>
      <c r="W53" s="197"/>
      <c r="X53" s="202"/>
      <c r="Y53" s="200"/>
      <c r="AC53" s="197"/>
      <c r="AD53" s="204"/>
      <c r="AE53" s="204"/>
      <c r="AF53" s="202"/>
    </row>
    <row r="54" spans="1:32" s="203" customFormat="1" ht="15" x14ac:dyDescent="0.25">
      <c r="A54" s="196"/>
      <c r="B54" s="197"/>
      <c r="C54" s="197"/>
      <c r="D54" s="197"/>
      <c r="E54" s="197"/>
      <c r="F54" s="198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200"/>
      <c r="U54" s="197"/>
      <c r="W54" s="197"/>
      <c r="X54" s="202"/>
      <c r="Y54" s="200"/>
      <c r="AC54" s="197"/>
      <c r="AD54" s="204"/>
      <c r="AE54" s="204"/>
      <c r="AF54" s="202"/>
    </row>
    <row r="55" spans="1:32" s="203" customFormat="1" ht="15" x14ac:dyDescent="0.25">
      <c r="A55" s="196"/>
      <c r="B55" s="197"/>
      <c r="C55" s="197"/>
      <c r="D55" s="197"/>
      <c r="E55" s="197"/>
      <c r="F55" s="198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200"/>
      <c r="U55" s="197"/>
      <c r="W55" s="197"/>
      <c r="X55" s="202"/>
      <c r="Y55" s="200"/>
      <c r="AC55" s="197"/>
      <c r="AD55" s="204"/>
      <c r="AE55" s="204"/>
      <c r="AF55" s="202"/>
    </row>
    <row r="56" spans="1:32" s="203" customFormat="1" ht="15" x14ac:dyDescent="0.25">
      <c r="A56" s="196"/>
      <c r="B56" s="197"/>
      <c r="C56" s="197"/>
      <c r="D56" s="197"/>
      <c r="E56" s="197"/>
      <c r="F56" s="198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200"/>
      <c r="U56" s="197"/>
      <c r="W56" s="197"/>
      <c r="X56" s="202"/>
      <c r="Y56" s="200"/>
      <c r="AC56" s="197"/>
      <c r="AD56" s="204"/>
      <c r="AE56" s="204"/>
      <c r="AF56" s="202"/>
    </row>
    <row r="57" spans="1:32" s="203" customFormat="1" ht="15" x14ac:dyDescent="0.25">
      <c r="A57" s="196"/>
      <c r="B57" s="197"/>
      <c r="C57" s="197"/>
      <c r="D57" s="197"/>
      <c r="E57" s="197"/>
      <c r="F57" s="198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200"/>
      <c r="U57" s="197"/>
      <c r="W57" s="197"/>
      <c r="X57" s="202"/>
      <c r="Y57" s="200"/>
      <c r="AC57" s="197"/>
      <c r="AD57" s="204"/>
      <c r="AE57" s="204"/>
      <c r="AF57" s="202"/>
    </row>
    <row r="58" spans="1:32" s="203" customFormat="1" ht="15" x14ac:dyDescent="0.25">
      <c r="A58" s="196"/>
      <c r="B58" s="197"/>
      <c r="C58" s="197"/>
      <c r="D58" s="197"/>
      <c r="E58" s="197"/>
      <c r="F58" s="198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200"/>
      <c r="U58" s="197"/>
      <c r="W58" s="197"/>
      <c r="X58" s="202"/>
      <c r="Y58" s="200"/>
      <c r="AC58" s="197"/>
      <c r="AD58" s="204"/>
      <c r="AE58" s="204"/>
      <c r="AF58" s="202"/>
    </row>
    <row r="59" spans="1:32" s="203" customFormat="1" ht="15" x14ac:dyDescent="0.25">
      <c r="A59" s="196"/>
      <c r="B59" s="197"/>
      <c r="C59" s="197"/>
      <c r="D59" s="197"/>
      <c r="E59" s="197"/>
      <c r="F59" s="198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200"/>
      <c r="U59" s="197"/>
      <c r="W59" s="197"/>
      <c r="X59" s="202"/>
      <c r="Y59" s="200"/>
      <c r="AC59" s="197"/>
      <c r="AD59" s="204"/>
      <c r="AE59" s="204"/>
      <c r="AF59" s="202"/>
    </row>
    <row r="60" spans="1:32" s="203" customFormat="1" ht="15" x14ac:dyDescent="0.25">
      <c r="A60" s="196"/>
      <c r="B60" s="197"/>
      <c r="C60" s="197"/>
      <c r="D60" s="197"/>
      <c r="E60" s="197"/>
      <c r="F60" s="198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200"/>
      <c r="U60" s="197"/>
      <c r="W60" s="197"/>
      <c r="X60" s="202"/>
      <c r="Y60" s="200"/>
      <c r="AC60" s="197"/>
      <c r="AD60" s="204"/>
      <c r="AE60" s="204"/>
      <c r="AF60" s="202"/>
    </row>
    <row r="61" spans="1:32" s="203" customFormat="1" ht="15" x14ac:dyDescent="0.25">
      <c r="A61" s="196"/>
      <c r="B61" s="197"/>
      <c r="C61" s="197"/>
      <c r="D61" s="197"/>
      <c r="E61" s="197"/>
      <c r="F61" s="198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200"/>
      <c r="U61" s="197"/>
      <c r="W61" s="197"/>
      <c r="X61" s="202"/>
      <c r="Y61" s="200"/>
      <c r="AC61" s="197"/>
      <c r="AD61" s="204"/>
      <c r="AE61" s="204"/>
      <c r="AF61" s="202"/>
    </row>
    <row r="62" spans="1:32" s="203" customFormat="1" ht="15" x14ac:dyDescent="0.25">
      <c r="A62" s="196"/>
      <c r="B62" s="197"/>
      <c r="C62" s="197"/>
      <c r="D62" s="197"/>
      <c r="E62" s="197"/>
      <c r="F62" s="198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200"/>
      <c r="U62" s="197"/>
      <c r="W62" s="197"/>
      <c r="X62" s="202"/>
      <c r="Y62" s="200"/>
      <c r="AC62" s="197"/>
      <c r="AD62" s="204"/>
      <c r="AE62" s="204"/>
      <c r="AF62" s="202"/>
    </row>
    <row r="63" spans="1:32" s="203" customFormat="1" ht="15" x14ac:dyDescent="0.25">
      <c r="A63" s="196"/>
      <c r="B63" s="197"/>
      <c r="C63" s="197"/>
      <c r="D63" s="197"/>
      <c r="E63" s="197"/>
      <c r="F63" s="198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200"/>
      <c r="U63" s="197"/>
      <c r="W63" s="197"/>
      <c r="X63" s="202"/>
      <c r="Y63" s="200"/>
      <c r="AC63" s="197"/>
      <c r="AD63" s="204"/>
      <c r="AE63" s="204"/>
      <c r="AF63" s="202"/>
    </row>
    <row r="64" spans="1:32" s="203" customFormat="1" ht="15" x14ac:dyDescent="0.25">
      <c r="A64" s="196"/>
      <c r="B64" s="197"/>
      <c r="C64" s="197"/>
      <c r="D64" s="197"/>
      <c r="E64" s="197"/>
      <c r="F64" s="198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200"/>
      <c r="U64" s="197"/>
      <c r="W64" s="197"/>
      <c r="X64" s="202"/>
      <c r="Y64" s="200"/>
      <c r="AC64" s="197"/>
      <c r="AD64" s="204"/>
      <c r="AE64" s="204"/>
      <c r="AF64" s="202"/>
    </row>
    <row r="65" spans="1:32" s="203" customFormat="1" ht="15" x14ac:dyDescent="0.25">
      <c r="A65" s="196"/>
      <c r="B65" s="197"/>
      <c r="C65" s="197"/>
      <c r="D65" s="197"/>
      <c r="E65" s="197"/>
      <c r="F65" s="198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200"/>
      <c r="U65" s="197"/>
      <c r="W65" s="197"/>
      <c r="X65" s="202"/>
      <c r="Y65" s="200"/>
      <c r="AF65" s="202"/>
    </row>
    <row r="66" spans="1:32" s="203" customFormat="1" ht="15" x14ac:dyDescent="0.25">
      <c r="A66" s="196"/>
      <c r="B66" s="197"/>
      <c r="C66" s="197"/>
      <c r="D66" s="197"/>
      <c r="E66" s="197"/>
      <c r="F66" s="198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200"/>
      <c r="U66" s="197"/>
      <c r="W66" s="197"/>
      <c r="X66" s="202"/>
      <c r="Y66" s="200"/>
      <c r="AF66" s="202"/>
    </row>
    <row r="67" spans="1:32" s="203" customFormat="1" ht="15" x14ac:dyDescent="0.25">
      <c r="A67" s="196"/>
      <c r="B67" s="197"/>
      <c r="C67" s="197"/>
      <c r="D67" s="197"/>
      <c r="E67" s="197"/>
      <c r="F67" s="198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200"/>
      <c r="U67" s="197"/>
      <c r="W67" s="197"/>
      <c r="X67" s="202"/>
      <c r="Y67" s="200"/>
      <c r="AF67" s="202"/>
    </row>
    <row r="68" spans="1:32" s="203" customFormat="1" ht="15" x14ac:dyDescent="0.25">
      <c r="A68" s="196"/>
      <c r="B68" s="197"/>
      <c r="C68" s="197"/>
      <c r="D68" s="197"/>
      <c r="E68" s="197"/>
      <c r="F68" s="198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200"/>
      <c r="U68" s="197"/>
      <c r="W68" s="197"/>
      <c r="X68" s="202"/>
      <c r="Y68" s="200"/>
      <c r="AF68" s="202"/>
    </row>
    <row r="69" spans="1:32" s="203" customFormat="1" ht="15" x14ac:dyDescent="0.25">
      <c r="A69" s="196"/>
      <c r="B69" s="197"/>
      <c r="C69" s="197"/>
      <c r="D69" s="197"/>
      <c r="E69" s="197"/>
      <c r="F69" s="198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200"/>
      <c r="U69" s="197"/>
      <c r="W69" s="197"/>
      <c r="X69" s="202"/>
      <c r="Y69" s="200"/>
      <c r="AF69" s="202"/>
    </row>
    <row r="70" spans="1:32" s="203" customFormat="1" ht="15" x14ac:dyDescent="0.25">
      <c r="A70" s="196"/>
      <c r="B70" s="197"/>
      <c r="C70" s="197"/>
      <c r="D70" s="197"/>
      <c r="E70" s="197"/>
      <c r="F70" s="198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200"/>
      <c r="U70" s="197"/>
      <c r="W70" s="197"/>
      <c r="X70" s="202"/>
      <c r="Y70" s="200"/>
      <c r="AF70" s="202"/>
    </row>
    <row r="71" spans="1:32" s="203" customFormat="1" ht="15" x14ac:dyDescent="0.25">
      <c r="A71" s="196"/>
      <c r="B71" s="197"/>
      <c r="C71" s="197"/>
      <c r="D71" s="197"/>
      <c r="E71" s="197"/>
      <c r="F71" s="198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200"/>
      <c r="U71" s="197"/>
      <c r="W71" s="197"/>
      <c r="X71" s="202"/>
      <c r="Y71" s="200"/>
      <c r="AF71" s="202"/>
    </row>
    <row r="72" spans="1:32" s="203" customFormat="1" ht="15" x14ac:dyDescent="0.25">
      <c r="A72" s="196"/>
      <c r="B72" s="197"/>
      <c r="C72" s="197"/>
      <c r="D72" s="197"/>
      <c r="E72" s="197"/>
      <c r="F72" s="198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200"/>
      <c r="U72" s="197"/>
      <c r="W72" s="197"/>
      <c r="X72" s="202"/>
      <c r="Y72" s="200"/>
      <c r="AF72" s="202"/>
    </row>
    <row r="73" spans="1:32" s="203" customFormat="1" ht="15" x14ac:dyDescent="0.25">
      <c r="A73" s="196"/>
      <c r="B73" s="197"/>
      <c r="C73" s="197"/>
      <c r="D73" s="197"/>
      <c r="E73" s="197"/>
      <c r="F73" s="198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200"/>
      <c r="U73" s="197"/>
      <c r="W73" s="197"/>
      <c r="X73" s="202"/>
      <c r="Y73" s="200"/>
      <c r="AF73" s="202"/>
    </row>
    <row r="74" spans="1:32" s="203" customFormat="1" ht="15" x14ac:dyDescent="0.25">
      <c r="A74" s="196"/>
      <c r="B74" s="197"/>
      <c r="C74" s="197"/>
      <c r="D74" s="197"/>
      <c r="E74" s="197"/>
      <c r="F74" s="198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200"/>
      <c r="U74" s="197"/>
      <c r="W74" s="197"/>
      <c r="X74" s="202"/>
      <c r="Y74" s="200"/>
      <c r="AF74" s="202"/>
    </row>
    <row r="75" spans="1:32" s="203" customFormat="1" ht="15" x14ac:dyDescent="0.25">
      <c r="A75" s="196"/>
      <c r="B75" s="197"/>
      <c r="C75" s="197"/>
      <c r="D75" s="197"/>
      <c r="E75" s="197"/>
      <c r="F75" s="198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200"/>
      <c r="U75" s="197"/>
      <c r="W75" s="197"/>
      <c r="X75" s="202"/>
      <c r="Y75" s="200"/>
      <c r="AF75" s="202"/>
    </row>
    <row r="76" spans="1:32" s="203" customFormat="1" ht="15" x14ac:dyDescent="0.25">
      <c r="A76" s="196"/>
      <c r="B76" s="197"/>
      <c r="C76" s="197"/>
      <c r="D76" s="197"/>
      <c r="E76" s="197"/>
      <c r="F76" s="198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200"/>
      <c r="U76" s="197"/>
      <c r="W76" s="197"/>
      <c r="X76" s="202"/>
      <c r="Y76" s="200"/>
      <c r="AF76" s="202"/>
    </row>
    <row r="77" spans="1:32" s="203" customFormat="1" ht="15" x14ac:dyDescent="0.25">
      <c r="A77" s="196"/>
      <c r="B77" s="197"/>
      <c r="C77" s="197"/>
      <c r="D77" s="197"/>
      <c r="E77" s="197"/>
      <c r="F77" s="198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200"/>
      <c r="U77" s="197"/>
      <c r="W77" s="197"/>
      <c r="X77" s="202"/>
      <c r="Y77" s="200"/>
      <c r="AF77" s="202"/>
    </row>
    <row r="78" spans="1:32" s="203" customFormat="1" ht="15" x14ac:dyDescent="0.25">
      <c r="A78" s="196"/>
      <c r="B78" s="197"/>
      <c r="C78" s="197"/>
      <c r="D78" s="197"/>
      <c r="E78" s="197"/>
      <c r="F78" s="198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200"/>
      <c r="U78" s="197"/>
      <c r="W78" s="197"/>
      <c r="X78" s="202"/>
      <c r="Y78" s="200"/>
      <c r="AF78" s="202"/>
    </row>
    <row r="79" spans="1:32" s="203" customFormat="1" ht="15" x14ac:dyDescent="0.25">
      <c r="A79" s="196"/>
      <c r="B79" s="197"/>
      <c r="C79" s="197"/>
      <c r="D79" s="197"/>
      <c r="E79" s="197"/>
      <c r="F79" s="198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200"/>
      <c r="U79" s="197"/>
      <c r="W79" s="197"/>
      <c r="X79" s="202"/>
      <c r="Y79" s="200"/>
      <c r="AF79" s="202"/>
    </row>
    <row r="80" spans="1:32" s="203" customFormat="1" ht="15" x14ac:dyDescent="0.25">
      <c r="A80" s="196"/>
      <c r="B80" s="197"/>
      <c r="C80" s="197"/>
      <c r="D80" s="197"/>
      <c r="E80" s="197"/>
      <c r="F80" s="198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200"/>
      <c r="U80" s="197"/>
      <c r="W80" s="197"/>
      <c r="X80" s="202"/>
      <c r="Y80" s="200"/>
      <c r="AF80" s="202"/>
    </row>
    <row r="81" spans="1:32" s="203" customFormat="1" ht="15" x14ac:dyDescent="0.25">
      <c r="A81" s="196"/>
      <c r="B81" s="197"/>
      <c r="C81" s="197"/>
      <c r="D81" s="197"/>
      <c r="E81" s="197"/>
      <c r="F81" s="198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200"/>
      <c r="U81" s="197"/>
      <c r="W81" s="197"/>
      <c r="X81" s="202"/>
      <c r="Y81" s="200"/>
      <c r="AF81" s="202"/>
    </row>
    <row r="82" spans="1:32" s="203" customFormat="1" ht="15" x14ac:dyDescent="0.25">
      <c r="A82" s="196"/>
      <c r="B82" s="197"/>
      <c r="C82" s="197"/>
      <c r="D82" s="197"/>
      <c r="E82" s="197"/>
      <c r="F82" s="198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200"/>
      <c r="U82" s="197"/>
      <c r="W82" s="197"/>
      <c r="X82" s="202"/>
      <c r="Y82" s="200"/>
      <c r="AF82" s="202"/>
    </row>
    <row r="83" spans="1:32" s="203" customFormat="1" ht="15" x14ac:dyDescent="0.25">
      <c r="A83" s="196"/>
      <c r="B83" s="197"/>
      <c r="C83" s="197"/>
      <c r="D83" s="197"/>
      <c r="E83" s="197"/>
      <c r="F83" s="198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200"/>
      <c r="U83" s="197"/>
      <c r="W83" s="197"/>
      <c r="X83" s="202"/>
      <c r="Y83" s="200"/>
      <c r="AF83" s="202"/>
    </row>
    <row r="84" spans="1:32" s="203" customFormat="1" ht="15" x14ac:dyDescent="0.25">
      <c r="A84" s="196"/>
      <c r="B84" s="197"/>
      <c r="C84" s="197"/>
      <c r="D84" s="197"/>
      <c r="E84" s="197"/>
      <c r="F84" s="198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200"/>
      <c r="U84" s="197"/>
      <c r="W84" s="197"/>
      <c r="X84" s="202"/>
      <c r="Y84" s="200"/>
      <c r="AF84" s="202"/>
    </row>
    <row r="85" spans="1:32" s="203" customFormat="1" ht="15" x14ac:dyDescent="0.25">
      <c r="A85" s="196"/>
      <c r="B85" s="197"/>
      <c r="C85" s="197"/>
      <c r="D85" s="197"/>
      <c r="E85" s="197"/>
      <c r="F85" s="198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200"/>
      <c r="U85" s="197"/>
      <c r="W85" s="197"/>
      <c r="X85" s="202"/>
      <c r="Y85" s="200"/>
      <c r="AF85" s="202"/>
    </row>
    <row r="86" spans="1:32" s="203" customFormat="1" ht="15" x14ac:dyDescent="0.25">
      <c r="A86" s="196"/>
      <c r="B86" s="197"/>
      <c r="C86" s="197"/>
      <c r="D86" s="197"/>
      <c r="E86" s="197"/>
      <c r="F86" s="198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200"/>
      <c r="U86" s="197"/>
      <c r="W86" s="197"/>
      <c r="X86" s="202"/>
      <c r="Y86" s="200"/>
      <c r="AF86" s="202"/>
    </row>
    <row r="87" spans="1:32" s="203" customFormat="1" ht="15" x14ac:dyDescent="0.25">
      <c r="A87" s="196"/>
      <c r="B87" s="197"/>
      <c r="C87" s="197"/>
      <c r="D87" s="197"/>
      <c r="E87" s="197"/>
      <c r="F87" s="198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200"/>
      <c r="U87" s="197"/>
      <c r="W87" s="197"/>
      <c r="X87" s="202"/>
      <c r="Y87" s="200"/>
      <c r="AF87" s="202"/>
    </row>
    <row r="88" spans="1:32" s="203" customFormat="1" ht="15" x14ac:dyDescent="0.25">
      <c r="A88" s="196"/>
      <c r="B88" s="197"/>
      <c r="C88" s="197"/>
      <c r="D88" s="197"/>
      <c r="E88" s="197"/>
      <c r="F88" s="198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200"/>
      <c r="U88" s="197"/>
      <c r="W88" s="197"/>
      <c r="X88" s="202"/>
      <c r="Y88" s="200"/>
      <c r="AF88" s="202"/>
    </row>
    <row r="89" spans="1:32" s="203" customFormat="1" ht="15" x14ac:dyDescent="0.25">
      <c r="A89" s="196"/>
      <c r="B89" s="197"/>
      <c r="C89" s="197"/>
      <c r="D89" s="197"/>
      <c r="E89" s="197"/>
      <c r="F89" s="198"/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200"/>
      <c r="U89" s="197"/>
      <c r="W89" s="197"/>
      <c r="X89" s="202"/>
      <c r="Y89" s="200"/>
      <c r="AF89" s="202"/>
    </row>
    <row r="90" spans="1:32" s="203" customFormat="1" ht="15" x14ac:dyDescent="0.25">
      <c r="A90" s="196"/>
      <c r="B90" s="197"/>
      <c r="C90" s="197"/>
      <c r="D90" s="197"/>
      <c r="E90" s="197"/>
      <c r="F90" s="198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200"/>
      <c r="U90" s="197"/>
      <c r="W90" s="197"/>
      <c r="X90" s="202"/>
      <c r="Y90" s="200"/>
      <c r="AF90" s="202"/>
    </row>
    <row r="91" spans="1:32" s="203" customFormat="1" ht="15" x14ac:dyDescent="0.25">
      <c r="A91" s="196"/>
      <c r="B91" s="197"/>
      <c r="C91" s="197"/>
      <c r="D91" s="197"/>
      <c r="E91" s="197"/>
      <c r="F91" s="198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200"/>
      <c r="U91" s="197"/>
      <c r="W91" s="197"/>
      <c r="X91" s="202"/>
      <c r="Y91" s="200"/>
      <c r="AF91" s="202"/>
    </row>
    <row r="92" spans="1:32" s="203" customFormat="1" ht="15" x14ac:dyDescent="0.25">
      <c r="A92" s="196"/>
      <c r="B92" s="197"/>
      <c r="C92" s="197"/>
      <c r="D92" s="197"/>
      <c r="E92" s="197"/>
      <c r="F92" s="198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200"/>
      <c r="U92" s="197"/>
      <c r="W92" s="197"/>
      <c r="X92" s="202"/>
      <c r="Y92" s="200"/>
      <c r="AF92" s="202"/>
    </row>
    <row r="93" spans="1:32" s="203" customFormat="1" ht="15" x14ac:dyDescent="0.25">
      <c r="A93" s="196"/>
      <c r="B93" s="197"/>
      <c r="C93" s="197"/>
      <c r="D93" s="197"/>
      <c r="E93" s="197"/>
      <c r="F93" s="198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200"/>
      <c r="U93" s="197"/>
      <c r="W93" s="197"/>
      <c r="X93" s="202"/>
      <c r="Y93" s="200"/>
      <c r="AF93" s="202"/>
    </row>
    <row r="94" spans="1:32" s="203" customFormat="1" ht="15" x14ac:dyDescent="0.25">
      <c r="A94" s="196"/>
      <c r="B94" s="197"/>
      <c r="C94" s="197"/>
      <c r="D94" s="197"/>
      <c r="E94" s="197"/>
      <c r="F94" s="198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200"/>
      <c r="U94" s="197"/>
      <c r="W94" s="197"/>
      <c r="X94" s="202"/>
      <c r="Y94" s="200"/>
      <c r="AF94" s="202"/>
    </row>
    <row r="95" spans="1:32" s="203" customFormat="1" ht="15" x14ac:dyDescent="0.25">
      <c r="A95" s="196"/>
      <c r="B95" s="197"/>
      <c r="C95" s="197"/>
      <c r="D95" s="197"/>
      <c r="E95" s="197"/>
      <c r="F95" s="198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200"/>
      <c r="U95" s="197"/>
      <c r="W95" s="197"/>
      <c r="X95" s="202"/>
      <c r="Y95" s="200"/>
      <c r="AF95" s="202"/>
    </row>
    <row r="96" spans="1:32" s="203" customFormat="1" ht="15" x14ac:dyDescent="0.25">
      <c r="A96" s="196"/>
      <c r="B96" s="197"/>
      <c r="C96" s="197"/>
      <c r="D96" s="197"/>
      <c r="E96" s="197"/>
      <c r="F96" s="198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200"/>
      <c r="U96" s="197"/>
      <c r="W96" s="197"/>
      <c r="X96" s="202"/>
      <c r="Y96" s="200"/>
      <c r="AF96" s="202"/>
    </row>
    <row r="97" spans="1:32" s="203" customFormat="1" ht="15" x14ac:dyDescent="0.25">
      <c r="A97" s="196"/>
      <c r="B97" s="197"/>
      <c r="C97" s="197"/>
      <c r="D97" s="197"/>
      <c r="E97" s="197"/>
      <c r="F97" s="198"/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200"/>
      <c r="U97" s="197"/>
      <c r="W97" s="197"/>
      <c r="X97" s="202"/>
      <c r="Y97" s="200"/>
      <c r="AF97" s="202"/>
    </row>
    <row r="98" spans="1:32" s="203" customFormat="1" ht="15" x14ac:dyDescent="0.25">
      <c r="A98" s="196"/>
      <c r="B98" s="197"/>
      <c r="C98" s="197"/>
      <c r="D98" s="197"/>
      <c r="E98" s="197"/>
      <c r="F98" s="198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200"/>
      <c r="U98" s="197"/>
      <c r="W98" s="197"/>
      <c r="X98" s="202"/>
      <c r="Y98" s="200"/>
      <c r="AF98" s="202"/>
    </row>
    <row r="99" spans="1:32" s="203" customFormat="1" ht="15" x14ac:dyDescent="0.25">
      <c r="A99" s="196"/>
      <c r="B99" s="197"/>
      <c r="C99" s="197"/>
      <c r="D99" s="197"/>
      <c r="E99" s="197"/>
      <c r="F99" s="198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200"/>
      <c r="U99" s="197"/>
      <c r="W99" s="197"/>
      <c r="X99" s="202"/>
      <c r="Y99" s="200"/>
      <c r="AF99" s="202"/>
    </row>
    <row r="100" spans="1:32" s="203" customFormat="1" ht="15" x14ac:dyDescent="0.25">
      <c r="A100" s="196"/>
      <c r="B100" s="197"/>
      <c r="C100" s="197"/>
      <c r="D100" s="197"/>
      <c r="E100" s="197"/>
      <c r="F100" s="198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200"/>
      <c r="U100" s="197"/>
      <c r="W100" s="197"/>
      <c r="X100" s="202"/>
      <c r="Y100" s="200"/>
      <c r="AF100" s="202"/>
    </row>
    <row r="101" spans="1:32" s="203" customFormat="1" ht="15" x14ac:dyDescent="0.25">
      <c r="A101" s="196"/>
      <c r="B101" s="197"/>
      <c r="C101" s="197"/>
      <c r="D101" s="197"/>
      <c r="E101" s="197"/>
      <c r="F101" s="198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200"/>
      <c r="U101" s="197"/>
      <c r="W101" s="197"/>
      <c r="X101" s="202"/>
      <c r="Y101" s="200"/>
      <c r="AF101" s="202"/>
    </row>
    <row r="102" spans="1:32" s="203" customFormat="1" ht="15" x14ac:dyDescent="0.25">
      <c r="A102" s="196"/>
      <c r="B102" s="197"/>
      <c r="C102" s="197"/>
      <c r="D102" s="197"/>
      <c r="E102" s="197"/>
      <c r="F102" s="198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200"/>
      <c r="U102" s="197"/>
      <c r="W102" s="197"/>
      <c r="X102" s="202"/>
      <c r="Y102" s="200"/>
      <c r="AF102" s="202"/>
    </row>
    <row r="103" spans="1:32" s="203" customFormat="1" ht="15" x14ac:dyDescent="0.25">
      <c r="A103" s="196"/>
      <c r="B103" s="197"/>
      <c r="C103" s="197"/>
      <c r="D103" s="197"/>
      <c r="E103" s="197"/>
      <c r="F103" s="198"/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200"/>
      <c r="U103" s="197"/>
      <c r="W103" s="197"/>
      <c r="X103" s="202"/>
      <c r="Y103" s="200"/>
      <c r="AF103" s="202"/>
    </row>
    <row r="104" spans="1:32" s="203" customFormat="1" ht="15" x14ac:dyDescent="0.25">
      <c r="A104" s="196"/>
      <c r="B104" s="197"/>
      <c r="C104" s="197"/>
      <c r="D104" s="197"/>
      <c r="E104" s="197"/>
      <c r="F104" s="198"/>
      <c r="G104" s="197"/>
      <c r="H104" s="197"/>
      <c r="I104" s="197"/>
      <c r="J104" s="197"/>
      <c r="K104" s="197"/>
      <c r="L104" s="197"/>
      <c r="M104" s="197"/>
      <c r="N104" s="197"/>
      <c r="O104" s="197"/>
      <c r="P104" s="197"/>
      <c r="Q104" s="197"/>
      <c r="R104" s="197"/>
      <c r="S104" s="197"/>
      <c r="T104" s="200"/>
      <c r="U104" s="197"/>
      <c r="W104" s="197"/>
      <c r="X104" s="202"/>
      <c r="Y104" s="200"/>
      <c r="AF104" s="202"/>
    </row>
    <row r="105" spans="1:32" s="203" customFormat="1" ht="15" x14ac:dyDescent="0.25">
      <c r="A105" s="196"/>
      <c r="B105" s="197"/>
      <c r="C105" s="197"/>
      <c r="D105" s="197"/>
      <c r="E105" s="197"/>
      <c r="F105" s="198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200"/>
      <c r="U105" s="197"/>
      <c r="W105" s="197"/>
      <c r="X105" s="202"/>
      <c r="Y105" s="200"/>
      <c r="AF105" s="202"/>
    </row>
    <row r="106" spans="1:32" s="203" customFormat="1" ht="15" x14ac:dyDescent="0.25">
      <c r="A106" s="196"/>
      <c r="B106" s="197"/>
      <c r="C106" s="197"/>
      <c r="D106" s="197"/>
      <c r="E106" s="197"/>
      <c r="F106" s="198"/>
      <c r="G106" s="197"/>
      <c r="H106" s="197"/>
      <c r="I106" s="197"/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200"/>
      <c r="U106" s="197"/>
      <c r="W106" s="197"/>
      <c r="X106" s="202"/>
      <c r="Y106" s="200"/>
      <c r="AF106" s="202"/>
    </row>
    <row r="107" spans="1:32" s="203" customFormat="1" ht="15" x14ac:dyDescent="0.25">
      <c r="A107" s="196"/>
      <c r="B107" s="197"/>
      <c r="C107" s="197"/>
      <c r="D107" s="197"/>
      <c r="E107" s="197"/>
      <c r="F107" s="198"/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200"/>
      <c r="U107" s="197"/>
      <c r="W107" s="197"/>
      <c r="X107" s="202"/>
      <c r="Y107" s="200"/>
      <c r="AF107" s="202"/>
    </row>
    <row r="108" spans="1:32" s="203" customFormat="1" ht="15" x14ac:dyDescent="0.25">
      <c r="A108" s="196"/>
      <c r="B108" s="197"/>
      <c r="C108" s="197"/>
      <c r="D108" s="197"/>
      <c r="E108" s="197"/>
      <c r="F108" s="198"/>
      <c r="G108" s="197"/>
      <c r="H108" s="197"/>
      <c r="I108" s="197"/>
      <c r="J108" s="197"/>
      <c r="K108" s="197"/>
      <c r="L108" s="197"/>
      <c r="M108" s="197"/>
      <c r="N108" s="197"/>
      <c r="O108" s="197"/>
      <c r="P108" s="197"/>
      <c r="Q108" s="197"/>
      <c r="R108" s="197"/>
      <c r="S108" s="197"/>
      <c r="T108" s="200"/>
      <c r="U108" s="197"/>
      <c r="W108" s="197"/>
      <c r="X108" s="202"/>
      <c r="Y108" s="200"/>
      <c r="AF108" s="202"/>
    </row>
    <row r="109" spans="1:32" s="203" customFormat="1" ht="15" x14ac:dyDescent="0.25">
      <c r="A109" s="196"/>
      <c r="B109" s="197"/>
      <c r="C109" s="197"/>
      <c r="D109" s="197"/>
      <c r="E109" s="197"/>
      <c r="F109" s="198"/>
      <c r="G109" s="197"/>
      <c r="H109" s="197"/>
      <c r="I109" s="197"/>
      <c r="J109" s="197"/>
      <c r="K109" s="197"/>
      <c r="L109" s="197"/>
      <c r="M109" s="197"/>
      <c r="N109" s="197"/>
      <c r="O109" s="197"/>
      <c r="P109" s="197"/>
      <c r="Q109" s="197"/>
      <c r="R109" s="197"/>
      <c r="S109" s="197"/>
      <c r="T109" s="200"/>
      <c r="U109" s="197"/>
      <c r="W109" s="197"/>
      <c r="X109" s="202"/>
      <c r="Y109" s="200"/>
      <c r="AF109" s="202"/>
    </row>
    <row r="110" spans="1:32" s="203" customFormat="1" ht="15" x14ac:dyDescent="0.25">
      <c r="A110" s="196"/>
      <c r="B110" s="197"/>
      <c r="C110" s="197"/>
      <c r="D110" s="197"/>
      <c r="E110" s="197"/>
      <c r="F110" s="198"/>
      <c r="G110" s="197"/>
      <c r="H110" s="197"/>
      <c r="I110" s="197"/>
      <c r="J110" s="197"/>
      <c r="K110" s="197"/>
      <c r="L110" s="197"/>
      <c r="M110" s="197"/>
      <c r="N110" s="197"/>
      <c r="O110" s="197"/>
      <c r="P110" s="197"/>
      <c r="Q110" s="197"/>
      <c r="R110" s="197"/>
      <c r="S110" s="197"/>
      <c r="T110" s="200"/>
      <c r="U110" s="197"/>
      <c r="W110" s="197"/>
      <c r="X110" s="202"/>
      <c r="Y110" s="200"/>
      <c r="AF110" s="202"/>
    </row>
    <row r="111" spans="1:32" s="203" customFormat="1" ht="15" x14ac:dyDescent="0.25">
      <c r="A111" s="196"/>
      <c r="B111" s="197"/>
      <c r="C111" s="197"/>
      <c r="D111" s="197"/>
      <c r="E111" s="197"/>
      <c r="F111" s="198"/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200"/>
      <c r="U111" s="197"/>
      <c r="W111" s="197"/>
      <c r="X111" s="202"/>
      <c r="Y111" s="200"/>
      <c r="AF111" s="202"/>
    </row>
    <row r="112" spans="1:32" s="203" customFormat="1" ht="15" x14ac:dyDescent="0.25">
      <c r="A112" s="196"/>
      <c r="B112" s="197"/>
      <c r="C112" s="197"/>
      <c r="D112" s="197"/>
      <c r="E112" s="197"/>
      <c r="F112" s="198"/>
      <c r="G112" s="197"/>
      <c r="H112" s="197"/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200"/>
      <c r="U112" s="197"/>
      <c r="W112" s="197"/>
      <c r="X112" s="202"/>
      <c r="Y112" s="200"/>
      <c r="AF112" s="202"/>
    </row>
    <row r="113" spans="1:32" s="203" customFormat="1" ht="15" x14ac:dyDescent="0.25">
      <c r="A113" s="196"/>
      <c r="B113" s="197"/>
      <c r="C113" s="197"/>
      <c r="D113" s="197"/>
      <c r="E113" s="197"/>
      <c r="F113" s="198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200"/>
      <c r="U113" s="197"/>
      <c r="W113" s="197"/>
      <c r="X113" s="202"/>
      <c r="Y113" s="200"/>
      <c r="AF113" s="202"/>
    </row>
    <row r="114" spans="1:32" s="203" customFormat="1" ht="15" x14ac:dyDescent="0.25">
      <c r="A114" s="196"/>
      <c r="B114" s="197"/>
      <c r="C114" s="197"/>
      <c r="D114" s="197"/>
      <c r="E114" s="197"/>
      <c r="F114" s="198"/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/>
      <c r="T114" s="200"/>
      <c r="U114" s="197"/>
      <c r="W114" s="197"/>
      <c r="X114" s="202"/>
      <c r="Y114" s="200"/>
      <c r="AF114" s="202"/>
    </row>
    <row r="115" spans="1:32" s="203" customFormat="1" ht="15" x14ac:dyDescent="0.25">
      <c r="A115" s="196"/>
      <c r="B115" s="197"/>
      <c r="C115" s="197"/>
      <c r="D115" s="197"/>
      <c r="E115" s="197"/>
      <c r="F115" s="198"/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200"/>
      <c r="U115" s="197"/>
      <c r="W115" s="197"/>
      <c r="X115" s="202"/>
      <c r="Y115" s="200"/>
      <c r="AF115" s="202"/>
    </row>
    <row r="116" spans="1:32" s="203" customFormat="1" ht="15" x14ac:dyDescent="0.25">
      <c r="A116" s="196"/>
      <c r="B116" s="197"/>
      <c r="C116" s="197"/>
      <c r="D116" s="197"/>
      <c r="E116" s="197"/>
      <c r="F116" s="198"/>
      <c r="G116" s="197"/>
      <c r="H116" s="197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200"/>
      <c r="U116" s="197"/>
      <c r="W116" s="197"/>
      <c r="X116" s="202"/>
      <c r="Y116" s="200"/>
      <c r="AF116" s="202"/>
    </row>
    <row r="117" spans="1:32" s="203" customFormat="1" ht="15" x14ac:dyDescent="0.25">
      <c r="A117" s="196"/>
      <c r="B117" s="197"/>
      <c r="C117" s="197"/>
      <c r="D117" s="197"/>
      <c r="E117" s="197"/>
      <c r="F117" s="198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200"/>
      <c r="U117" s="197"/>
      <c r="W117" s="197"/>
      <c r="X117" s="202"/>
      <c r="Y117" s="200"/>
      <c r="AF117" s="202"/>
    </row>
    <row r="118" spans="1:32" s="203" customFormat="1" ht="15" x14ac:dyDescent="0.25">
      <c r="A118" s="196"/>
      <c r="B118" s="197"/>
      <c r="C118" s="197"/>
      <c r="D118" s="197"/>
      <c r="E118" s="197"/>
      <c r="F118" s="198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200"/>
      <c r="U118" s="197"/>
      <c r="W118" s="197"/>
      <c r="X118" s="202"/>
      <c r="Y118" s="200"/>
      <c r="AF118" s="202"/>
    </row>
    <row r="119" spans="1:32" s="203" customFormat="1" ht="15" x14ac:dyDescent="0.25">
      <c r="A119" s="196"/>
      <c r="B119" s="197"/>
      <c r="C119" s="197"/>
      <c r="D119" s="197"/>
      <c r="E119" s="197"/>
      <c r="F119" s="198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200"/>
      <c r="U119" s="197"/>
      <c r="W119" s="197"/>
      <c r="X119" s="202"/>
      <c r="Y119" s="200"/>
      <c r="AF119" s="202"/>
    </row>
    <row r="120" spans="1:32" s="203" customFormat="1" ht="15" x14ac:dyDescent="0.25">
      <c r="A120" s="196"/>
      <c r="B120" s="197"/>
      <c r="C120" s="197"/>
      <c r="D120" s="197"/>
      <c r="E120" s="197"/>
      <c r="F120" s="198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200"/>
      <c r="U120" s="197"/>
      <c r="W120" s="197"/>
      <c r="X120" s="202"/>
      <c r="Y120" s="200"/>
      <c r="AF120" s="202"/>
    </row>
    <row r="121" spans="1:32" s="203" customFormat="1" ht="15" x14ac:dyDescent="0.25">
      <c r="A121" s="196"/>
      <c r="B121" s="197"/>
      <c r="C121" s="197"/>
      <c r="D121" s="197"/>
      <c r="E121" s="197"/>
      <c r="F121" s="198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200"/>
      <c r="U121" s="197"/>
      <c r="W121" s="197"/>
      <c r="X121" s="202"/>
      <c r="Y121" s="200"/>
      <c r="AF121" s="202"/>
    </row>
    <row r="122" spans="1:32" s="203" customFormat="1" ht="15" x14ac:dyDescent="0.25">
      <c r="A122" s="196"/>
      <c r="B122" s="197"/>
      <c r="C122" s="197"/>
      <c r="D122" s="197"/>
      <c r="E122" s="197"/>
      <c r="F122" s="198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200"/>
      <c r="U122" s="197"/>
      <c r="W122" s="197"/>
      <c r="X122" s="202"/>
      <c r="Y122" s="200"/>
      <c r="AF122" s="202"/>
    </row>
    <row r="123" spans="1:32" s="203" customFormat="1" ht="15" x14ac:dyDescent="0.25">
      <c r="A123" s="196"/>
      <c r="B123" s="197"/>
      <c r="C123" s="197"/>
      <c r="D123" s="197"/>
      <c r="E123" s="197"/>
      <c r="F123" s="198"/>
      <c r="G123" s="197"/>
      <c r="H123" s="197"/>
      <c r="I123" s="197"/>
      <c r="J123" s="197"/>
      <c r="K123" s="197"/>
      <c r="L123" s="197"/>
      <c r="M123" s="197"/>
      <c r="N123" s="197"/>
      <c r="O123" s="197"/>
      <c r="P123" s="197"/>
      <c r="Q123" s="197"/>
      <c r="R123" s="197"/>
      <c r="S123" s="197"/>
      <c r="T123" s="200"/>
      <c r="U123" s="197"/>
      <c r="W123" s="197"/>
      <c r="X123" s="202"/>
      <c r="Y123" s="200"/>
      <c r="AF123" s="202"/>
    </row>
    <row r="124" spans="1:32" s="203" customFormat="1" ht="15" x14ac:dyDescent="0.25">
      <c r="A124" s="196"/>
      <c r="B124" s="197"/>
      <c r="C124" s="197"/>
      <c r="D124" s="197"/>
      <c r="E124" s="197"/>
      <c r="F124" s="198"/>
      <c r="G124" s="197"/>
      <c r="H124" s="197"/>
      <c r="I124" s="197"/>
      <c r="J124" s="197"/>
      <c r="K124" s="197"/>
      <c r="L124" s="197"/>
      <c r="M124" s="197"/>
      <c r="N124" s="197"/>
      <c r="O124" s="197"/>
      <c r="P124" s="197"/>
      <c r="Q124" s="197"/>
      <c r="R124" s="197"/>
      <c r="S124" s="197"/>
      <c r="T124" s="200"/>
      <c r="U124" s="197"/>
      <c r="W124" s="197"/>
      <c r="X124" s="202"/>
      <c r="Y124" s="200"/>
      <c r="AF124" s="202"/>
    </row>
    <row r="125" spans="1:32" s="203" customFormat="1" ht="15" x14ac:dyDescent="0.25">
      <c r="A125" s="196"/>
      <c r="B125" s="197"/>
      <c r="C125" s="197"/>
      <c r="D125" s="197"/>
      <c r="E125" s="197"/>
      <c r="F125" s="198"/>
      <c r="G125" s="197"/>
      <c r="H125" s="197"/>
      <c r="I125" s="197"/>
      <c r="J125" s="197"/>
      <c r="K125" s="197"/>
      <c r="L125" s="197"/>
      <c r="M125" s="197"/>
      <c r="N125" s="197"/>
      <c r="O125" s="197"/>
      <c r="P125" s="197"/>
      <c r="Q125" s="197"/>
      <c r="R125" s="197"/>
      <c r="S125" s="197"/>
      <c r="T125" s="200"/>
      <c r="U125" s="197"/>
      <c r="W125" s="197"/>
      <c r="X125" s="202"/>
      <c r="Y125" s="200"/>
      <c r="AF125" s="202"/>
    </row>
    <row r="126" spans="1:32" s="203" customFormat="1" ht="15" x14ac:dyDescent="0.25">
      <c r="A126" s="196"/>
      <c r="B126" s="197"/>
      <c r="C126" s="197"/>
      <c r="D126" s="197"/>
      <c r="E126" s="197"/>
      <c r="F126" s="198"/>
      <c r="G126" s="197"/>
      <c r="H126" s="197"/>
      <c r="I126" s="197"/>
      <c r="J126" s="197"/>
      <c r="K126" s="197"/>
      <c r="L126" s="197"/>
      <c r="M126" s="197"/>
      <c r="N126" s="197"/>
      <c r="O126" s="197"/>
      <c r="P126" s="197"/>
      <c r="Q126" s="197"/>
      <c r="R126" s="197"/>
      <c r="S126" s="197"/>
      <c r="T126" s="200"/>
      <c r="U126" s="197"/>
      <c r="W126" s="197"/>
      <c r="X126" s="202"/>
      <c r="Y126" s="200"/>
      <c r="AF126" s="202"/>
    </row>
    <row r="127" spans="1:32" s="203" customFormat="1" ht="15" x14ac:dyDescent="0.25">
      <c r="A127" s="196"/>
      <c r="B127" s="197"/>
      <c r="C127" s="197"/>
      <c r="D127" s="197"/>
      <c r="E127" s="197"/>
      <c r="F127" s="198"/>
      <c r="G127" s="197"/>
      <c r="H127" s="197"/>
      <c r="I127" s="197"/>
      <c r="J127" s="197"/>
      <c r="K127" s="197"/>
      <c r="L127" s="197"/>
      <c r="M127" s="197"/>
      <c r="N127" s="197"/>
      <c r="O127" s="197"/>
      <c r="P127" s="197"/>
      <c r="Q127" s="197"/>
      <c r="R127" s="197"/>
      <c r="S127" s="197"/>
      <c r="T127" s="200"/>
      <c r="U127" s="197"/>
      <c r="W127" s="197"/>
      <c r="X127" s="202"/>
      <c r="Y127" s="200"/>
      <c r="AF127" s="202"/>
    </row>
    <row r="128" spans="1:32" s="203" customFormat="1" ht="15" x14ac:dyDescent="0.25">
      <c r="A128" s="196"/>
      <c r="B128" s="197"/>
      <c r="C128" s="197"/>
      <c r="D128" s="197"/>
      <c r="E128" s="197"/>
      <c r="F128" s="198"/>
      <c r="G128" s="197"/>
      <c r="H128" s="197"/>
      <c r="I128" s="197"/>
      <c r="J128" s="197"/>
      <c r="K128" s="197"/>
      <c r="L128" s="197"/>
      <c r="M128" s="197"/>
      <c r="N128" s="197"/>
      <c r="O128" s="197"/>
      <c r="P128" s="197"/>
      <c r="Q128" s="197"/>
      <c r="R128" s="197"/>
      <c r="S128" s="197"/>
      <c r="T128" s="200"/>
      <c r="U128" s="197"/>
      <c r="W128" s="197"/>
      <c r="X128" s="202"/>
      <c r="Y128" s="200"/>
      <c r="AF128" s="202"/>
    </row>
    <row r="129" spans="1:32" s="203" customFormat="1" ht="15" x14ac:dyDescent="0.25">
      <c r="A129" s="196"/>
      <c r="B129" s="197"/>
      <c r="C129" s="197"/>
      <c r="D129" s="197"/>
      <c r="E129" s="197"/>
      <c r="F129" s="198"/>
      <c r="G129" s="197"/>
      <c r="H129" s="197"/>
      <c r="I129" s="197"/>
      <c r="J129" s="197"/>
      <c r="K129" s="197"/>
      <c r="L129" s="197"/>
      <c r="M129" s="197"/>
      <c r="N129" s="197"/>
      <c r="O129" s="197"/>
      <c r="P129" s="197"/>
      <c r="Q129" s="197"/>
      <c r="R129" s="197"/>
      <c r="S129" s="197"/>
      <c r="T129" s="200"/>
      <c r="U129" s="197"/>
      <c r="W129" s="197"/>
      <c r="X129" s="202"/>
      <c r="Y129" s="200"/>
      <c r="AF129" s="202"/>
    </row>
    <row r="130" spans="1:32" s="203" customFormat="1" ht="15" x14ac:dyDescent="0.25">
      <c r="A130" s="196"/>
      <c r="B130" s="197"/>
      <c r="C130" s="197"/>
      <c r="D130" s="197"/>
      <c r="E130" s="197"/>
      <c r="F130" s="198"/>
      <c r="G130" s="197"/>
      <c r="H130" s="197"/>
      <c r="I130" s="197"/>
      <c r="J130" s="197"/>
      <c r="K130" s="197"/>
      <c r="L130" s="197"/>
      <c r="M130" s="197"/>
      <c r="N130" s="197"/>
      <c r="O130" s="197"/>
      <c r="P130" s="197"/>
      <c r="Q130" s="197"/>
      <c r="R130" s="197"/>
      <c r="S130" s="197"/>
      <c r="T130" s="200"/>
      <c r="U130" s="197"/>
      <c r="W130" s="197"/>
      <c r="X130" s="202"/>
      <c r="Y130" s="200"/>
      <c r="AF130" s="202"/>
    </row>
    <row r="131" spans="1:32" s="203" customFormat="1" ht="15" x14ac:dyDescent="0.25">
      <c r="A131" s="196"/>
      <c r="B131" s="197"/>
      <c r="C131" s="197"/>
      <c r="D131" s="197"/>
      <c r="E131" s="197"/>
      <c r="F131" s="198"/>
      <c r="G131" s="197"/>
      <c r="H131" s="197"/>
      <c r="I131" s="197"/>
      <c r="J131" s="197"/>
      <c r="K131" s="197"/>
      <c r="L131" s="197"/>
      <c r="M131" s="197"/>
      <c r="N131" s="197"/>
      <c r="O131" s="197"/>
      <c r="P131" s="197"/>
      <c r="Q131" s="197"/>
      <c r="R131" s="197"/>
      <c r="S131" s="197"/>
      <c r="T131" s="200"/>
      <c r="U131" s="197"/>
      <c r="W131" s="197"/>
      <c r="X131" s="202"/>
      <c r="Y131" s="200"/>
      <c r="AF131" s="202"/>
    </row>
    <row r="132" spans="1:32" s="203" customFormat="1" ht="15" x14ac:dyDescent="0.25">
      <c r="A132" s="196"/>
      <c r="B132" s="197"/>
      <c r="C132" s="197"/>
      <c r="D132" s="197"/>
      <c r="E132" s="197"/>
      <c r="F132" s="198"/>
      <c r="G132" s="197"/>
      <c r="H132" s="197"/>
      <c r="I132" s="197"/>
      <c r="J132" s="197"/>
      <c r="K132" s="197"/>
      <c r="L132" s="197"/>
      <c r="M132" s="197"/>
      <c r="N132" s="197"/>
      <c r="O132" s="197"/>
      <c r="P132" s="197"/>
      <c r="Q132" s="197"/>
      <c r="R132" s="197"/>
      <c r="S132" s="197"/>
      <c r="T132" s="200"/>
      <c r="U132" s="197"/>
      <c r="W132" s="197"/>
      <c r="X132" s="202"/>
      <c r="Y132" s="200"/>
      <c r="AF132" s="202"/>
    </row>
    <row r="133" spans="1:32" s="203" customFormat="1" ht="15" x14ac:dyDescent="0.25">
      <c r="A133" s="196"/>
      <c r="B133" s="197"/>
      <c r="C133" s="197"/>
      <c r="D133" s="197"/>
      <c r="E133" s="197"/>
      <c r="F133" s="198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200"/>
      <c r="U133" s="197"/>
      <c r="W133" s="197"/>
      <c r="X133" s="202"/>
      <c r="Y133" s="200"/>
      <c r="AF133" s="202"/>
    </row>
    <row r="134" spans="1:32" s="203" customFormat="1" ht="15" x14ac:dyDescent="0.25">
      <c r="A134" s="196"/>
      <c r="B134" s="197"/>
      <c r="C134" s="197"/>
      <c r="D134" s="197"/>
      <c r="E134" s="197"/>
      <c r="F134" s="198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200"/>
      <c r="U134" s="197"/>
      <c r="W134" s="197"/>
      <c r="X134" s="202"/>
      <c r="Y134" s="200"/>
      <c r="AF134" s="202"/>
    </row>
    <row r="135" spans="1:32" s="203" customFormat="1" ht="15" x14ac:dyDescent="0.25">
      <c r="A135" s="196"/>
      <c r="B135" s="197"/>
      <c r="C135" s="197"/>
      <c r="D135" s="197"/>
      <c r="E135" s="197"/>
      <c r="F135" s="198"/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200"/>
      <c r="U135" s="197"/>
      <c r="W135" s="197"/>
      <c r="X135" s="202"/>
      <c r="Y135" s="200"/>
      <c r="AF135" s="202"/>
    </row>
    <row r="136" spans="1:32" s="203" customFormat="1" ht="15" x14ac:dyDescent="0.25">
      <c r="A136" s="196"/>
      <c r="B136" s="197"/>
      <c r="C136" s="197"/>
      <c r="D136" s="197"/>
      <c r="E136" s="197"/>
      <c r="F136" s="198"/>
      <c r="G136" s="197"/>
      <c r="H136" s="197"/>
      <c r="I136" s="197"/>
      <c r="J136" s="197"/>
      <c r="K136" s="197"/>
      <c r="L136" s="197"/>
      <c r="M136" s="197"/>
      <c r="N136" s="197"/>
      <c r="O136" s="197"/>
      <c r="P136" s="197"/>
      <c r="Q136" s="197"/>
      <c r="R136" s="197"/>
      <c r="S136" s="197"/>
      <c r="T136" s="200"/>
      <c r="U136" s="197"/>
      <c r="W136" s="197"/>
      <c r="X136" s="202"/>
      <c r="Y136" s="200"/>
      <c r="AF136" s="202"/>
    </row>
    <row r="137" spans="1:32" s="203" customFormat="1" ht="15" x14ac:dyDescent="0.25">
      <c r="A137" s="196"/>
      <c r="B137" s="197"/>
      <c r="C137" s="197"/>
      <c r="D137" s="197"/>
      <c r="E137" s="197"/>
      <c r="F137" s="198"/>
      <c r="G137" s="197"/>
      <c r="H137" s="197"/>
      <c r="I137" s="197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200"/>
      <c r="U137" s="197"/>
      <c r="W137" s="197"/>
      <c r="X137" s="202"/>
      <c r="Y137" s="200"/>
      <c r="AF137" s="202"/>
    </row>
    <row r="138" spans="1:32" s="203" customFormat="1" ht="15" x14ac:dyDescent="0.25">
      <c r="A138" s="196"/>
      <c r="B138" s="197"/>
      <c r="C138" s="197"/>
      <c r="D138" s="197"/>
      <c r="E138" s="197"/>
      <c r="F138" s="198"/>
      <c r="G138" s="197"/>
      <c r="H138" s="197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200"/>
      <c r="U138" s="197"/>
      <c r="W138" s="197"/>
      <c r="X138" s="202"/>
      <c r="Y138" s="200"/>
      <c r="AF138" s="202"/>
    </row>
    <row r="139" spans="1:32" s="203" customFormat="1" ht="15" x14ac:dyDescent="0.25">
      <c r="A139" s="196"/>
      <c r="B139" s="197"/>
      <c r="C139" s="197"/>
      <c r="D139" s="197"/>
      <c r="E139" s="197"/>
      <c r="F139" s="198"/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200"/>
      <c r="U139" s="197"/>
      <c r="W139" s="197"/>
      <c r="X139" s="202"/>
      <c r="Y139" s="200"/>
      <c r="AF139" s="202"/>
    </row>
    <row r="140" spans="1:32" s="203" customFormat="1" ht="15" x14ac:dyDescent="0.25">
      <c r="A140" s="196"/>
      <c r="B140" s="197"/>
      <c r="C140" s="197"/>
      <c r="D140" s="197"/>
      <c r="E140" s="197"/>
      <c r="F140" s="198"/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200"/>
      <c r="U140" s="197"/>
      <c r="W140" s="197"/>
      <c r="X140" s="202"/>
      <c r="Y140" s="200"/>
      <c r="AF140" s="202"/>
    </row>
    <row r="141" spans="1:32" s="203" customFormat="1" ht="15" x14ac:dyDescent="0.25">
      <c r="A141" s="196"/>
      <c r="B141" s="197"/>
      <c r="C141" s="197"/>
      <c r="D141" s="197"/>
      <c r="E141" s="197"/>
      <c r="F141" s="198"/>
      <c r="G141" s="197"/>
      <c r="H141" s="197"/>
      <c r="I141" s="197"/>
      <c r="J141" s="197"/>
      <c r="K141" s="197"/>
      <c r="L141" s="197"/>
      <c r="M141" s="197"/>
      <c r="N141" s="197"/>
      <c r="O141" s="197"/>
      <c r="P141" s="197"/>
      <c r="Q141" s="197"/>
      <c r="R141" s="197"/>
      <c r="S141" s="197"/>
      <c r="T141" s="200"/>
      <c r="U141" s="197"/>
      <c r="W141" s="197"/>
      <c r="X141" s="202"/>
      <c r="Y141" s="200"/>
      <c r="AF141" s="202"/>
    </row>
    <row r="142" spans="1:32" s="203" customFormat="1" ht="15" x14ac:dyDescent="0.25">
      <c r="A142" s="196"/>
      <c r="B142" s="197"/>
      <c r="C142" s="197"/>
      <c r="D142" s="197"/>
      <c r="E142" s="197"/>
      <c r="F142" s="198"/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200"/>
      <c r="U142" s="197"/>
      <c r="W142" s="197"/>
      <c r="X142" s="202"/>
      <c r="Y142" s="200"/>
      <c r="AF142" s="202"/>
    </row>
    <row r="143" spans="1:32" s="203" customFormat="1" ht="15" x14ac:dyDescent="0.25">
      <c r="A143" s="196"/>
      <c r="B143" s="197"/>
      <c r="C143" s="197"/>
      <c r="D143" s="197"/>
      <c r="E143" s="197"/>
      <c r="F143" s="198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200"/>
      <c r="U143" s="197"/>
      <c r="W143" s="197"/>
      <c r="X143" s="202"/>
      <c r="Y143" s="200"/>
      <c r="AF143" s="202"/>
    </row>
    <row r="144" spans="1:32" s="203" customFormat="1" ht="15" x14ac:dyDescent="0.25">
      <c r="A144" s="196"/>
      <c r="B144" s="197"/>
      <c r="C144" s="197"/>
      <c r="D144" s="197"/>
      <c r="E144" s="197"/>
      <c r="F144" s="198"/>
      <c r="G144" s="197"/>
      <c r="H144" s="197"/>
      <c r="I144" s="197"/>
      <c r="J144" s="197"/>
      <c r="K144" s="197"/>
      <c r="L144" s="197"/>
      <c r="M144" s="197"/>
      <c r="N144" s="197"/>
      <c r="O144" s="197"/>
      <c r="P144" s="197"/>
      <c r="Q144" s="197"/>
      <c r="R144" s="197"/>
      <c r="S144" s="197"/>
      <c r="T144" s="200"/>
      <c r="U144" s="197"/>
      <c r="W144" s="197"/>
      <c r="X144" s="202"/>
      <c r="Y144" s="200"/>
      <c r="AF144" s="202"/>
    </row>
    <row r="145" spans="1:32" s="203" customFormat="1" ht="15" x14ac:dyDescent="0.25">
      <c r="A145" s="196"/>
      <c r="B145" s="197"/>
      <c r="C145" s="197"/>
      <c r="D145" s="197"/>
      <c r="E145" s="197"/>
      <c r="F145" s="198"/>
      <c r="G145" s="197"/>
      <c r="H145" s="197"/>
      <c r="I145" s="197"/>
      <c r="J145" s="197"/>
      <c r="K145" s="197"/>
      <c r="L145" s="197"/>
      <c r="M145" s="197"/>
      <c r="N145" s="197"/>
      <c r="O145" s="197"/>
      <c r="P145" s="197"/>
      <c r="Q145" s="197"/>
      <c r="R145" s="197"/>
      <c r="S145" s="197"/>
      <c r="T145" s="200"/>
      <c r="U145" s="197"/>
      <c r="W145" s="197"/>
      <c r="X145" s="202"/>
      <c r="Y145" s="200"/>
      <c r="AF145" s="202"/>
    </row>
    <row r="146" spans="1:32" s="203" customFormat="1" ht="15" x14ac:dyDescent="0.25">
      <c r="A146" s="196"/>
      <c r="B146" s="197"/>
      <c r="C146" s="197"/>
      <c r="D146" s="197"/>
      <c r="E146" s="197"/>
      <c r="F146" s="198"/>
      <c r="G146" s="197"/>
      <c r="H146" s="197"/>
      <c r="I146" s="197"/>
      <c r="J146" s="197"/>
      <c r="K146" s="197"/>
      <c r="L146" s="197"/>
      <c r="M146" s="197"/>
      <c r="N146" s="197"/>
      <c r="O146" s="197"/>
      <c r="P146" s="197"/>
      <c r="Q146" s="197"/>
      <c r="R146" s="197"/>
      <c r="S146" s="197"/>
      <c r="T146" s="200"/>
      <c r="U146" s="197"/>
      <c r="W146" s="197"/>
      <c r="X146" s="202"/>
      <c r="Y146" s="200"/>
      <c r="AF146" s="202"/>
    </row>
    <row r="147" spans="1:32" s="203" customFormat="1" ht="15" x14ac:dyDescent="0.25">
      <c r="A147" s="196"/>
      <c r="B147" s="197"/>
      <c r="C147" s="197"/>
      <c r="D147" s="197"/>
      <c r="E147" s="197"/>
      <c r="F147" s="198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/>
      <c r="S147" s="197"/>
      <c r="T147" s="200"/>
      <c r="U147" s="197"/>
      <c r="W147" s="197"/>
      <c r="X147" s="202"/>
      <c r="Y147" s="200"/>
      <c r="AF147" s="202"/>
    </row>
    <row r="148" spans="1:32" s="203" customFormat="1" ht="15" x14ac:dyDescent="0.25">
      <c r="A148" s="196"/>
      <c r="B148" s="197"/>
      <c r="C148" s="197"/>
      <c r="D148" s="197"/>
      <c r="E148" s="197"/>
      <c r="F148" s="198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197"/>
      <c r="R148" s="197"/>
      <c r="S148" s="197"/>
      <c r="T148" s="200"/>
      <c r="U148" s="197"/>
      <c r="W148" s="197"/>
      <c r="X148" s="202"/>
      <c r="Y148" s="200"/>
      <c r="AF148" s="202"/>
    </row>
    <row r="149" spans="1:32" s="203" customFormat="1" ht="15" x14ac:dyDescent="0.25">
      <c r="A149" s="196"/>
      <c r="B149" s="197"/>
      <c r="C149" s="197"/>
      <c r="D149" s="197"/>
      <c r="E149" s="197"/>
      <c r="F149" s="198"/>
      <c r="G149" s="197"/>
      <c r="H149" s="197"/>
      <c r="I149" s="197"/>
      <c r="J149" s="197"/>
      <c r="K149" s="197"/>
      <c r="L149" s="197"/>
      <c r="M149" s="197"/>
      <c r="N149" s="197"/>
      <c r="O149" s="197"/>
      <c r="P149" s="197"/>
      <c r="Q149" s="197"/>
      <c r="R149" s="197"/>
      <c r="S149" s="197"/>
      <c r="T149" s="200"/>
      <c r="U149" s="197"/>
      <c r="W149" s="197"/>
      <c r="X149" s="202"/>
      <c r="Y149" s="200"/>
      <c r="AF149" s="202"/>
    </row>
    <row r="150" spans="1:32" s="203" customFormat="1" ht="15" x14ac:dyDescent="0.25">
      <c r="A150" s="196"/>
      <c r="B150" s="197"/>
      <c r="C150" s="197"/>
      <c r="D150" s="197"/>
      <c r="E150" s="197"/>
      <c r="F150" s="198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200"/>
      <c r="U150" s="197"/>
      <c r="W150" s="197"/>
      <c r="X150" s="202"/>
      <c r="Y150" s="200"/>
      <c r="AF150" s="202"/>
    </row>
    <row r="151" spans="1:32" s="203" customFormat="1" ht="15" x14ac:dyDescent="0.25">
      <c r="A151" s="196"/>
      <c r="B151" s="197"/>
      <c r="C151" s="197"/>
      <c r="D151" s="197"/>
      <c r="E151" s="197"/>
      <c r="F151" s="198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200"/>
      <c r="U151" s="197"/>
      <c r="W151" s="197"/>
      <c r="X151" s="202"/>
      <c r="Y151" s="200"/>
      <c r="AF151" s="202"/>
    </row>
    <row r="152" spans="1:32" s="203" customFormat="1" ht="15" x14ac:dyDescent="0.25">
      <c r="A152" s="196"/>
      <c r="B152" s="197"/>
      <c r="C152" s="197"/>
      <c r="D152" s="197"/>
      <c r="E152" s="197"/>
      <c r="F152" s="198"/>
      <c r="G152" s="197"/>
      <c r="H152" s="197"/>
      <c r="I152" s="197"/>
      <c r="J152" s="197"/>
      <c r="K152" s="197"/>
      <c r="L152" s="197"/>
      <c r="M152" s="197"/>
      <c r="N152" s="197"/>
      <c r="O152" s="197"/>
      <c r="P152" s="197"/>
      <c r="Q152" s="197"/>
      <c r="R152" s="197"/>
      <c r="S152" s="197"/>
      <c r="T152" s="200"/>
      <c r="U152" s="197"/>
      <c r="W152" s="197"/>
      <c r="X152" s="202"/>
      <c r="Y152" s="200"/>
      <c r="AF152" s="202"/>
    </row>
    <row r="153" spans="1:32" s="203" customFormat="1" ht="15" x14ac:dyDescent="0.25">
      <c r="A153" s="196"/>
      <c r="B153" s="197"/>
      <c r="C153" s="197"/>
      <c r="D153" s="197"/>
      <c r="E153" s="197"/>
      <c r="F153" s="198"/>
      <c r="G153" s="197"/>
      <c r="H153" s="197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200"/>
      <c r="U153" s="197"/>
      <c r="W153" s="197"/>
      <c r="X153" s="202"/>
      <c r="Y153" s="200"/>
      <c r="AF153" s="202"/>
    </row>
    <row r="154" spans="1:32" s="203" customFormat="1" ht="15" x14ac:dyDescent="0.25">
      <c r="A154" s="196"/>
      <c r="B154" s="197"/>
      <c r="C154" s="197"/>
      <c r="D154" s="197"/>
      <c r="E154" s="197"/>
      <c r="F154" s="198"/>
      <c r="G154" s="197"/>
      <c r="H154" s="197"/>
      <c r="I154" s="197"/>
      <c r="J154" s="197"/>
      <c r="K154" s="197"/>
      <c r="L154" s="197"/>
      <c r="M154" s="197"/>
      <c r="N154" s="197"/>
      <c r="O154" s="197"/>
      <c r="P154" s="197"/>
      <c r="Q154" s="197"/>
      <c r="R154" s="197"/>
      <c r="S154" s="197"/>
      <c r="T154" s="200"/>
      <c r="U154" s="197"/>
      <c r="W154" s="197"/>
      <c r="X154" s="202"/>
      <c r="Y154" s="200"/>
      <c r="AF154" s="202"/>
    </row>
    <row r="155" spans="1:32" s="203" customFormat="1" ht="15" x14ac:dyDescent="0.25">
      <c r="A155" s="196"/>
      <c r="B155" s="197"/>
      <c r="C155" s="197"/>
      <c r="D155" s="197"/>
      <c r="E155" s="197"/>
      <c r="F155" s="198"/>
      <c r="G155" s="197"/>
      <c r="H155" s="197"/>
      <c r="I155" s="197"/>
      <c r="J155" s="197"/>
      <c r="K155" s="197"/>
      <c r="L155" s="197"/>
      <c r="M155" s="197"/>
      <c r="N155" s="197"/>
      <c r="O155" s="197"/>
      <c r="P155" s="197"/>
      <c r="Q155" s="197"/>
      <c r="R155" s="197"/>
      <c r="S155" s="197"/>
      <c r="T155" s="200"/>
      <c r="U155" s="197"/>
      <c r="W155" s="197"/>
      <c r="X155" s="202"/>
      <c r="Y155" s="200"/>
      <c r="AF155" s="202"/>
    </row>
    <row r="156" spans="1:32" s="203" customFormat="1" ht="15" x14ac:dyDescent="0.25">
      <c r="A156" s="196"/>
      <c r="B156" s="197"/>
      <c r="C156" s="197"/>
      <c r="D156" s="197"/>
      <c r="E156" s="197"/>
      <c r="F156" s="198"/>
      <c r="G156" s="197"/>
      <c r="H156" s="197"/>
      <c r="I156" s="197"/>
      <c r="J156" s="197"/>
      <c r="K156" s="197"/>
      <c r="L156" s="197"/>
      <c r="M156" s="197"/>
      <c r="N156" s="197"/>
      <c r="O156" s="197"/>
      <c r="P156" s="197"/>
      <c r="Q156" s="197"/>
      <c r="R156" s="197"/>
      <c r="S156" s="197"/>
      <c r="T156" s="200"/>
      <c r="U156" s="197"/>
      <c r="W156" s="197"/>
      <c r="X156" s="202"/>
      <c r="Y156" s="200"/>
      <c r="AF156" s="202"/>
    </row>
    <row r="157" spans="1:32" s="203" customFormat="1" ht="15" x14ac:dyDescent="0.25">
      <c r="A157" s="196"/>
      <c r="B157" s="197"/>
      <c r="C157" s="197"/>
      <c r="D157" s="197"/>
      <c r="E157" s="197"/>
      <c r="F157" s="198"/>
      <c r="G157" s="197"/>
      <c r="H157" s="197"/>
      <c r="I157" s="197"/>
      <c r="J157" s="197"/>
      <c r="K157" s="197"/>
      <c r="L157" s="197"/>
      <c r="M157" s="197"/>
      <c r="N157" s="197"/>
      <c r="O157" s="197"/>
      <c r="P157" s="197"/>
      <c r="Q157" s="197"/>
      <c r="R157" s="197"/>
      <c r="S157" s="197"/>
      <c r="T157" s="200"/>
      <c r="U157" s="197"/>
      <c r="W157" s="197"/>
      <c r="X157" s="202"/>
      <c r="Y157" s="200"/>
      <c r="AF157" s="202"/>
    </row>
    <row r="158" spans="1:32" s="203" customFormat="1" ht="15" x14ac:dyDescent="0.25">
      <c r="A158" s="196"/>
      <c r="B158" s="197"/>
      <c r="C158" s="197"/>
      <c r="D158" s="197"/>
      <c r="E158" s="197"/>
      <c r="F158" s="198"/>
      <c r="G158" s="197"/>
      <c r="H158" s="197"/>
      <c r="I158" s="197"/>
      <c r="J158" s="197"/>
      <c r="K158" s="197"/>
      <c r="L158" s="197"/>
      <c r="M158" s="197"/>
      <c r="N158" s="197"/>
      <c r="O158" s="197"/>
      <c r="P158" s="197"/>
      <c r="Q158" s="197"/>
      <c r="R158" s="197"/>
      <c r="S158" s="197"/>
      <c r="T158" s="200"/>
      <c r="U158" s="197"/>
      <c r="W158" s="197"/>
      <c r="X158" s="202"/>
      <c r="Y158" s="200"/>
      <c r="AF158" s="202"/>
    </row>
    <row r="159" spans="1:32" s="203" customFormat="1" ht="15" x14ac:dyDescent="0.25">
      <c r="A159" s="196"/>
      <c r="B159" s="197"/>
      <c r="C159" s="197"/>
      <c r="D159" s="197"/>
      <c r="E159" s="197"/>
      <c r="F159" s="198"/>
      <c r="G159" s="197"/>
      <c r="H159" s="197"/>
      <c r="I159" s="197"/>
      <c r="J159" s="197"/>
      <c r="K159" s="197"/>
      <c r="L159" s="197"/>
      <c r="M159" s="197"/>
      <c r="N159" s="197"/>
      <c r="O159" s="197"/>
      <c r="P159" s="197"/>
      <c r="Q159" s="197"/>
      <c r="R159" s="197"/>
      <c r="S159" s="197"/>
      <c r="T159" s="200"/>
      <c r="U159" s="197"/>
      <c r="W159" s="197"/>
      <c r="X159" s="202"/>
      <c r="Y159" s="200"/>
      <c r="AF159" s="202"/>
    </row>
    <row r="160" spans="1:32" s="203" customFormat="1" ht="15" x14ac:dyDescent="0.25">
      <c r="A160" s="196"/>
      <c r="B160" s="197"/>
      <c r="C160" s="197"/>
      <c r="D160" s="197"/>
      <c r="E160" s="197"/>
      <c r="F160" s="198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197"/>
      <c r="R160" s="197"/>
      <c r="S160" s="197"/>
      <c r="T160" s="200"/>
      <c r="U160" s="197"/>
      <c r="W160" s="197"/>
      <c r="X160" s="202"/>
      <c r="Y160" s="200"/>
      <c r="AF160" s="202"/>
    </row>
    <row r="161" spans="1:32" s="203" customFormat="1" ht="15" x14ac:dyDescent="0.25">
      <c r="A161" s="196"/>
      <c r="B161" s="197"/>
      <c r="C161" s="197"/>
      <c r="D161" s="197"/>
      <c r="E161" s="197"/>
      <c r="F161" s="198"/>
      <c r="G161" s="197"/>
      <c r="H161" s="197"/>
      <c r="I161" s="197"/>
      <c r="J161" s="197"/>
      <c r="K161" s="197"/>
      <c r="L161" s="197"/>
      <c r="M161" s="197"/>
      <c r="N161" s="197"/>
      <c r="O161" s="197"/>
      <c r="P161" s="197"/>
      <c r="Q161" s="197"/>
      <c r="R161" s="197"/>
      <c r="S161" s="197"/>
      <c r="T161" s="200"/>
      <c r="U161" s="197"/>
      <c r="W161" s="197"/>
      <c r="X161" s="202"/>
      <c r="Y161" s="200"/>
      <c r="AF161" s="202"/>
    </row>
    <row r="162" spans="1:32" s="203" customFormat="1" ht="15" x14ac:dyDescent="0.25">
      <c r="A162" s="196"/>
      <c r="B162" s="197"/>
      <c r="C162" s="197"/>
      <c r="D162" s="197"/>
      <c r="E162" s="197"/>
      <c r="F162" s="198"/>
      <c r="G162" s="197"/>
      <c r="H162" s="197"/>
      <c r="I162" s="197"/>
      <c r="J162" s="197"/>
      <c r="K162" s="197"/>
      <c r="L162" s="197"/>
      <c r="M162" s="197"/>
      <c r="N162" s="197"/>
      <c r="O162" s="197"/>
      <c r="P162" s="197"/>
      <c r="Q162" s="197"/>
      <c r="R162" s="197"/>
      <c r="S162" s="197"/>
      <c r="T162" s="200"/>
      <c r="U162" s="197"/>
      <c r="W162" s="197"/>
      <c r="X162" s="202"/>
      <c r="Y162" s="200"/>
      <c r="AF162" s="202"/>
    </row>
    <row r="163" spans="1:32" s="203" customFormat="1" ht="15" x14ac:dyDescent="0.25">
      <c r="A163" s="196"/>
      <c r="B163" s="197"/>
      <c r="C163" s="197"/>
      <c r="D163" s="197"/>
      <c r="E163" s="197"/>
      <c r="F163" s="198"/>
      <c r="G163" s="197"/>
      <c r="H163" s="197"/>
      <c r="I163" s="197"/>
      <c r="J163" s="197"/>
      <c r="K163" s="197"/>
      <c r="L163" s="197"/>
      <c r="M163" s="197"/>
      <c r="N163" s="197"/>
      <c r="O163" s="197"/>
      <c r="P163" s="197"/>
      <c r="Q163" s="197"/>
      <c r="R163" s="197"/>
      <c r="S163" s="197"/>
      <c r="T163" s="200"/>
      <c r="U163" s="197"/>
      <c r="W163" s="197"/>
      <c r="X163" s="202"/>
      <c r="Y163" s="200"/>
      <c r="AF163" s="202"/>
    </row>
    <row r="164" spans="1:32" s="203" customFormat="1" ht="15" x14ac:dyDescent="0.25">
      <c r="A164" s="196"/>
      <c r="B164" s="197"/>
      <c r="C164" s="197"/>
      <c r="D164" s="197"/>
      <c r="E164" s="197"/>
      <c r="F164" s="198"/>
      <c r="G164" s="197"/>
      <c r="H164" s="197"/>
      <c r="I164" s="197"/>
      <c r="J164" s="197"/>
      <c r="K164" s="197"/>
      <c r="L164" s="197"/>
      <c r="M164" s="197"/>
      <c r="N164" s="197"/>
      <c r="O164" s="197"/>
      <c r="P164" s="197"/>
      <c r="Q164" s="197"/>
      <c r="R164" s="197"/>
      <c r="S164" s="197"/>
      <c r="T164" s="200"/>
      <c r="U164" s="197"/>
      <c r="W164" s="197"/>
      <c r="X164" s="202"/>
      <c r="Y164" s="200"/>
      <c r="AF164" s="202"/>
    </row>
    <row r="165" spans="1:32" s="203" customFormat="1" ht="15" x14ac:dyDescent="0.25">
      <c r="A165" s="196"/>
      <c r="B165" s="197"/>
      <c r="C165" s="197"/>
      <c r="D165" s="197"/>
      <c r="E165" s="197"/>
      <c r="F165" s="198"/>
      <c r="G165" s="197"/>
      <c r="H165" s="197"/>
      <c r="I165" s="197"/>
      <c r="J165" s="197"/>
      <c r="K165" s="197"/>
      <c r="L165" s="197"/>
      <c r="M165" s="197"/>
      <c r="N165" s="197"/>
      <c r="O165" s="197"/>
      <c r="P165" s="197"/>
      <c r="Q165" s="197"/>
      <c r="R165" s="197"/>
      <c r="S165" s="197"/>
      <c r="T165" s="200"/>
      <c r="U165" s="197"/>
      <c r="W165" s="197"/>
      <c r="X165" s="202"/>
      <c r="Y165" s="200"/>
      <c r="AF165" s="202"/>
    </row>
    <row r="166" spans="1:32" s="203" customFormat="1" ht="15" x14ac:dyDescent="0.25">
      <c r="A166" s="196"/>
      <c r="B166" s="197"/>
      <c r="C166" s="197"/>
      <c r="D166" s="197"/>
      <c r="E166" s="197"/>
      <c r="F166" s="198"/>
      <c r="G166" s="197"/>
      <c r="H166" s="197"/>
      <c r="I166" s="197"/>
      <c r="J166" s="197"/>
      <c r="K166" s="197"/>
      <c r="L166" s="197"/>
      <c r="M166" s="197"/>
      <c r="N166" s="197"/>
      <c r="O166" s="197"/>
      <c r="P166" s="197"/>
      <c r="Q166" s="197"/>
      <c r="R166" s="197"/>
      <c r="S166" s="197"/>
      <c r="T166" s="200"/>
      <c r="U166" s="197"/>
      <c r="W166" s="197"/>
      <c r="X166" s="202"/>
      <c r="Y166" s="200"/>
      <c r="AF166" s="202"/>
    </row>
    <row r="167" spans="1:32" s="203" customFormat="1" ht="15" x14ac:dyDescent="0.25">
      <c r="A167" s="196"/>
      <c r="B167" s="197"/>
      <c r="C167" s="197"/>
      <c r="D167" s="197"/>
      <c r="E167" s="197"/>
      <c r="F167" s="198"/>
      <c r="G167" s="197"/>
      <c r="H167" s="197"/>
      <c r="I167" s="197"/>
      <c r="J167" s="197"/>
      <c r="K167" s="197"/>
      <c r="L167" s="197"/>
      <c r="M167" s="197"/>
      <c r="N167" s="197"/>
      <c r="O167" s="197"/>
      <c r="P167" s="197"/>
      <c r="Q167" s="197"/>
      <c r="R167" s="197"/>
      <c r="S167" s="197"/>
      <c r="T167" s="200"/>
      <c r="U167" s="197"/>
      <c r="W167" s="197"/>
      <c r="X167" s="202"/>
      <c r="Y167" s="200"/>
      <c r="AF167" s="202"/>
    </row>
    <row r="168" spans="1:32" s="203" customFormat="1" ht="15" x14ac:dyDescent="0.25">
      <c r="A168" s="196"/>
      <c r="B168" s="197"/>
      <c r="C168" s="197"/>
      <c r="D168" s="197"/>
      <c r="E168" s="197"/>
      <c r="F168" s="198"/>
      <c r="G168" s="197"/>
      <c r="H168" s="197"/>
      <c r="I168" s="197"/>
      <c r="J168" s="197"/>
      <c r="K168" s="197"/>
      <c r="L168" s="197"/>
      <c r="M168" s="197"/>
      <c r="N168" s="197"/>
      <c r="O168" s="197"/>
      <c r="P168" s="197"/>
      <c r="Q168" s="197"/>
      <c r="R168" s="197"/>
      <c r="S168" s="197"/>
      <c r="T168" s="200"/>
      <c r="U168" s="197"/>
      <c r="W168" s="197"/>
      <c r="X168" s="202"/>
      <c r="Y168" s="200"/>
      <c r="AF168" s="202"/>
    </row>
    <row r="169" spans="1:32" s="203" customFormat="1" ht="15" x14ac:dyDescent="0.25">
      <c r="A169" s="196"/>
      <c r="B169" s="197"/>
      <c r="C169" s="197"/>
      <c r="D169" s="197"/>
      <c r="E169" s="197"/>
      <c r="F169" s="198"/>
      <c r="G169" s="197"/>
      <c r="H169" s="197"/>
      <c r="I169" s="197"/>
      <c r="J169" s="197"/>
      <c r="K169" s="197"/>
      <c r="L169" s="197"/>
      <c r="M169" s="197"/>
      <c r="N169" s="197"/>
      <c r="O169" s="197"/>
      <c r="P169" s="197"/>
      <c r="Q169" s="197"/>
      <c r="R169" s="197"/>
      <c r="S169" s="197"/>
      <c r="T169" s="200"/>
      <c r="U169" s="197"/>
      <c r="W169" s="197"/>
      <c r="X169" s="202"/>
      <c r="Y169" s="200"/>
      <c r="AF169" s="202"/>
    </row>
    <row r="170" spans="1:32" s="203" customFormat="1" ht="15" x14ac:dyDescent="0.25">
      <c r="A170" s="196"/>
      <c r="B170" s="197"/>
      <c r="C170" s="197"/>
      <c r="D170" s="197"/>
      <c r="E170" s="197"/>
      <c r="F170" s="198"/>
      <c r="G170" s="197"/>
      <c r="H170" s="197"/>
      <c r="I170" s="197"/>
      <c r="J170" s="197"/>
      <c r="K170" s="197"/>
      <c r="L170" s="197"/>
      <c r="M170" s="197"/>
      <c r="N170" s="197"/>
      <c r="O170" s="197"/>
      <c r="P170" s="197"/>
      <c r="Q170" s="197"/>
      <c r="R170" s="197"/>
      <c r="S170" s="197"/>
      <c r="T170" s="200"/>
      <c r="U170" s="197"/>
      <c r="W170" s="197"/>
      <c r="X170" s="202"/>
      <c r="Y170" s="200"/>
      <c r="AF170" s="202"/>
    </row>
    <row r="171" spans="1:32" s="203" customFormat="1" ht="15" x14ac:dyDescent="0.25">
      <c r="A171" s="196"/>
      <c r="B171" s="197"/>
      <c r="C171" s="197"/>
      <c r="D171" s="197"/>
      <c r="E171" s="197"/>
      <c r="F171" s="198"/>
      <c r="G171" s="197"/>
      <c r="H171" s="197"/>
      <c r="I171" s="197"/>
      <c r="J171" s="197"/>
      <c r="K171" s="197"/>
      <c r="L171" s="197"/>
      <c r="M171" s="197"/>
      <c r="N171" s="197"/>
      <c r="O171" s="197"/>
      <c r="P171" s="197"/>
      <c r="Q171" s="197"/>
      <c r="R171" s="197"/>
      <c r="S171" s="197"/>
      <c r="T171" s="200"/>
      <c r="U171" s="197"/>
      <c r="W171" s="197"/>
      <c r="X171" s="202"/>
      <c r="Y171" s="200"/>
      <c r="AF171" s="202"/>
    </row>
    <row r="172" spans="1:32" s="203" customFormat="1" ht="15" x14ac:dyDescent="0.25">
      <c r="A172" s="196"/>
      <c r="B172" s="197"/>
      <c r="C172" s="197"/>
      <c r="D172" s="197"/>
      <c r="E172" s="197"/>
      <c r="F172" s="198"/>
      <c r="G172" s="197"/>
      <c r="H172" s="197"/>
      <c r="I172" s="197"/>
      <c r="J172" s="197"/>
      <c r="K172" s="197"/>
      <c r="L172" s="197"/>
      <c r="M172" s="197"/>
      <c r="N172" s="197"/>
      <c r="O172" s="197"/>
      <c r="P172" s="197"/>
      <c r="Q172" s="197"/>
      <c r="R172" s="197"/>
      <c r="S172" s="197"/>
      <c r="T172" s="200"/>
      <c r="U172" s="197"/>
      <c r="W172" s="197"/>
      <c r="X172" s="202"/>
      <c r="Y172" s="200"/>
      <c r="AF172" s="202"/>
    </row>
    <row r="173" spans="1:32" s="203" customFormat="1" ht="15" x14ac:dyDescent="0.25">
      <c r="A173" s="196"/>
      <c r="B173" s="197"/>
      <c r="C173" s="197"/>
      <c r="D173" s="197"/>
      <c r="E173" s="197"/>
      <c r="F173" s="198"/>
      <c r="G173" s="197"/>
      <c r="H173" s="197"/>
      <c r="I173" s="197"/>
      <c r="J173" s="197"/>
      <c r="K173" s="197"/>
      <c r="L173" s="197"/>
      <c r="M173" s="197"/>
      <c r="N173" s="197"/>
      <c r="O173" s="197"/>
      <c r="P173" s="197"/>
      <c r="Q173" s="197"/>
      <c r="R173" s="197"/>
      <c r="S173" s="197"/>
      <c r="T173" s="200"/>
      <c r="U173" s="197"/>
      <c r="W173" s="197"/>
      <c r="X173" s="202"/>
      <c r="Y173" s="200"/>
      <c r="AF173" s="202"/>
    </row>
    <row r="174" spans="1:32" s="203" customFormat="1" ht="15" x14ac:dyDescent="0.25">
      <c r="A174" s="196"/>
      <c r="B174" s="197"/>
      <c r="C174" s="197"/>
      <c r="D174" s="197"/>
      <c r="E174" s="197"/>
      <c r="F174" s="198"/>
      <c r="G174" s="197"/>
      <c r="H174" s="197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200"/>
      <c r="U174" s="197"/>
      <c r="W174" s="197"/>
      <c r="X174" s="202"/>
      <c r="Y174" s="200"/>
      <c r="AF174" s="202"/>
    </row>
    <row r="175" spans="1:32" s="203" customFormat="1" ht="15" x14ac:dyDescent="0.25">
      <c r="A175" s="196"/>
      <c r="B175" s="197"/>
      <c r="C175" s="197"/>
      <c r="D175" s="197"/>
      <c r="E175" s="197"/>
      <c r="F175" s="198"/>
      <c r="G175" s="197"/>
      <c r="H175" s="197"/>
      <c r="I175" s="197"/>
      <c r="J175" s="197"/>
      <c r="K175" s="197"/>
      <c r="L175" s="197"/>
      <c r="M175" s="197"/>
      <c r="N175" s="197"/>
      <c r="O175" s="197"/>
      <c r="P175" s="197"/>
      <c r="Q175" s="197"/>
      <c r="R175" s="197"/>
      <c r="S175" s="197"/>
      <c r="T175" s="200"/>
      <c r="U175" s="197"/>
      <c r="W175" s="197"/>
      <c r="X175" s="202"/>
      <c r="Y175" s="200"/>
      <c r="AF175" s="202"/>
    </row>
    <row r="176" spans="1:32" s="203" customFormat="1" ht="15" x14ac:dyDescent="0.25">
      <c r="A176" s="196"/>
      <c r="B176" s="197"/>
      <c r="C176" s="197"/>
      <c r="D176" s="197"/>
      <c r="E176" s="197"/>
      <c r="F176" s="198"/>
      <c r="G176" s="197"/>
      <c r="H176" s="197"/>
      <c r="I176" s="197"/>
      <c r="J176" s="197"/>
      <c r="K176" s="197"/>
      <c r="L176" s="197"/>
      <c r="M176" s="197"/>
      <c r="N176" s="197"/>
      <c r="O176" s="197"/>
      <c r="P176" s="197"/>
      <c r="Q176" s="197"/>
      <c r="R176" s="197"/>
      <c r="S176" s="197"/>
      <c r="T176" s="200"/>
      <c r="U176" s="197"/>
      <c r="W176" s="197"/>
      <c r="X176" s="202"/>
      <c r="Y176" s="200"/>
      <c r="AF176" s="202"/>
    </row>
    <row r="177" spans="1:32" s="203" customFormat="1" ht="15" x14ac:dyDescent="0.25">
      <c r="A177" s="196"/>
      <c r="B177" s="197"/>
      <c r="C177" s="197"/>
      <c r="D177" s="197"/>
      <c r="E177" s="197"/>
      <c r="F177" s="198"/>
      <c r="G177" s="197"/>
      <c r="H177" s="197"/>
      <c r="I177" s="197"/>
      <c r="J177" s="197"/>
      <c r="K177" s="197"/>
      <c r="L177" s="197"/>
      <c r="M177" s="197"/>
      <c r="N177" s="197"/>
      <c r="O177" s="197"/>
      <c r="P177" s="197"/>
      <c r="Q177" s="197"/>
      <c r="R177" s="197"/>
      <c r="S177" s="197"/>
      <c r="T177" s="200"/>
      <c r="U177" s="197"/>
      <c r="W177" s="197"/>
      <c r="X177" s="202"/>
      <c r="Y177" s="200"/>
      <c r="AF177" s="202"/>
    </row>
    <row r="178" spans="1:32" s="203" customFormat="1" ht="15" x14ac:dyDescent="0.25">
      <c r="A178" s="196"/>
      <c r="B178" s="197"/>
      <c r="C178" s="197"/>
      <c r="D178" s="197"/>
      <c r="E178" s="197"/>
      <c r="F178" s="198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200"/>
      <c r="U178" s="197"/>
      <c r="W178" s="197"/>
      <c r="X178" s="202"/>
      <c r="Y178" s="200"/>
      <c r="AF178" s="202"/>
    </row>
    <row r="179" spans="1:32" s="203" customFormat="1" ht="15" x14ac:dyDescent="0.25">
      <c r="A179" s="196"/>
      <c r="B179" s="197"/>
      <c r="C179" s="197"/>
      <c r="D179" s="197"/>
      <c r="E179" s="197"/>
      <c r="F179" s="198"/>
      <c r="G179" s="197"/>
      <c r="H179" s="197"/>
      <c r="I179" s="197"/>
      <c r="J179" s="197"/>
      <c r="K179" s="197"/>
      <c r="L179" s="197"/>
      <c r="M179" s="197"/>
      <c r="N179" s="197"/>
      <c r="O179" s="197"/>
      <c r="P179" s="197"/>
      <c r="Q179" s="197"/>
      <c r="R179" s="197"/>
      <c r="S179" s="197"/>
      <c r="T179" s="200"/>
      <c r="U179" s="197"/>
      <c r="W179" s="197"/>
      <c r="X179" s="202"/>
      <c r="Y179" s="200"/>
      <c r="AF179" s="202"/>
    </row>
    <row r="180" spans="1:32" s="203" customFormat="1" ht="15" x14ac:dyDescent="0.25">
      <c r="A180" s="196"/>
      <c r="B180" s="197"/>
      <c r="C180" s="197"/>
      <c r="D180" s="197"/>
      <c r="E180" s="197"/>
      <c r="F180" s="198"/>
      <c r="G180" s="197"/>
      <c r="H180" s="197"/>
      <c r="I180" s="197"/>
      <c r="J180" s="197"/>
      <c r="K180" s="197"/>
      <c r="L180" s="197"/>
      <c r="M180" s="197"/>
      <c r="N180" s="197"/>
      <c r="O180" s="197"/>
      <c r="P180" s="197"/>
      <c r="Q180" s="197"/>
      <c r="R180" s="197"/>
      <c r="S180" s="197"/>
      <c r="T180" s="200"/>
      <c r="U180" s="197"/>
      <c r="W180" s="197"/>
      <c r="X180" s="202"/>
      <c r="Y180" s="200"/>
      <c r="AF180" s="202"/>
    </row>
    <row r="181" spans="1:32" s="203" customFormat="1" ht="15" x14ac:dyDescent="0.25">
      <c r="A181" s="196"/>
      <c r="B181" s="197"/>
      <c r="C181" s="197"/>
      <c r="D181" s="197"/>
      <c r="E181" s="197"/>
      <c r="F181" s="198"/>
      <c r="G181" s="197"/>
      <c r="H181" s="197"/>
      <c r="I181" s="197"/>
      <c r="J181" s="197"/>
      <c r="K181" s="197"/>
      <c r="L181" s="197"/>
      <c r="M181" s="197"/>
      <c r="N181" s="197"/>
      <c r="O181" s="197"/>
      <c r="P181" s="197"/>
      <c r="Q181" s="197"/>
      <c r="R181" s="197"/>
      <c r="S181" s="197"/>
      <c r="T181" s="200"/>
      <c r="U181" s="197"/>
      <c r="W181" s="197"/>
      <c r="X181" s="202"/>
      <c r="Y181" s="200"/>
      <c r="AF181" s="202"/>
    </row>
    <row r="182" spans="1:32" s="203" customFormat="1" ht="15" x14ac:dyDescent="0.25">
      <c r="A182" s="196"/>
      <c r="B182" s="197"/>
      <c r="C182" s="197"/>
      <c r="D182" s="197"/>
      <c r="E182" s="197"/>
      <c r="F182" s="198"/>
      <c r="G182" s="197"/>
      <c r="H182" s="197"/>
      <c r="I182" s="197"/>
      <c r="J182" s="197"/>
      <c r="K182" s="197"/>
      <c r="L182" s="197"/>
      <c r="M182" s="197"/>
      <c r="N182" s="197"/>
      <c r="O182" s="197"/>
      <c r="P182" s="197"/>
      <c r="Q182" s="197"/>
      <c r="R182" s="197"/>
      <c r="S182" s="197"/>
      <c r="T182" s="200"/>
      <c r="U182" s="197"/>
      <c r="W182" s="197"/>
      <c r="X182" s="202"/>
      <c r="Y182" s="200"/>
      <c r="AF182" s="202"/>
    </row>
    <row r="183" spans="1:32" s="203" customFormat="1" ht="15" x14ac:dyDescent="0.25">
      <c r="A183" s="196"/>
      <c r="B183" s="197"/>
      <c r="C183" s="197"/>
      <c r="D183" s="197"/>
      <c r="E183" s="197"/>
      <c r="F183" s="198"/>
      <c r="G183" s="197"/>
      <c r="H183" s="197"/>
      <c r="I183" s="197"/>
      <c r="J183" s="197"/>
      <c r="K183" s="197"/>
      <c r="L183" s="197"/>
      <c r="M183" s="197"/>
      <c r="N183" s="197"/>
      <c r="O183" s="197"/>
      <c r="P183" s="197"/>
      <c r="Q183" s="197"/>
      <c r="R183" s="197"/>
      <c r="S183" s="197"/>
      <c r="T183" s="200"/>
      <c r="U183" s="197"/>
      <c r="W183" s="197"/>
      <c r="X183" s="202"/>
      <c r="Y183" s="200"/>
      <c r="AF183" s="202"/>
    </row>
    <row r="184" spans="1:32" s="203" customFormat="1" ht="15" x14ac:dyDescent="0.25">
      <c r="A184" s="196"/>
      <c r="B184" s="197"/>
      <c r="C184" s="197"/>
      <c r="D184" s="197"/>
      <c r="E184" s="197"/>
      <c r="F184" s="198"/>
      <c r="G184" s="197"/>
      <c r="H184" s="197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/>
      <c r="T184" s="200"/>
      <c r="U184" s="197"/>
      <c r="W184" s="197"/>
      <c r="X184" s="202"/>
      <c r="Y184" s="200"/>
      <c r="AF184" s="202"/>
    </row>
    <row r="185" spans="1:32" s="203" customFormat="1" ht="15" x14ac:dyDescent="0.25">
      <c r="A185" s="196"/>
      <c r="B185" s="197"/>
      <c r="C185" s="197"/>
      <c r="D185" s="197"/>
      <c r="E185" s="197"/>
      <c r="F185" s="198"/>
      <c r="G185" s="197"/>
      <c r="H185" s="197"/>
      <c r="I185" s="197"/>
      <c r="J185" s="197"/>
      <c r="K185" s="197"/>
      <c r="L185" s="197"/>
      <c r="M185" s="197"/>
      <c r="N185" s="197"/>
      <c r="O185" s="197"/>
      <c r="P185" s="197"/>
      <c r="Q185" s="197"/>
      <c r="R185" s="197"/>
      <c r="S185" s="197"/>
      <c r="T185" s="200"/>
      <c r="U185" s="197"/>
      <c r="W185" s="197"/>
      <c r="X185" s="202"/>
      <c r="Y185" s="200"/>
      <c r="AF185" s="202"/>
    </row>
    <row r="186" spans="1:32" s="203" customFormat="1" ht="15" x14ac:dyDescent="0.25">
      <c r="A186" s="196"/>
      <c r="B186" s="197"/>
      <c r="C186" s="197"/>
      <c r="D186" s="197"/>
      <c r="E186" s="197"/>
      <c r="F186" s="198"/>
      <c r="G186" s="197"/>
      <c r="H186" s="197"/>
      <c r="I186" s="197"/>
      <c r="J186" s="197"/>
      <c r="K186" s="197"/>
      <c r="L186" s="197"/>
      <c r="M186" s="197"/>
      <c r="N186" s="197"/>
      <c r="O186" s="197"/>
      <c r="P186" s="197"/>
      <c r="Q186" s="197"/>
      <c r="R186" s="197"/>
      <c r="S186" s="197"/>
      <c r="T186" s="200"/>
      <c r="U186" s="197"/>
      <c r="Y186" s="200"/>
      <c r="AF186" s="202"/>
    </row>
    <row r="187" spans="1:32" s="203" customFormat="1" ht="15" x14ac:dyDescent="0.25">
      <c r="A187" s="196"/>
      <c r="B187" s="197"/>
      <c r="C187" s="197"/>
      <c r="D187" s="197"/>
      <c r="E187" s="197"/>
      <c r="F187" s="198"/>
      <c r="G187" s="197"/>
      <c r="H187" s="197"/>
      <c r="I187" s="197"/>
      <c r="J187" s="197"/>
      <c r="K187" s="197"/>
      <c r="L187" s="197"/>
      <c r="M187" s="197"/>
      <c r="N187" s="197"/>
      <c r="O187" s="197"/>
      <c r="P187" s="197"/>
      <c r="Q187" s="197"/>
      <c r="R187" s="197"/>
      <c r="S187" s="197"/>
      <c r="T187" s="200"/>
      <c r="U187" s="197"/>
      <c r="Y187" s="200"/>
      <c r="AF187" s="202"/>
    </row>
    <row r="188" spans="1:32" s="203" customFormat="1" ht="15" x14ac:dyDescent="0.25">
      <c r="A188" s="196"/>
      <c r="B188" s="197"/>
      <c r="C188" s="197"/>
      <c r="D188" s="197"/>
      <c r="E188" s="197"/>
      <c r="F188" s="198"/>
      <c r="G188" s="197"/>
      <c r="H188" s="197"/>
      <c r="I188" s="197"/>
      <c r="J188" s="197"/>
      <c r="K188" s="197"/>
      <c r="L188" s="197"/>
      <c r="M188" s="197"/>
      <c r="N188" s="197"/>
      <c r="O188" s="197"/>
      <c r="P188" s="197"/>
      <c r="Q188" s="197"/>
      <c r="R188" s="197"/>
      <c r="S188" s="197"/>
      <c r="T188" s="200"/>
      <c r="U188" s="197"/>
      <c r="Y188" s="200"/>
      <c r="AF188" s="202"/>
    </row>
    <row r="189" spans="1:32" s="203" customFormat="1" ht="15" x14ac:dyDescent="0.25">
      <c r="A189" s="196"/>
      <c r="B189" s="197"/>
      <c r="C189" s="197"/>
      <c r="D189" s="197"/>
      <c r="E189" s="197"/>
      <c r="F189" s="198"/>
      <c r="G189" s="197"/>
      <c r="H189" s="197"/>
      <c r="I189" s="197"/>
      <c r="J189" s="197"/>
      <c r="K189" s="197"/>
      <c r="L189" s="197"/>
      <c r="M189" s="197"/>
      <c r="N189" s="197"/>
      <c r="O189" s="197"/>
      <c r="P189" s="197"/>
      <c r="Q189" s="197"/>
      <c r="R189" s="197"/>
      <c r="S189" s="197"/>
      <c r="T189" s="200"/>
      <c r="U189" s="197"/>
      <c r="Y189" s="200"/>
      <c r="AF189" s="202"/>
    </row>
    <row r="190" spans="1:32" s="203" customFormat="1" ht="15" x14ac:dyDescent="0.25">
      <c r="A190" s="196"/>
      <c r="B190" s="197"/>
      <c r="C190" s="197"/>
      <c r="D190" s="197"/>
      <c r="E190" s="197"/>
      <c r="F190" s="198"/>
      <c r="G190" s="197"/>
      <c r="H190" s="197"/>
      <c r="I190" s="197"/>
      <c r="J190" s="197"/>
      <c r="K190" s="197"/>
      <c r="L190" s="197"/>
      <c r="M190" s="197"/>
      <c r="N190" s="197"/>
      <c r="O190" s="197"/>
      <c r="P190" s="197"/>
      <c r="Q190" s="197"/>
      <c r="R190" s="197"/>
      <c r="S190" s="197"/>
      <c r="T190" s="200"/>
      <c r="U190" s="197"/>
      <c r="Y190" s="200"/>
      <c r="AF190" s="202"/>
    </row>
    <row r="191" spans="1:32" s="203" customFormat="1" ht="15" x14ac:dyDescent="0.25">
      <c r="A191" s="196"/>
      <c r="B191" s="197"/>
      <c r="C191" s="197"/>
      <c r="D191" s="197"/>
      <c r="E191" s="197"/>
      <c r="F191" s="198"/>
      <c r="G191" s="197"/>
      <c r="H191" s="197"/>
      <c r="I191" s="197"/>
      <c r="J191" s="197"/>
      <c r="K191" s="197"/>
      <c r="L191" s="197"/>
      <c r="M191" s="197"/>
      <c r="N191" s="197"/>
      <c r="O191" s="197"/>
      <c r="P191" s="197"/>
      <c r="Q191" s="197"/>
      <c r="R191" s="197"/>
      <c r="S191" s="197"/>
      <c r="T191" s="200"/>
      <c r="U191" s="197"/>
      <c r="Y191" s="200"/>
      <c r="AF191" s="202"/>
    </row>
    <row r="192" spans="1:32" s="203" customFormat="1" ht="15" x14ac:dyDescent="0.25">
      <c r="A192" s="196"/>
      <c r="B192" s="197"/>
      <c r="C192" s="197"/>
      <c r="D192" s="197"/>
      <c r="E192" s="197"/>
      <c r="F192" s="198"/>
      <c r="G192" s="197"/>
      <c r="H192" s="197"/>
      <c r="I192" s="197"/>
      <c r="J192" s="197"/>
      <c r="K192" s="197"/>
      <c r="L192" s="197"/>
      <c r="M192" s="197"/>
      <c r="N192" s="197"/>
      <c r="O192" s="197"/>
      <c r="P192" s="197"/>
      <c r="Q192" s="197"/>
      <c r="R192" s="197"/>
      <c r="S192" s="197"/>
      <c r="T192" s="200"/>
      <c r="U192" s="197"/>
      <c r="Y192" s="200"/>
      <c r="AF192" s="202"/>
    </row>
    <row r="193" spans="1:32" s="203" customFormat="1" ht="15" x14ac:dyDescent="0.25">
      <c r="A193" s="196"/>
      <c r="B193" s="197"/>
      <c r="C193" s="197"/>
      <c r="D193" s="197"/>
      <c r="E193" s="197"/>
      <c r="F193" s="198"/>
      <c r="G193" s="197"/>
      <c r="H193" s="197"/>
      <c r="I193" s="197"/>
      <c r="J193" s="197"/>
      <c r="K193" s="197"/>
      <c r="L193" s="197"/>
      <c r="M193" s="197"/>
      <c r="N193" s="197"/>
      <c r="O193" s="197"/>
      <c r="P193" s="197"/>
      <c r="Q193" s="197"/>
      <c r="R193" s="197"/>
      <c r="S193" s="197"/>
      <c r="T193" s="200"/>
      <c r="U193" s="197"/>
      <c r="Y193" s="200"/>
      <c r="AF193" s="202"/>
    </row>
    <row r="194" spans="1:32" s="203" customFormat="1" ht="15" x14ac:dyDescent="0.25">
      <c r="A194" s="196"/>
      <c r="B194" s="197"/>
      <c r="C194" s="197"/>
      <c r="D194" s="197"/>
      <c r="E194" s="197"/>
      <c r="F194" s="198"/>
      <c r="G194" s="197"/>
      <c r="H194" s="197"/>
      <c r="I194" s="197"/>
      <c r="J194" s="197"/>
      <c r="K194" s="197"/>
      <c r="L194" s="197"/>
      <c r="M194" s="197"/>
      <c r="N194" s="197"/>
      <c r="O194" s="197"/>
      <c r="P194" s="197"/>
      <c r="Q194" s="197"/>
      <c r="R194" s="197"/>
      <c r="S194" s="197"/>
      <c r="T194" s="200"/>
      <c r="U194" s="197"/>
      <c r="Y194" s="200"/>
      <c r="AF194" s="202"/>
    </row>
    <row r="195" spans="1:32" s="203" customFormat="1" ht="15" x14ac:dyDescent="0.25">
      <c r="A195" s="196"/>
      <c r="B195" s="197"/>
      <c r="C195" s="197"/>
      <c r="D195" s="197"/>
      <c r="E195" s="197"/>
      <c r="F195" s="198"/>
      <c r="G195" s="197"/>
      <c r="H195" s="197"/>
      <c r="I195" s="197"/>
      <c r="J195" s="197"/>
      <c r="K195" s="197"/>
      <c r="L195" s="197"/>
      <c r="M195" s="197"/>
      <c r="N195" s="197"/>
      <c r="O195" s="197"/>
      <c r="P195" s="197"/>
      <c r="Q195" s="197"/>
      <c r="R195" s="197"/>
      <c r="S195" s="197"/>
      <c r="T195" s="200"/>
      <c r="U195" s="197"/>
      <c r="Y195" s="200"/>
      <c r="AF195" s="202"/>
    </row>
    <row r="196" spans="1:32" s="203" customFormat="1" ht="15" x14ac:dyDescent="0.25">
      <c r="A196" s="196"/>
      <c r="B196" s="197"/>
      <c r="C196" s="197"/>
      <c r="D196" s="197"/>
      <c r="E196" s="197"/>
      <c r="F196" s="198"/>
      <c r="G196" s="197"/>
      <c r="H196" s="197"/>
      <c r="I196" s="197"/>
      <c r="J196" s="197"/>
      <c r="K196" s="197"/>
      <c r="L196" s="197"/>
      <c r="M196" s="197"/>
      <c r="N196" s="197"/>
      <c r="O196" s="197"/>
      <c r="P196" s="197"/>
      <c r="Q196" s="197"/>
      <c r="R196" s="197"/>
      <c r="S196" s="197"/>
      <c r="T196" s="200"/>
      <c r="U196" s="197"/>
      <c r="Y196" s="200"/>
      <c r="AF196" s="202"/>
    </row>
    <row r="197" spans="1:32" s="203" customFormat="1" ht="15" x14ac:dyDescent="0.25">
      <c r="A197" s="196"/>
      <c r="B197" s="197"/>
      <c r="C197" s="197"/>
      <c r="D197" s="197"/>
      <c r="E197" s="197"/>
      <c r="F197" s="198"/>
      <c r="G197" s="197"/>
      <c r="H197" s="197"/>
      <c r="I197" s="197"/>
      <c r="J197" s="197"/>
      <c r="K197" s="197"/>
      <c r="L197" s="197"/>
      <c r="M197" s="197"/>
      <c r="N197" s="197"/>
      <c r="O197" s="197"/>
      <c r="P197" s="197"/>
      <c r="Q197" s="197"/>
      <c r="R197" s="197"/>
      <c r="S197" s="197"/>
      <c r="T197" s="200"/>
      <c r="U197" s="197"/>
      <c r="Y197" s="200"/>
      <c r="AF197" s="202"/>
    </row>
    <row r="198" spans="1:32" s="203" customFormat="1" ht="15" x14ac:dyDescent="0.25">
      <c r="A198" s="196"/>
      <c r="B198" s="197"/>
      <c r="C198" s="197"/>
      <c r="D198" s="197"/>
      <c r="E198" s="197"/>
      <c r="F198" s="198"/>
      <c r="G198" s="197"/>
      <c r="H198" s="197"/>
      <c r="I198" s="197"/>
      <c r="J198" s="197"/>
      <c r="K198" s="197"/>
      <c r="L198" s="197"/>
      <c r="M198" s="197"/>
      <c r="N198" s="197"/>
      <c r="O198" s="197"/>
      <c r="P198" s="197"/>
      <c r="Q198" s="197"/>
      <c r="R198" s="197"/>
      <c r="S198" s="197"/>
      <c r="T198" s="200"/>
      <c r="U198" s="197"/>
      <c r="Y198" s="200"/>
      <c r="AF198" s="202"/>
    </row>
    <row r="199" spans="1:32" s="203" customFormat="1" ht="15" x14ac:dyDescent="0.25">
      <c r="A199" s="196"/>
      <c r="B199" s="197"/>
      <c r="C199" s="197"/>
      <c r="D199" s="197"/>
      <c r="E199" s="197"/>
      <c r="F199" s="198"/>
      <c r="G199" s="197"/>
      <c r="H199" s="197"/>
      <c r="I199" s="197"/>
      <c r="J199" s="197"/>
      <c r="K199" s="197"/>
      <c r="L199" s="197"/>
      <c r="M199" s="197"/>
      <c r="N199" s="197"/>
      <c r="O199" s="197"/>
      <c r="P199" s="197"/>
      <c r="Q199" s="197"/>
      <c r="R199" s="197"/>
      <c r="S199" s="197"/>
      <c r="T199" s="200"/>
      <c r="U199" s="197"/>
      <c r="Y199" s="200"/>
      <c r="AF199" s="202"/>
    </row>
    <row r="200" spans="1:32" s="203" customFormat="1" ht="15" x14ac:dyDescent="0.25">
      <c r="A200" s="196"/>
      <c r="B200" s="197"/>
      <c r="C200" s="197"/>
      <c r="D200" s="197"/>
      <c r="E200" s="197"/>
      <c r="F200" s="198"/>
      <c r="G200" s="197"/>
      <c r="H200" s="197"/>
      <c r="I200" s="197"/>
      <c r="J200" s="197"/>
      <c r="K200" s="197"/>
      <c r="L200" s="197"/>
      <c r="M200" s="197"/>
      <c r="N200" s="197"/>
      <c r="O200" s="197"/>
      <c r="P200" s="197"/>
      <c r="Q200" s="197"/>
      <c r="R200" s="197"/>
      <c r="S200" s="197"/>
      <c r="T200" s="200"/>
      <c r="U200" s="197"/>
      <c r="Y200" s="200"/>
      <c r="AF200" s="202"/>
    </row>
    <row r="201" spans="1:32" s="203" customFormat="1" ht="15" x14ac:dyDescent="0.25">
      <c r="A201" s="196"/>
      <c r="B201" s="197"/>
      <c r="C201" s="197"/>
      <c r="D201" s="197"/>
      <c r="E201" s="197"/>
      <c r="F201" s="198"/>
      <c r="G201" s="197"/>
      <c r="H201" s="197"/>
      <c r="I201" s="197"/>
      <c r="J201" s="197"/>
      <c r="K201" s="197"/>
      <c r="L201" s="197"/>
      <c r="M201" s="197"/>
      <c r="N201" s="197"/>
      <c r="O201" s="197"/>
      <c r="P201" s="197"/>
      <c r="Q201" s="197"/>
      <c r="R201" s="197"/>
      <c r="S201" s="197"/>
      <c r="T201" s="200"/>
      <c r="U201" s="197"/>
      <c r="Y201" s="200"/>
      <c r="AF201" s="202"/>
    </row>
    <row r="202" spans="1:32" s="203" customFormat="1" ht="15" x14ac:dyDescent="0.25">
      <c r="A202" s="196"/>
      <c r="B202" s="197"/>
      <c r="C202" s="197"/>
      <c r="D202" s="197"/>
      <c r="E202" s="197"/>
      <c r="F202" s="198"/>
      <c r="G202" s="197"/>
      <c r="H202" s="197"/>
      <c r="I202" s="197"/>
      <c r="J202" s="197"/>
      <c r="K202" s="197"/>
      <c r="L202" s="197"/>
      <c r="M202" s="197"/>
      <c r="N202" s="197"/>
      <c r="O202" s="197"/>
      <c r="P202" s="197"/>
      <c r="Q202" s="197"/>
      <c r="R202" s="197"/>
      <c r="S202" s="197"/>
      <c r="T202" s="200"/>
      <c r="U202" s="197"/>
      <c r="Y202" s="200"/>
      <c r="AF202" s="202"/>
    </row>
    <row r="203" spans="1:32" s="203" customFormat="1" ht="15" x14ac:dyDescent="0.25">
      <c r="A203" s="196"/>
      <c r="B203" s="197"/>
      <c r="C203" s="197"/>
      <c r="D203" s="197"/>
      <c r="E203" s="197"/>
      <c r="F203" s="198"/>
      <c r="G203" s="197"/>
      <c r="H203" s="197"/>
      <c r="I203" s="197"/>
      <c r="J203" s="197"/>
      <c r="K203" s="197"/>
      <c r="L203" s="197"/>
      <c r="M203" s="197"/>
      <c r="N203" s="197"/>
      <c r="O203" s="197"/>
      <c r="P203" s="197"/>
      <c r="Q203" s="197"/>
      <c r="R203" s="197"/>
      <c r="S203" s="197"/>
      <c r="T203" s="200"/>
      <c r="U203" s="197"/>
      <c r="Y203" s="200"/>
      <c r="AF203" s="202"/>
    </row>
    <row r="204" spans="1:32" s="203" customFormat="1" ht="15" x14ac:dyDescent="0.25">
      <c r="A204" s="196"/>
      <c r="B204" s="197"/>
      <c r="C204" s="197"/>
      <c r="D204" s="197"/>
      <c r="E204" s="197"/>
      <c r="F204" s="198"/>
      <c r="G204" s="197"/>
      <c r="H204" s="197"/>
      <c r="I204" s="197"/>
      <c r="J204" s="197"/>
      <c r="K204" s="197"/>
      <c r="L204" s="197"/>
      <c r="M204" s="197"/>
      <c r="N204" s="197"/>
      <c r="O204" s="197"/>
      <c r="P204" s="197"/>
      <c r="Q204" s="197"/>
      <c r="R204" s="197"/>
      <c r="S204" s="197"/>
      <c r="T204" s="200"/>
      <c r="U204" s="197"/>
      <c r="Y204" s="200"/>
      <c r="AF204" s="202"/>
    </row>
    <row r="205" spans="1:32" s="203" customFormat="1" ht="15" x14ac:dyDescent="0.25">
      <c r="A205" s="196"/>
      <c r="B205" s="197"/>
      <c r="C205" s="197"/>
      <c r="D205" s="197"/>
      <c r="E205" s="197"/>
      <c r="F205" s="198"/>
      <c r="G205" s="197"/>
      <c r="H205" s="197"/>
      <c r="I205" s="197"/>
      <c r="J205" s="197"/>
      <c r="K205" s="197"/>
      <c r="L205" s="197"/>
      <c r="M205" s="197"/>
      <c r="N205" s="197"/>
      <c r="O205" s="197"/>
      <c r="P205" s="197"/>
      <c r="Q205" s="197"/>
      <c r="R205" s="197"/>
      <c r="S205" s="197"/>
      <c r="T205" s="200"/>
      <c r="U205" s="197"/>
      <c r="Y205" s="200"/>
      <c r="AF205" s="202"/>
    </row>
    <row r="206" spans="1:32" s="203" customFormat="1" ht="15" x14ac:dyDescent="0.25">
      <c r="A206" s="196"/>
      <c r="B206" s="197"/>
      <c r="C206" s="197"/>
      <c r="D206" s="197"/>
      <c r="E206" s="197"/>
      <c r="F206" s="198"/>
      <c r="G206" s="197"/>
      <c r="H206" s="197"/>
      <c r="I206" s="197"/>
      <c r="J206" s="197"/>
      <c r="K206" s="197"/>
      <c r="L206" s="197"/>
      <c r="M206" s="197"/>
      <c r="N206" s="197"/>
      <c r="O206" s="197"/>
      <c r="P206" s="197"/>
      <c r="Q206" s="197"/>
      <c r="R206" s="197"/>
      <c r="S206" s="197"/>
      <c r="T206" s="200"/>
      <c r="U206" s="197"/>
      <c r="Y206" s="200"/>
      <c r="AF206" s="202"/>
    </row>
    <row r="207" spans="1:32" s="203" customFormat="1" ht="15" x14ac:dyDescent="0.25">
      <c r="A207" s="196"/>
      <c r="B207" s="197"/>
      <c r="C207" s="197"/>
      <c r="D207" s="197"/>
      <c r="E207" s="197"/>
      <c r="F207" s="198"/>
      <c r="G207" s="197"/>
      <c r="H207" s="197"/>
      <c r="I207" s="197"/>
      <c r="J207" s="197"/>
      <c r="K207" s="197"/>
      <c r="L207" s="197"/>
      <c r="M207" s="197"/>
      <c r="N207" s="197"/>
      <c r="O207" s="197"/>
      <c r="P207" s="197"/>
      <c r="Q207" s="197"/>
      <c r="R207" s="197"/>
      <c r="S207" s="197"/>
      <c r="T207" s="200"/>
      <c r="U207" s="197"/>
      <c r="Y207" s="200"/>
      <c r="AF207" s="202"/>
    </row>
    <row r="208" spans="1:32" s="203" customFormat="1" ht="15" x14ac:dyDescent="0.25">
      <c r="A208" s="196"/>
      <c r="B208" s="197"/>
      <c r="C208" s="197"/>
      <c r="D208" s="197"/>
      <c r="E208" s="197"/>
      <c r="F208" s="198"/>
      <c r="G208" s="197"/>
      <c r="H208" s="197"/>
      <c r="I208" s="197"/>
      <c r="J208" s="197"/>
      <c r="K208" s="197"/>
      <c r="L208" s="197"/>
      <c r="M208" s="197"/>
      <c r="N208" s="197"/>
      <c r="O208" s="197"/>
      <c r="P208" s="197"/>
      <c r="Q208" s="197"/>
      <c r="R208" s="197"/>
      <c r="S208" s="197"/>
      <c r="T208" s="200"/>
      <c r="U208" s="197"/>
      <c r="Y208" s="200"/>
      <c r="AF208" s="202"/>
    </row>
    <row r="209" spans="1:32" s="203" customFormat="1" ht="15" x14ac:dyDescent="0.25">
      <c r="A209" s="196"/>
      <c r="B209" s="197"/>
      <c r="C209" s="197"/>
      <c r="D209" s="197"/>
      <c r="E209" s="197"/>
      <c r="F209" s="198"/>
      <c r="G209" s="197"/>
      <c r="H209" s="197"/>
      <c r="I209" s="197"/>
      <c r="J209" s="197"/>
      <c r="K209" s="197"/>
      <c r="L209" s="197"/>
      <c r="M209" s="197"/>
      <c r="N209" s="197"/>
      <c r="O209" s="197"/>
      <c r="P209" s="197"/>
      <c r="Q209" s="197"/>
      <c r="R209" s="197"/>
      <c r="S209" s="197"/>
      <c r="T209" s="200"/>
      <c r="U209" s="197"/>
      <c r="Y209" s="200"/>
      <c r="AF209" s="202"/>
    </row>
    <row r="210" spans="1:32" s="203" customFormat="1" ht="15" x14ac:dyDescent="0.25">
      <c r="A210" s="196"/>
      <c r="B210" s="197"/>
      <c r="C210" s="197"/>
      <c r="D210" s="197"/>
      <c r="E210" s="197"/>
      <c r="F210" s="198"/>
      <c r="G210" s="197"/>
      <c r="H210" s="197"/>
      <c r="I210" s="197"/>
      <c r="J210" s="197"/>
      <c r="K210" s="197"/>
      <c r="L210" s="197"/>
      <c r="M210" s="197"/>
      <c r="N210" s="197"/>
      <c r="O210" s="197"/>
      <c r="P210" s="197"/>
      <c r="Q210" s="197"/>
      <c r="R210" s="197"/>
      <c r="S210" s="197"/>
      <c r="T210" s="200"/>
      <c r="U210" s="197"/>
      <c r="Y210" s="200"/>
      <c r="AF210" s="202"/>
    </row>
    <row r="211" spans="1:32" s="203" customFormat="1" ht="15" x14ac:dyDescent="0.25">
      <c r="A211" s="196"/>
      <c r="B211" s="197"/>
      <c r="C211" s="197"/>
      <c r="D211" s="197"/>
      <c r="E211" s="197"/>
      <c r="F211" s="198"/>
      <c r="G211" s="197"/>
      <c r="H211" s="197"/>
      <c r="I211" s="197"/>
      <c r="J211" s="197"/>
      <c r="K211" s="197"/>
      <c r="L211" s="197"/>
      <c r="M211" s="197"/>
      <c r="N211" s="197"/>
      <c r="O211" s="197"/>
      <c r="P211" s="197"/>
      <c r="Q211" s="197"/>
      <c r="R211" s="197"/>
      <c r="S211" s="197"/>
      <c r="T211" s="200"/>
      <c r="U211" s="197"/>
      <c r="Y211" s="200"/>
      <c r="AF211" s="202"/>
    </row>
    <row r="212" spans="1:32" s="203" customFormat="1" ht="15" x14ac:dyDescent="0.25">
      <c r="A212" s="196"/>
      <c r="B212" s="197"/>
      <c r="C212" s="197"/>
      <c r="D212" s="197"/>
      <c r="E212" s="197"/>
      <c r="F212" s="198"/>
      <c r="G212" s="197"/>
      <c r="H212" s="197"/>
      <c r="I212" s="197"/>
      <c r="J212" s="197"/>
      <c r="K212" s="197"/>
      <c r="L212" s="197"/>
      <c r="M212" s="197"/>
      <c r="N212" s="197"/>
      <c r="O212" s="197"/>
      <c r="P212" s="197"/>
      <c r="Q212" s="197"/>
      <c r="R212" s="197"/>
      <c r="S212" s="197"/>
      <c r="T212" s="200"/>
      <c r="U212" s="197"/>
      <c r="Y212" s="200"/>
      <c r="AF212" s="202"/>
    </row>
    <row r="213" spans="1:32" s="203" customFormat="1" ht="15" x14ac:dyDescent="0.25">
      <c r="A213" s="196"/>
      <c r="B213" s="197"/>
      <c r="C213" s="197"/>
      <c r="D213" s="197"/>
      <c r="E213" s="197"/>
      <c r="F213" s="198"/>
      <c r="G213" s="197"/>
      <c r="H213" s="197"/>
      <c r="I213" s="197"/>
      <c r="J213" s="197"/>
      <c r="K213" s="197"/>
      <c r="L213" s="197"/>
      <c r="M213" s="197"/>
      <c r="N213" s="197"/>
      <c r="O213" s="197"/>
      <c r="P213" s="197"/>
      <c r="Q213" s="197"/>
      <c r="R213" s="197"/>
      <c r="S213" s="197"/>
      <c r="T213" s="200"/>
      <c r="U213" s="197"/>
      <c r="Y213" s="200"/>
      <c r="AF213" s="202"/>
    </row>
    <row r="214" spans="1:32" s="203" customFormat="1" ht="15" x14ac:dyDescent="0.25">
      <c r="A214" s="196"/>
      <c r="B214" s="197"/>
      <c r="C214" s="197"/>
      <c r="D214" s="197"/>
      <c r="E214" s="197"/>
      <c r="F214" s="198"/>
      <c r="G214" s="197"/>
      <c r="H214" s="197"/>
      <c r="I214" s="197"/>
      <c r="J214" s="197"/>
      <c r="K214" s="197"/>
      <c r="L214" s="197"/>
      <c r="M214" s="197"/>
      <c r="N214" s="197"/>
      <c r="O214" s="197"/>
      <c r="P214" s="197"/>
      <c r="Q214" s="197"/>
      <c r="R214" s="197"/>
      <c r="S214" s="197"/>
      <c r="T214" s="200"/>
      <c r="U214" s="197"/>
      <c r="Y214" s="200"/>
      <c r="AF214" s="202"/>
    </row>
    <row r="215" spans="1:32" s="203" customFormat="1" ht="15" x14ac:dyDescent="0.25">
      <c r="A215" s="196"/>
      <c r="B215" s="197"/>
      <c r="C215" s="197"/>
      <c r="D215" s="197"/>
      <c r="E215" s="197"/>
      <c r="F215" s="198"/>
      <c r="G215" s="197"/>
      <c r="H215" s="197"/>
      <c r="I215" s="197"/>
      <c r="J215" s="197"/>
      <c r="K215" s="197"/>
      <c r="L215" s="197"/>
      <c r="M215" s="197"/>
      <c r="N215" s="197"/>
      <c r="O215" s="197"/>
      <c r="P215" s="197"/>
      <c r="Q215" s="197"/>
      <c r="R215" s="197"/>
      <c r="S215" s="197"/>
      <c r="T215" s="200"/>
      <c r="U215" s="197"/>
      <c r="Y215" s="200"/>
      <c r="AF215" s="202"/>
    </row>
    <row r="216" spans="1:32" s="203" customFormat="1" ht="15" x14ac:dyDescent="0.25">
      <c r="A216" s="196"/>
      <c r="B216" s="197"/>
      <c r="C216" s="197"/>
      <c r="D216" s="197"/>
      <c r="E216" s="197"/>
      <c r="F216" s="198"/>
      <c r="G216" s="197"/>
      <c r="H216" s="197"/>
      <c r="I216" s="197"/>
      <c r="J216" s="197"/>
      <c r="K216" s="197"/>
      <c r="L216" s="197"/>
      <c r="M216" s="197"/>
      <c r="N216" s="197"/>
      <c r="O216" s="197"/>
      <c r="P216" s="197"/>
      <c r="Q216" s="197"/>
      <c r="R216" s="197"/>
      <c r="S216" s="197"/>
      <c r="T216" s="200"/>
      <c r="U216" s="197"/>
      <c r="Y216" s="200"/>
      <c r="AF216" s="202"/>
    </row>
    <row r="217" spans="1:32" s="203" customFormat="1" ht="15" x14ac:dyDescent="0.25">
      <c r="A217" s="196"/>
      <c r="B217" s="197"/>
      <c r="C217" s="197"/>
      <c r="D217" s="197"/>
      <c r="E217" s="197"/>
      <c r="F217" s="198"/>
      <c r="G217" s="197"/>
      <c r="H217" s="197"/>
      <c r="I217" s="197"/>
      <c r="J217" s="197"/>
      <c r="K217" s="197"/>
      <c r="L217" s="197"/>
      <c r="M217" s="197"/>
      <c r="N217" s="197"/>
      <c r="O217" s="197"/>
      <c r="P217" s="197"/>
      <c r="Q217" s="197"/>
      <c r="R217" s="197"/>
      <c r="S217" s="197"/>
      <c r="T217" s="200"/>
      <c r="U217" s="197"/>
      <c r="Y217" s="200"/>
      <c r="AF217" s="202"/>
    </row>
    <row r="218" spans="1:32" s="203" customFormat="1" ht="15" x14ac:dyDescent="0.25">
      <c r="A218" s="196"/>
      <c r="B218" s="197"/>
      <c r="C218" s="197"/>
      <c r="D218" s="197"/>
      <c r="E218" s="197"/>
      <c r="F218" s="198"/>
      <c r="G218" s="197"/>
      <c r="H218" s="197"/>
      <c r="I218" s="197"/>
      <c r="J218" s="197"/>
      <c r="K218" s="197"/>
      <c r="L218" s="197"/>
      <c r="M218" s="197"/>
      <c r="N218" s="197"/>
      <c r="O218" s="197"/>
      <c r="P218" s="197"/>
      <c r="Q218" s="197"/>
      <c r="R218" s="197"/>
      <c r="S218" s="197"/>
      <c r="T218" s="200"/>
      <c r="U218" s="197"/>
      <c r="Y218" s="200"/>
      <c r="AF218" s="202"/>
    </row>
    <row r="219" spans="1:32" s="203" customFormat="1" ht="15" x14ac:dyDescent="0.25">
      <c r="A219" s="196"/>
      <c r="B219" s="197"/>
      <c r="C219" s="197"/>
      <c r="D219" s="197"/>
      <c r="E219" s="197"/>
      <c r="F219" s="198"/>
      <c r="G219" s="197"/>
      <c r="H219" s="197"/>
      <c r="I219" s="197"/>
      <c r="J219" s="197"/>
      <c r="K219" s="197"/>
      <c r="L219" s="197"/>
      <c r="M219" s="197"/>
      <c r="N219" s="197"/>
      <c r="O219" s="197"/>
      <c r="P219" s="197"/>
      <c r="Q219" s="197"/>
      <c r="R219" s="197"/>
      <c r="S219" s="197"/>
      <c r="T219" s="200"/>
      <c r="U219" s="197"/>
      <c r="Y219" s="200"/>
      <c r="AF219" s="202"/>
    </row>
    <row r="220" spans="1:32" s="203" customFormat="1" ht="15" x14ac:dyDescent="0.25">
      <c r="A220" s="196"/>
      <c r="B220" s="197"/>
      <c r="C220" s="197"/>
      <c r="D220" s="197"/>
      <c r="E220" s="197"/>
      <c r="F220" s="198"/>
      <c r="G220" s="197"/>
      <c r="H220" s="197"/>
      <c r="I220" s="197"/>
      <c r="J220" s="197"/>
      <c r="K220" s="197"/>
      <c r="L220" s="197"/>
      <c r="M220" s="197"/>
      <c r="N220" s="197"/>
      <c r="O220" s="197"/>
      <c r="P220" s="197"/>
      <c r="Q220" s="197"/>
      <c r="R220" s="197"/>
      <c r="S220" s="197"/>
      <c r="T220" s="200"/>
      <c r="U220" s="197"/>
      <c r="Y220" s="200"/>
      <c r="AF220" s="202"/>
    </row>
    <row r="221" spans="1:32" s="203" customFormat="1" ht="15" x14ac:dyDescent="0.25">
      <c r="A221" s="196"/>
      <c r="B221" s="197"/>
      <c r="C221" s="197"/>
      <c r="D221" s="197"/>
      <c r="E221" s="197"/>
      <c r="F221" s="198"/>
      <c r="G221" s="197"/>
      <c r="H221" s="197"/>
      <c r="I221" s="197"/>
      <c r="J221" s="197"/>
      <c r="K221" s="197"/>
      <c r="L221" s="197"/>
      <c r="M221" s="197"/>
      <c r="N221" s="197"/>
      <c r="O221" s="197"/>
      <c r="P221" s="197"/>
      <c r="Q221" s="197"/>
      <c r="R221" s="197"/>
      <c r="S221" s="197"/>
      <c r="T221" s="200"/>
      <c r="U221" s="197"/>
      <c r="Y221" s="200"/>
      <c r="AF221" s="202"/>
    </row>
    <row r="222" spans="1:32" s="203" customFormat="1" ht="15" x14ac:dyDescent="0.25">
      <c r="A222" s="196"/>
      <c r="B222" s="197"/>
      <c r="C222" s="197"/>
      <c r="D222" s="197"/>
      <c r="E222" s="197"/>
      <c r="F222" s="198"/>
      <c r="G222" s="197"/>
      <c r="H222" s="197"/>
      <c r="I222" s="197"/>
      <c r="J222" s="197"/>
      <c r="K222" s="197"/>
      <c r="L222" s="197"/>
      <c r="M222" s="197"/>
      <c r="N222" s="197"/>
      <c r="O222" s="197"/>
      <c r="P222" s="197"/>
      <c r="Q222" s="197"/>
      <c r="R222" s="197"/>
      <c r="S222" s="197"/>
      <c r="T222" s="200"/>
      <c r="U222" s="197"/>
      <c r="Y222" s="200"/>
      <c r="AF222" s="202"/>
    </row>
    <row r="223" spans="1:32" s="203" customFormat="1" ht="15" x14ac:dyDescent="0.25">
      <c r="A223" s="196"/>
      <c r="B223" s="197"/>
      <c r="C223" s="197"/>
      <c r="D223" s="197"/>
      <c r="E223" s="197"/>
      <c r="F223" s="198"/>
      <c r="G223" s="197"/>
      <c r="H223" s="197"/>
      <c r="I223" s="197"/>
      <c r="J223" s="197"/>
      <c r="K223" s="197"/>
      <c r="L223" s="197"/>
      <c r="M223" s="197"/>
      <c r="N223" s="197"/>
      <c r="O223" s="197"/>
      <c r="P223" s="197"/>
      <c r="Q223" s="197"/>
      <c r="R223" s="197"/>
      <c r="S223" s="197"/>
      <c r="T223" s="200"/>
      <c r="U223" s="197"/>
      <c r="Y223" s="200"/>
      <c r="AF223" s="202"/>
    </row>
    <row r="224" spans="1:32" s="203" customFormat="1" ht="15" x14ac:dyDescent="0.25">
      <c r="A224" s="196"/>
      <c r="B224" s="197"/>
      <c r="C224" s="197"/>
      <c r="D224" s="197"/>
      <c r="E224" s="197"/>
      <c r="F224" s="198"/>
      <c r="G224" s="197"/>
      <c r="H224" s="197"/>
      <c r="I224" s="197"/>
      <c r="J224" s="197"/>
      <c r="K224" s="197"/>
      <c r="L224" s="197"/>
      <c r="M224" s="197"/>
      <c r="N224" s="197"/>
      <c r="O224" s="197"/>
      <c r="P224" s="197"/>
      <c r="Q224" s="197"/>
      <c r="R224" s="197"/>
      <c r="S224" s="197"/>
      <c r="T224" s="200"/>
      <c r="U224" s="197"/>
      <c r="Y224" s="200"/>
      <c r="AF224" s="202"/>
    </row>
    <row r="225" spans="1:32" s="203" customFormat="1" ht="15" x14ac:dyDescent="0.25">
      <c r="A225" s="196"/>
      <c r="B225" s="197"/>
      <c r="C225" s="197"/>
      <c r="D225" s="197"/>
      <c r="E225" s="197"/>
      <c r="F225" s="198"/>
      <c r="G225" s="197"/>
      <c r="H225" s="197"/>
      <c r="I225" s="197"/>
      <c r="J225" s="197"/>
      <c r="K225" s="197"/>
      <c r="L225" s="197"/>
      <c r="M225" s="197"/>
      <c r="N225" s="197"/>
      <c r="O225" s="197"/>
      <c r="P225" s="197"/>
      <c r="Q225" s="197"/>
      <c r="R225" s="197"/>
      <c r="S225" s="197"/>
      <c r="T225" s="200"/>
      <c r="U225" s="197"/>
      <c r="Y225" s="200"/>
      <c r="AF225" s="202"/>
    </row>
    <row r="226" spans="1:32" s="203" customFormat="1" ht="15" x14ac:dyDescent="0.25">
      <c r="A226" s="196"/>
      <c r="B226" s="197"/>
      <c r="C226" s="197"/>
      <c r="D226" s="197"/>
      <c r="E226" s="197"/>
      <c r="F226" s="198"/>
      <c r="G226" s="197"/>
      <c r="H226" s="197"/>
      <c r="I226" s="197"/>
      <c r="J226" s="197"/>
      <c r="K226" s="197"/>
      <c r="L226" s="197"/>
      <c r="M226" s="197"/>
      <c r="N226" s="197"/>
      <c r="O226" s="197"/>
      <c r="P226" s="197"/>
      <c r="Q226" s="197"/>
      <c r="R226" s="197"/>
      <c r="S226" s="197"/>
      <c r="T226" s="200"/>
      <c r="U226" s="197"/>
      <c r="Y226" s="200"/>
      <c r="AF226" s="202"/>
    </row>
    <row r="227" spans="1:32" s="203" customFormat="1" ht="15" x14ac:dyDescent="0.25">
      <c r="A227" s="196"/>
      <c r="B227" s="197"/>
      <c r="C227" s="197"/>
      <c r="D227" s="197"/>
      <c r="E227" s="197"/>
      <c r="F227" s="198"/>
      <c r="G227" s="197"/>
      <c r="H227" s="197"/>
      <c r="I227" s="197"/>
      <c r="J227" s="197"/>
      <c r="K227" s="197"/>
      <c r="L227" s="197"/>
      <c r="M227" s="197"/>
      <c r="N227" s="197"/>
      <c r="O227" s="197"/>
      <c r="P227" s="197"/>
      <c r="Q227" s="197"/>
      <c r="R227" s="197"/>
      <c r="S227" s="197"/>
      <c r="T227" s="200"/>
      <c r="U227" s="197"/>
      <c r="Y227" s="200"/>
      <c r="AF227" s="202"/>
    </row>
    <row r="228" spans="1:32" s="203" customFormat="1" ht="15" x14ac:dyDescent="0.25">
      <c r="A228" s="196"/>
      <c r="B228" s="197"/>
      <c r="C228" s="197"/>
      <c r="D228" s="197"/>
      <c r="E228" s="197"/>
      <c r="F228" s="198"/>
      <c r="G228" s="197"/>
      <c r="H228" s="197"/>
      <c r="I228" s="197"/>
      <c r="J228" s="197"/>
      <c r="K228" s="197"/>
      <c r="L228" s="197"/>
      <c r="M228" s="197"/>
      <c r="N228" s="197"/>
      <c r="O228" s="197"/>
      <c r="P228" s="197"/>
      <c r="Q228" s="197"/>
      <c r="R228" s="197"/>
      <c r="S228" s="197"/>
      <c r="T228" s="200"/>
      <c r="U228" s="197"/>
      <c r="Y228" s="200"/>
      <c r="AF228" s="202"/>
    </row>
    <row r="229" spans="1:32" s="203" customFormat="1" ht="15" x14ac:dyDescent="0.25">
      <c r="A229" s="196"/>
      <c r="B229" s="197"/>
      <c r="C229" s="197"/>
      <c r="D229" s="197"/>
      <c r="E229" s="197"/>
      <c r="F229" s="198"/>
      <c r="G229" s="197"/>
      <c r="H229" s="197"/>
      <c r="I229" s="197"/>
      <c r="J229" s="197"/>
      <c r="K229" s="197"/>
      <c r="L229" s="197"/>
      <c r="M229" s="197"/>
      <c r="N229" s="197"/>
      <c r="O229" s="197"/>
      <c r="P229" s="197"/>
      <c r="Q229" s="197"/>
      <c r="R229" s="197"/>
      <c r="S229" s="197"/>
      <c r="T229" s="200"/>
      <c r="U229" s="197"/>
      <c r="Y229" s="200"/>
      <c r="AF229" s="202"/>
    </row>
    <row r="230" spans="1:32" s="203" customFormat="1" ht="15" x14ac:dyDescent="0.25">
      <c r="A230" s="196"/>
      <c r="B230" s="197"/>
      <c r="C230" s="197"/>
      <c r="D230" s="197"/>
      <c r="E230" s="197"/>
      <c r="F230" s="198"/>
      <c r="G230" s="197"/>
      <c r="H230" s="197"/>
      <c r="I230" s="197"/>
      <c r="J230" s="197"/>
      <c r="K230" s="197"/>
      <c r="L230" s="197"/>
      <c r="M230" s="197"/>
      <c r="N230" s="197"/>
      <c r="O230" s="197"/>
      <c r="P230" s="197"/>
      <c r="Q230" s="197"/>
      <c r="R230" s="197"/>
      <c r="S230" s="197"/>
      <c r="T230" s="200"/>
      <c r="U230" s="197"/>
      <c r="Y230" s="200"/>
      <c r="AF230" s="202"/>
    </row>
    <row r="231" spans="1:32" s="203" customFormat="1" ht="15" x14ac:dyDescent="0.25">
      <c r="A231" s="196"/>
      <c r="B231" s="197"/>
      <c r="C231" s="197"/>
      <c r="D231" s="197"/>
      <c r="E231" s="197"/>
      <c r="F231" s="198"/>
      <c r="G231" s="197"/>
      <c r="H231" s="197"/>
      <c r="I231" s="197"/>
      <c r="J231" s="197"/>
      <c r="K231" s="197"/>
      <c r="L231" s="197"/>
      <c r="M231" s="197"/>
      <c r="N231" s="197"/>
      <c r="O231" s="197"/>
      <c r="P231" s="197"/>
      <c r="Q231" s="197"/>
      <c r="R231" s="197"/>
      <c r="S231" s="197"/>
      <c r="T231" s="200"/>
      <c r="U231" s="197"/>
      <c r="Y231" s="200"/>
      <c r="AF231" s="202"/>
    </row>
    <row r="232" spans="1:32" s="203" customFormat="1" ht="15" x14ac:dyDescent="0.25">
      <c r="A232" s="196"/>
      <c r="B232" s="197"/>
      <c r="C232" s="197"/>
      <c r="D232" s="197"/>
      <c r="E232" s="197"/>
      <c r="F232" s="198"/>
      <c r="G232" s="197"/>
      <c r="H232" s="197"/>
      <c r="I232" s="197"/>
      <c r="J232" s="197"/>
      <c r="K232" s="197"/>
      <c r="L232" s="197"/>
      <c r="M232" s="197"/>
      <c r="N232" s="197"/>
      <c r="O232" s="197"/>
      <c r="P232" s="197"/>
      <c r="Q232" s="197"/>
      <c r="R232" s="197"/>
      <c r="S232" s="197"/>
      <c r="T232" s="200"/>
      <c r="U232" s="197"/>
      <c r="Y232" s="200"/>
      <c r="AF232" s="202"/>
    </row>
    <row r="233" spans="1:32" s="203" customFormat="1" ht="15" x14ac:dyDescent="0.25">
      <c r="A233" s="196"/>
      <c r="B233" s="197"/>
      <c r="C233" s="197"/>
      <c r="D233" s="197"/>
      <c r="E233" s="197"/>
      <c r="F233" s="198"/>
      <c r="G233" s="197"/>
      <c r="H233" s="197"/>
      <c r="I233" s="197"/>
      <c r="J233" s="197"/>
      <c r="K233" s="197"/>
      <c r="L233" s="197"/>
      <c r="M233" s="197"/>
      <c r="N233" s="197"/>
      <c r="O233" s="197"/>
      <c r="P233" s="197"/>
      <c r="Q233" s="197"/>
      <c r="R233" s="197"/>
      <c r="S233" s="197"/>
      <c r="T233" s="200"/>
      <c r="U233" s="197"/>
      <c r="Y233" s="200"/>
      <c r="AF233" s="202"/>
    </row>
    <row r="234" spans="1:32" s="203" customFormat="1" ht="15" x14ac:dyDescent="0.25">
      <c r="A234" s="196"/>
      <c r="B234" s="197"/>
      <c r="C234" s="197"/>
      <c r="D234" s="197"/>
      <c r="E234" s="197"/>
      <c r="F234" s="198"/>
      <c r="G234" s="197"/>
      <c r="H234" s="197"/>
      <c r="I234" s="197"/>
      <c r="J234" s="197"/>
      <c r="K234" s="197"/>
      <c r="L234" s="197"/>
      <c r="M234" s="197"/>
      <c r="N234" s="197"/>
      <c r="O234" s="197"/>
      <c r="P234" s="197"/>
      <c r="Q234" s="197"/>
      <c r="R234" s="197"/>
      <c r="S234" s="197"/>
      <c r="T234" s="200"/>
      <c r="U234" s="197"/>
      <c r="Y234" s="200"/>
      <c r="AF234" s="202"/>
    </row>
    <row r="235" spans="1:32" s="203" customFormat="1" ht="15" x14ac:dyDescent="0.25">
      <c r="A235" s="196"/>
      <c r="B235" s="197"/>
      <c r="C235" s="197"/>
      <c r="D235" s="197"/>
      <c r="E235" s="197"/>
      <c r="F235" s="198"/>
      <c r="G235" s="197"/>
      <c r="H235" s="197"/>
      <c r="I235" s="197"/>
      <c r="J235" s="197"/>
      <c r="K235" s="197"/>
      <c r="L235" s="197"/>
      <c r="M235" s="197"/>
      <c r="N235" s="197"/>
      <c r="O235" s="197"/>
      <c r="P235" s="197"/>
      <c r="Q235" s="197"/>
      <c r="R235" s="197"/>
      <c r="S235" s="197"/>
      <c r="T235" s="200"/>
      <c r="U235" s="197"/>
      <c r="Y235" s="200"/>
      <c r="AF235" s="202"/>
    </row>
    <row r="236" spans="1:32" s="203" customFormat="1" ht="15" x14ac:dyDescent="0.25">
      <c r="A236" s="196"/>
      <c r="B236" s="197"/>
      <c r="C236" s="197"/>
      <c r="D236" s="197"/>
      <c r="E236" s="197"/>
      <c r="F236" s="198"/>
      <c r="G236" s="197"/>
      <c r="H236" s="197"/>
      <c r="I236" s="197"/>
      <c r="J236" s="197"/>
      <c r="K236" s="197"/>
      <c r="L236" s="197"/>
      <c r="M236" s="197"/>
      <c r="N236" s="197"/>
      <c r="O236" s="197"/>
      <c r="P236" s="197"/>
      <c r="Q236" s="197"/>
      <c r="R236" s="197"/>
      <c r="S236" s="197"/>
      <c r="T236" s="200"/>
      <c r="U236" s="197"/>
      <c r="Y236" s="200"/>
      <c r="AF236" s="202"/>
    </row>
    <row r="237" spans="1:32" s="203" customFormat="1" ht="15" x14ac:dyDescent="0.25">
      <c r="A237" s="196"/>
      <c r="B237" s="197"/>
      <c r="C237" s="197"/>
      <c r="D237" s="197"/>
      <c r="E237" s="197"/>
      <c r="F237" s="198"/>
      <c r="G237" s="197"/>
      <c r="H237" s="197"/>
      <c r="I237" s="197"/>
      <c r="J237" s="197"/>
      <c r="K237" s="197"/>
      <c r="L237" s="197"/>
      <c r="M237" s="197"/>
      <c r="N237" s="197"/>
      <c r="O237" s="197"/>
      <c r="P237" s="197"/>
      <c r="Q237" s="197"/>
      <c r="R237" s="197"/>
      <c r="S237" s="197"/>
      <c r="T237" s="200"/>
      <c r="U237" s="197"/>
      <c r="Y237" s="200"/>
      <c r="AF237" s="202"/>
    </row>
    <row r="238" spans="1:32" s="203" customFormat="1" ht="15" x14ac:dyDescent="0.25">
      <c r="A238" s="196"/>
      <c r="B238" s="197"/>
      <c r="C238" s="197"/>
      <c r="D238" s="197"/>
      <c r="E238" s="197"/>
      <c r="F238" s="198"/>
      <c r="G238" s="197"/>
      <c r="H238" s="197"/>
      <c r="I238" s="197"/>
      <c r="J238" s="197"/>
      <c r="K238" s="197"/>
      <c r="L238" s="197"/>
      <c r="M238" s="197"/>
      <c r="N238" s="197"/>
      <c r="O238" s="197"/>
      <c r="P238" s="197"/>
      <c r="Q238" s="197"/>
      <c r="R238" s="197"/>
      <c r="S238" s="197"/>
      <c r="T238" s="200"/>
      <c r="U238" s="197"/>
      <c r="Y238" s="200"/>
      <c r="AF238" s="202"/>
    </row>
    <row r="239" spans="1:32" s="203" customFormat="1" ht="15" x14ac:dyDescent="0.25">
      <c r="A239" s="196"/>
      <c r="B239" s="197"/>
      <c r="C239" s="197"/>
      <c r="D239" s="197"/>
      <c r="E239" s="197"/>
      <c r="F239" s="198"/>
      <c r="G239" s="197"/>
      <c r="H239" s="197"/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200"/>
      <c r="U239" s="197"/>
      <c r="Y239" s="200"/>
      <c r="AF239" s="202"/>
    </row>
    <row r="240" spans="1:32" s="203" customFormat="1" ht="15" x14ac:dyDescent="0.25">
      <c r="A240" s="196"/>
      <c r="B240" s="197"/>
      <c r="C240" s="197"/>
      <c r="D240" s="197"/>
      <c r="E240" s="197"/>
      <c r="F240" s="198"/>
      <c r="G240" s="197"/>
      <c r="H240" s="197"/>
      <c r="I240" s="197"/>
      <c r="J240" s="197"/>
      <c r="K240" s="197"/>
      <c r="L240" s="197"/>
      <c r="M240" s="197"/>
      <c r="N240" s="197"/>
      <c r="O240" s="197"/>
      <c r="P240" s="197"/>
      <c r="Q240" s="197"/>
      <c r="R240" s="197"/>
      <c r="S240" s="197"/>
      <c r="T240" s="200"/>
      <c r="U240" s="197"/>
      <c r="Y240" s="200"/>
      <c r="AF240" s="202"/>
    </row>
    <row r="241" spans="1:32" s="203" customFormat="1" ht="15" x14ac:dyDescent="0.25">
      <c r="A241" s="196"/>
      <c r="B241" s="197"/>
      <c r="C241" s="197"/>
      <c r="D241" s="197"/>
      <c r="E241" s="197"/>
      <c r="F241" s="198"/>
      <c r="G241" s="197"/>
      <c r="H241" s="197"/>
      <c r="I241" s="197"/>
      <c r="J241" s="197"/>
      <c r="K241" s="197"/>
      <c r="L241" s="197"/>
      <c r="M241" s="197"/>
      <c r="N241" s="197"/>
      <c r="O241" s="197"/>
      <c r="P241" s="197"/>
      <c r="Q241" s="197"/>
      <c r="R241" s="197"/>
      <c r="S241" s="197"/>
      <c r="T241" s="200"/>
      <c r="U241" s="197"/>
      <c r="Y241" s="200"/>
      <c r="AF241" s="202"/>
    </row>
    <row r="242" spans="1:32" s="203" customFormat="1" ht="15" x14ac:dyDescent="0.25">
      <c r="A242" s="196"/>
      <c r="B242" s="197"/>
      <c r="C242" s="197"/>
      <c r="D242" s="197"/>
      <c r="E242" s="197"/>
      <c r="F242" s="198"/>
      <c r="G242" s="197"/>
      <c r="H242" s="197"/>
      <c r="I242" s="197"/>
      <c r="J242" s="197"/>
      <c r="K242" s="197"/>
      <c r="L242" s="197"/>
      <c r="M242" s="197"/>
      <c r="N242" s="197"/>
      <c r="O242" s="197"/>
      <c r="P242" s="197"/>
      <c r="Q242" s="197"/>
      <c r="R242" s="197"/>
      <c r="S242" s="197"/>
      <c r="T242" s="200"/>
      <c r="U242" s="197"/>
      <c r="Y242" s="200"/>
      <c r="AF242" s="202"/>
    </row>
    <row r="243" spans="1:32" s="203" customFormat="1" ht="15" x14ac:dyDescent="0.25">
      <c r="A243" s="196"/>
      <c r="B243" s="197"/>
      <c r="C243" s="197"/>
      <c r="D243" s="197"/>
      <c r="E243" s="197"/>
      <c r="F243" s="198"/>
      <c r="G243" s="197"/>
      <c r="H243" s="197"/>
      <c r="I243" s="197"/>
      <c r="J243" s="197"/>
      <c r="K243" s="197"/>
      <c r="L243" s="197"/>
      <c r="M243" s="197"/>
      <c r="N243" s="197"/>
      <c r="O243" s="197"/>
      <c r="P243" s="197"/>
      <c r="Q243" s="197"/>
      <c r="R243" s="197"/>
      <c r="S243" s="197"/>
      <c r="T243" s="200"/>
      <c r="U243" s="197"/>
      <c r="Y243" s="200"/>
      <c r="AF243" s="202"/>
    </row>
    <row r="244" spans="1:32" s="203" customFormat="1" ht="15" x14ac:dyDescent="0.25">
      <c r="A244" s="196"/>
      <c r="B244" s="197"/>
      <c r="C244" s="197"/>
      <c r="D244" s="197"/>
      <c r="E244" s="197"/>
      <c r="F244" s="198"/>
      <c r="G244" s="197"/>
      <c r="H244" s="197"/>
      <c r="I244" s="197"/>
      <c r="J244" s="197"/>
      <c r="K244" s="197"/>
      <c r="L244" s="197"/>
      <c r="M244" s="197"/>
      <c r="N244" s="197"/>
      <c r="O244" s="197"/>
      <c r="P244" s="197"/>
      <c r="Q244" s="197"/>
      <c r="R244" s="197"/>
      <c r="S244" s="197"/>
      <c r="T244" s="200"/>
      <c r="U244" s="197"/>
      <c r="Y244" s="200"/>
      <c r="AF244" s="202"/>
    </row>
    <row r="245" spans="1:32" s="203" customFormat="1" ht="15" x14ac:dyDescent="0.25">
      <c r="A245" s="196"/>
      <c r="B245" s="197"/>
      <c r="C245" s="197"/>
      <c r="D245" s="197"/>
      <c r="E245" s="197"/>
      <c r="F245" s="198"/>
      <c r="G245" s="197"/>
      <c r="H245" s="197"/>
      <c r="I245" s="197"/>
      <c r="J245" s="197"/>
      <c r="K245" s="197"/>
      <c r="L245" s="197"/>
      <c r="M245" s="197"/>
      <c r="N245" s="197"/>
      <c r="O245" s="197"/>
      <c r="P245" s="197"/>
      <c r="Q245" s="197"/>
      <c r="R245" s="197"/>
      <c r="S245" s="197"/>
      <c r="T245" s="200"/>
      <c r="U245" s="197"/>
      <c r="Y245" s="200"/>
      <c r="AF245" s="202"/>
    </row>
    <row r="246" spans="1:32" s="203" customFormat="1" ht="15" x14ac:dyDescent="0.25">
      <c r="A246" s="196"/>
      <c r="B246" s="197"/>
      <c r="C246" s="197"/>
      <c r="D246" s="197"/>
      <c r="E246" s="197"/>
      <c r="F246" s="198"/>
      <c r="G246" s="197"/>
      <c r="H246" s="197"/>
      <c r="I246" s="197"/>
      <c r="J246" s="197"/>
      <c r="K246" s="197"/>
      <c r="L246" s="197"/>
      <c r="M246" s="197"/>
      <c r="N246" s="197"/>
      <c r="O246" s="197"/>
      <c r="P246" s="197"/>
      <c r="Q246" s="197"/>
      <c r="R246" s="197"/>
      <c r="S246" s="197"/>
      <c r="T246" s="200"/>
      <c r="U246" s="197"/>
      <c r="Y246" s="200"/>
      <c r="AF246" s="202"/>
    </row>
    <row r="247" spans="1:32" s="203" customFormat="1" ht="15" x14ac:dyDescent="0.25">
      <c r="A247" s="196"/>
      <c r="B247" s="197"/>
      <c r="C247" s="197"/>
      <c r="D247" s="197"/>
      <c r="E247" s="197"/>
      <c r="F247" s="198"/>
      <c r="G247" s="197"/>
      <c r="H247" s="197"/>
      <c r="I247" s="197"/>
      <c r="J247" s="197"/>
      <c r="K247" s="197"/>
      <c r="L247" s="197"/>
      <c r="M247" s="197"/>
      <c r="N247" s="197"/>
      <c r="O247" s="197"/>
      <c r="P247" s="197"/>
      <c r="Q247" s="197"/>
      <c r="R247" s="197"/>
      <c r="S247" s="197"/>
      <c r="T247" s="200"/>
      <c r="U247" s="197"/>
      <c r="Y247" s="200"/>
      <c r="AF247" s="202"/>
    </row>
    <row r="248" spans="1:32" s="203" customFormat="1" ht="15" x14ac:dyDescent="0.25">
      <c r="A248" s="196"/>
      <c r="B248" s="197"/>
      <c r="C248" s="197"/>
      <c r="D248" s="197"/>
      <c r="E248" s="197"/>
      <c r="F248" s="198"/>
      <c r="G248" s="197"/>
      <c r="H248" s="197"/>
      <c r="I248" s="197"/>
      <c r="J248" s="197"/>
      <c r="K248" s="197"/>
      <c r="L248" s="197"/>
      <c r="M248" s="197"/>
      <c r="N248" s="197"/>
      <c r="O248" s="197"/>
      <c r="P248" s="197"/>
      <c r="Q248" s="197"/>
      <c r="R248" s="197"/>
      <c r="S248" s="197"/>
      <c r="T248" s="200"/>
      <c r="U248" s="197"/>
      <c r="Y248" s="200"/>
      <c r="AF248" s="202"/>
    </row>
    <row r="249" spans="1:32" s="203" customFormat="1" ht="15" x14ac:dyDescent="0.25">
      <c r="A249" s="196"/>
      <c r="B249" s="197"/>
      <c r="C249" s="197"/>
      <c r="D249" s="197"/>
      <c r="E249" s="197"/>
      <c r="F249" s="198"/>
      <c r="G249" s="197"/>
      <c r="H249" s="197"/>
      <c r="I249" s="197"/>
      <c r="J249" s="197"/>
      <c r="K249" s="197"/>
      <c r="L249" s="197"/>
      <c r="M249" s="197"/>
      <c r="N249" s="197"/>
      <c r="O249" s="197"/>
      <c r="P249" s="197"/>
      <c r="Q249" s="197"/>
      <c r="R249" s="197"/>
      <c r="S249" s="197"/>
      <c r="T249" s="200"/>
      <c r="U249" s="197"/>
      <c r="Y249" s="200"/>
      <c r="AF249" s="202"/>
    </row>
    <row r="250" spans="1:32" s="203" customFormat="1" ht="15" x14ac:dyDescent="0.25">
      <c r="A250" s="196"/>
      <c r="B250" s="197"/>
      <c r="C250" s="197"/>
      <c r="D250" s="197"/>
      <c r="E250" s="197"/>
      <c r="F250" s="198"/>
      <c r="G250" s="197"/>
      <c r="H250" s="197"/>
      <c r="I250" s="197"/>
      <c r="J250" s="197"/>
      <c r="K250" s="197"/>
      <c r="L250" s="197"/>
      <c r="M250" s="197"/>
      <c r="N250" s="197"/>
      <c r="O250" s="197"/>
      <c r="P250" s="197"/>
      <c r="Q250" s="197"/>
      <c r="R250" s="197"/>
      <c r="S250" s="197"/>
      <c r="T250" s="200"/>
      <c r="U250" s="197"/>
      <c r="Y250" s="200"/>
      <c r="AF250" s="202"/>
    </row>
    <row r="251" spans="1:32" s="203" customFormat="1" ht="15" x14ac:dyDescent="0.25">
      <c r="A251" s="196"/>
      <c r="B251" s="197"/>
      <c r="C251" s="197"/>
      <c r="D251" s="197"/>
      <c r="E251" s="197"/>
      <c r="F251" s="198"/>
      <c r="G251" s="197"/>
      <c r="H251" s="197"/>
      <c r="I251" s="197"/>
      <c r="J251" s="197"/>
      <c r="K251" s="197"/>
      <c r="L251" s="197"/>
      <c r="M251" s="197"/>
      <c r="N251" s="197"/>
      <c r="O251" s="197"/>
      <c r="P251" s="197"/>
      <c r="Q251" s="197"/>
      <c r="R251" s="197"/>
      <c r="S251" s="197"/>
      <c r="T251" s="200"/>
      <c r="U251" s="197"/>
      <c r="Y251" s="200"/>
      <c r="AF251" s="202"/>
    </row>
    <row r="252" spans="1:32" s="203" customFormat="1" ht="15" x14ac:dyDescent="0.25">
      <c r="A252" s="196"/>
      <c r="B252" s="197"/>
      <c r="C252" s="197"/>
      <c r="D252" s="197"/>
      <c r="E252" s="197"/>
      <c r="F252" s="198"/>
      <c r="G252" s="197"/>
      <c r="H252" s="197"/>
      <c r="I252" s="197"/>
      <c r="J252" s="197"/>
      <c r="K252" s="197"/>
      <c r="L252" s="197"/>
      <c r="M252" s="197"/>
      <c r="N252" s="197"/>
      <c r="O252" s="197"/>
      <c r="P252" s="197"/>
      <c r="Q252" s="197"/>
      <c r="R252" s="197"/>
      <c r="S252" s="197"/>
      <c r="T252" s="200"/>
      <c r="U252" s="197"/>
      <c r="Y252" s="200"/>
      <c r="AF252" s="202"/>
    </row>
    <row r="253" spans="1:32" s="203" customFormat="1" ht="15" x14ac:dyDescent="0.25">
      <c r="A253" s="196"/>
      <c r="B253" s="197"/>
      <c r="C253" s="197"/>
      <c r="D253" s="197"/>
      <c r="E253" s="197"/>
      <c r="F253" s="198"/>
      <c r="G253" s="197"/>
      <c r="H253" s="197"/>
      <c r="I253" s="197"/>
      <c r="J253" s="197"/>
      <c r="K253" s="197"/>
      <c r="L253" s="197"/>
      <c r="M253" s="197"/>
      <c r="N253" s="197"/>
      <c r="O253" s="197"/>
      <c r="P253" s="197"/>
      <c r="Q253" s="197"/>
      <c r="R253" s="197"/>
      <c r="S253" s="197"/>
      <c r="T253" s="200"/>
      <c r="U253" s="197"/>
      <c r="Y253" s="200"/>
      <c r="AF253" s="202"/>
    </row>
    <row r="254" spans="1:32" s="203" customFormat="1" ht="15" x14ac:dyDescent="0.25">
      <c r="A254" s="196"/>
      <c r="B254" s="197"/>
      <c r="C254" s="197"/>
      <c r="D254" s="197"/>
      <c r="E254" s="197"/>
      <c r="F254" s="198"/>
      <c r="G254" s="197"/>
      <c r="H254" s="197"/>
      <c r="I254" s="197"/>
      <c r="J254" s="197"/>
      <c r="K254" s="197"/>
      <c r="L254" s="197"/>
      <c r="M254" s="197"/>
      <c r="N254" s="197"/>
      <c r="O254" s="197"/>
      <c r="P254" s="197"/>
      <c r="Q254" s="197"/>
      <c r="R254" s="197"/>
      <c r="S254" s="197"/>
      <c r="T254" s="200"/>
      <c r="U254" s="197"/>
      <c r="Y254" s="200"/>
      <c r="AF254" s="202"/>
    </row>
    <row r="255" spans="1:32" s="203" customFormat="1" ht="15" x14ac:dyDescent="0.25">
      <c r="A255" s="196"/>
      <c r="B255" s="197"/>
      <c r="C255" s="197"/>
      <c r="D255" s="197"/>
      <c r="E255" s="197"/>
      <c r="F255" s="198"/>
      <c r="G255" s="197"/>
      <c r="H255" s="197"/>
      <c r="I255" s="197"/>
      <c r="J255" s="197"/>
      <c r="K255" s="197"/>
      <c r="L255" s="197"/>
      <c r="M255" s="197"/>
      <c r="N255" s="197"/>
      <c r="O255" s="197"/>
      <c r="P255" s="197"/>
      <c r="Q255" s="197"/>
      <c r="R255" s="197"/>
      <c r="S255" s="197"/>
      <c r="T255" s="200"/>
      <c r="U255" s="197"/>
      <c r="Y255" s="200"/>
      <c r="AF255" s="202"/>
    </row>
    <row r="256" spans="1:32" s="203" customFormat="1" ht="15" x14ac:dyDescent="0.25">
      <c r="A256" s="196"/>
      <c r="B256" s="197"/>
      <c r="C256" s="197"/>
      <c r="D256" s="197"/>
      <c r="E256" s="197"/>
      <c r="F256" s="198"/>
      <c r="G256" s="197"/>
      <c r="H256" s="197"/>
      <c r="I256" s="197"/>
      <c r="J256" s="197"/>
      <c r="K256" s="197"/>
      <c r="L256" s="197"/>
      <c r="M256" s="197"/>
      <c r="N256" s="197"/>
      <c r="O256" s="197"/>
      <c r="P256" s="197"/>
      <c r="Q256" s="197"/>
      <c r="R256" s="197"/>
      <c r="S256" s="197"/>
      <c r="T256" s="200"/>
      <c r="U256" s="197"/>
      <c r="Y256" s="200"/>
      <c r="AF256" s="202"/>
    </row>
    <row r="257" spans="1:32" s="203" customFormat="1" ht="15" x14ac:dyDescent="0.25">
      <c r="A257" s="196"/>
      <c r="B257" s="197"/>
      <c r="C257" s="197"/>
      <c r="D257" s="197"/>
      <c r="E257" s="197"/>
      <c r="F257" s="198"/>
      <c r="G257" s="197"/>
      <c r="H257" s="197"/>
      <c r="I257" s="197"/>
      <c r="J257" s="197"/>
      <c r="K257" s="197"/>
      <c r="L257" s="197"/>
      <c r="M257" s="197"/>
      <c r="N257" s="197"/>
      <c r="O257" s="197"/>
      <c r="P257" s="197"/>
      <c r="Q257" s="197"/>
      <c r="R257" s="197"/>
      <c r="S257" s="197"/>
      <c r="T257" s="200"/>
      <c r="U257" s="197"/>
      <c r="Y257" s="200"/>
      <c r="AF257" s="202"/>
    </row>
    <row r="258" spans="1:32" s="203" customFormat="1" ht="15" x14ac:dyDescent="0.25">
      <c r="A258" s="196"/>
      <c r="B258" s="197"/>
      <c r="C258" s="197"/>
      <c r="D258" s="197"/>
      <c r="E258" s="197"/>
      <c r="F258" s="198"/>
      <c r="G258" s="197"/>
      <c r="H258" s="197"/>
      <c r="I258" s="197"/>
      <c r="J258" s="197"/>
      <c r="K258" s="197"/>
      <c r="L258" s="197"/>
      <c r="M258" s="197"/>
      <c r="N258" s="197"/>
      <c r="O258" s="197"/>
      <c r="P258" s="197"/>
      <c r="Q258" s="197"/>
      <c r="R258" s="197"/>
      <c r="S258" s="197"/>
      <c r="T258" s="200"/>
      <c r="U258" s="197"/>
      <c r="Y258" s="200"/>
      <c r="AF258" s="202"/>
    </row>
    <row r="259" spans="1:32" s="203" customFormat="1" ht="15" x14ac:dyDescent="0.25">
      <c r="A259" s="196"/>
      <c r="B259" s="197"/>
      <c r="C259" s="197"/>
      <c r="D259" s="197"/>
      <c r="E259" s="197"/>
      <c r="F259" s="198"/>
      <c r="G259" s="197"/>
      <c r="H259" s="197"/>
      <c r="I259" s="197"/>
      <c r="J259" s="197"/>
      <c r="K259" s="197"/>
      <c r="L259" s="197"/>
      <c r="M259" s="197"/>
      <c r="N259" s="197"/>
      <c r="O259" s="197"/>
      <c r="P259" s="197"/>
      <c r="Q259" s="197"/>
      <c r="R259" s="197"/>
      <c r="S259" s="197"/>
      <c r="T259" s="200"/>
      <c r="U259" s="197"/>
      <c r="Y259" s="200"/>
      <c r="AF259" s="202"/>
    </row>
    <row r="260" spans="1:32" s="203" customFormat="1" ht="15" x14ac:dyDescent="0.25">
      <c r="A260" s="196"/>
      <c r="B260" s="197"/>
      <c r="C260" s="197"/>
      <c r="D260" s="197"/>
      <c r="E260" s="197"/>
      <c r="F260" s="198"/>
      <c r="G260" s="197"/>
      <c r="H260" s="197"/>
      <c r="I260" s="197"/>
      <c r="J260" s="197"/>
      <c r="K260" s="197"/>
      <c r="L260" s="197"/>
      <c r="M260" s="197"/>
      <c r="N260" s="197"/>
      <c r="O260" s="197"/>
      <c r="P260" s="197"/>
      <c r="Q260" s="197"/>
      <c r="R260" s="197"/>
      <c r="S260" s="197"/>
      <c r="T260" s="200"/>
      <c r="U260" s="197"/>
      <c r="Y260" s="200"/>
      <c r="AF260" s="202"/>
    </row>
    <row r="261" spans="1:32" s="203" customFormat="1" ht="15" x14ac:dyDescent="0.25">
      <c r="A261" s="196"/>
      <c r="B261" s="197"/>
      <c r="C261" s="197"/>
      <c r="D261" s="197"/>
      <c r="E261" s="197"/>
      <c r="F261" s="198"/>
      <c r="G261" s="197"/>
      <c r="H261" s="197"/>
      <c r="I261" s="197"/>
      <c r="J261" s="197"/>
      <c r="K261" s="197"/>
      <c r="L261" s="197"/>
      <c r="M261" s="197"/>
      <c r="N261" s="197"/>
      <c r="O261" s="197"/>
      <c r="P261" s="197"/>
      <c r="Q261" s="197"/>
      <c r="R261" s="197"/>
      <c r="S261" s="197"/>
      <c r="T261" s="200"/>
      <c r="U261" s="197"/>
      <c r="Y261" s="200"/>
      <c r="AF261" s="202"/>
    </row>
    <row r="262" spans="1:32" s="203" customFormat="1" ht="15" x14ac:dyDescent="0.25">
      <c r="A262" s="196"/>
      <c r="B262" s="197"/>
      <c r="C262" s="197"/>
      <c r="D262" s="197"/>
      <c r="E262" s="197"/>
      <c r="F262" s="198"/>
      <c r="G262" s="197"/>
      <c r="H262" s="197"/>
      <c r="I262" s="197"/>
      <c r="J262" s="197"/>
      <c r="K262" s="197"/>
      <c r="L262" s="197"/>
      <c r="M262" s="197"/>
      <c r="N262" s="197"/>
      <c r="O262" s="197"/>
      <c r="P262" s="197"/>
      <c r="Q262" s="197"/>
      <c r="R262" s="197"/>
      <c r="S262" s="197"/>
      <c r="T262" s="200"/>
      <c r="U262" s="197"/>
      <c r="Y262" s="200"/>
      <c r="AF262" s="202"/>
    </row>
    <row r="263" spans="1:32" s="203" customFormat="1" ht="15" x14ac:dyDescent="0.25">
      <c r="A263" s="196"/>
      <c r="B263" s="197"/>
      <c r="C263" s="197"/>
      <c r="D263" s="197"/>
      <c r="E263" s="197"/>
      <c r="F263" s="198"/>
      <c r="G263" s="197"/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200"/>
      <c r="U263" s="197"/>
      <c r="Y263" s="200"/>
      <c r="AF263" s="202"/>
    </row>
    <row r="264" spans="1:32" s="203" customFormat="1" ht="15" x14ac:dyDescent="0.25">
      <c r="A264" s="196"/>
      <c r="B264" s="197"/>
      <c r="C264" s="197"/>
      <c r="D264" s="197"/>
      <c r="E264" s="197"/>
      <c r="F264" s="198"/>
      <c r="G264" s="197"/>
      <c r="H264" s="197"/>
      <c r="I264" s="197"/>
      <c r="J264" s="197"/>
      <c r="K264" s="197"/>
      <c r="L264" s="197"/>
      <c r="M264" s="197"/>
      <c r="N264" s="197"/>
      <c r="O264" s="197"/>
      <c r="P264" s="197"/>
      <c r="Q264" s="197"/>
      <c r="R264" s="197"/>
      <c r="S264" s="197"/>
      <c r="T264" s="200"/>
      <c r="U264" s="197"/>
      <c r="Y264" s="200"/>
      <c r="AF264" s="202"/>
    </row>
    <row r="265" spans="1:32" s="203" customFormat="1" ht="15" x14ac:dyDescent="0.25">
      <c r="A265" s="196"/>
      <c r="B265" s="197"/>
      <c r="C265" s="197"/>
      <c r="D265" s="197"/>
      <c r="E265" s="197"/>
      <c r="F265" s="198"/>
      <c r="G265" s="197"/>
      <c r="H265" s="197"/>
      <c r="I265" s="197"/>
      <c r="J265" s="197"/>
      <c r="K265" s="197"/>
      <c r="L265" s="197"/>
      <c r="M265" s="197"/>
      <c r="N265" s="197"/>
      <c r="O265" s="197"/>
      <c r="P265" s="197"/>
      <c r="Q265" s="197"/>
      <c r="R265" s="197"/>
      <c r="S265" s="197"/>
      <c r="T265" s="200"/>
      <c r="U265" s="197"/>
      <c r="Y265" s="200"/>
      <c r="AF265" s="202"/>
    </row>
    <row r="266" spans="1:32" s="203" customFormat="1" ht="15" x14ac:dyDescent="0.25">
      <c r="A266" s="196"/>
      <c r="B266" s="197"/>
      <c r="C266" s="197"/>
      <c r="D266" s="197"/>
      <c r="E266" s="197"/>
      <c r="F266" s="198"/>
      <c r="G266" s="197"/>
      <c r="H266" s="197"/>
      <c r="I266" s="197"/>
      <c r="J266" s="197"/>
      <c r="K266" s="197"/>
      <c r="L266" s="197"/>
      <c r="M266" s="197"/>
      <c r="N266" s="197"/>
      <c r="O266" s="197"/>
      <c r="P266" s="197"/>
      <c r="Q266" s="197"/>
      <c r="R266" s="197"/>
      <c r="S266" s="197"/>
      <c r="T266" s="200"/>
      <c r="U266" s="197"/>
      <c r="Y266" s="200"/>
      <c r="AF266" s="202"/>
    </row>
    <row r="267" spans="1:32" s="203" customFormat="1" ht="15" x14ac:dyDescent="0.25">
      <c r="A267" s="196"/>
      <c r="B267" s="197"/>
      <c r="C267" s="197"/>
      <c r="D267" s="197"/>
      <c r="E267" s="197"/>
      <c r="F267" s="198"/>
      <c r="G267" s="197"/>
      <c r="H267" s="197"/>
      <c r="I267" s="197"/>
      <c r="J267" s="197"/>
      <c r="K267" s="197"/>
      <c r="L267" s="197"/>
      <c r="M267" s="197"/>
      <c r="N267" s="197"/>
      <c r="O267" s="197"/>
      <c r="P267" s="197"/>
      <c r="Q267" s="197"/>
      <c r="R267" s="197"/>
      <c r="S267" s="197"/>
      <c r="T267" s="200"/>
      <c r="U267" s="197"/>
      <c r="Y267" s="200"/>
      <c r="AF267" s="202"/>
    </row>
    <row r="268" spans="1:32" s="203" customFormat="1" ht="15" x14ac:dyDescent="0.25">
      <c r="A268" s="196"/>
      <c r="B268" s="197"/>
      <c r="C268" s="197"/>
      <c r="D268" s="197"/>
      <c r="E268" s="197"/>
      <c r="F268" s="198"/>
      <c r="G268" s="197"/>
      <c r="H268" s="197"/>
      <c r="I268" s="197"/>
      <c r="J268" s="197"/>
      <c r="K268" s="197"/>
      <c r="L268" s="197"/>
      <c r="M268" s="197"/>
      <c r="N268" s="197"/>
      <c r="O268" s="197"/>
      <c r="P268" s="197"/>
      <c r="Q268" s="197"/>
      <c r="R268" s="197"/>
      <c r="S268" s="197"/>
      <c r="T268" s="200"/>
      <c r="U268" s="197"/>
      <c r="Y268" s="200"/>
      <c r="AF268" s="202"/>
    </row>
    <row r="269" spans="1:32" s="203" customFormat="1" ht="15" x14ac:dyDescent="0.25">
      <c r="A269" s="196"/>
      <c r="B269" s="197"/>
      <c r="C269" s="197"/>
      <c r="D269" s="197"/>
      <c r="E269" s="197"/>
      <c r="F269" s="198"/>
      <c r="G269" s="197"/>
      <c r="H269" s="197"/>
      <c r="I269" s="197"/>
      <c r="J269" s="197"/>
      <c r="K269" s="197"/>
      <c r="L269" s="197"/>
      <c r="M269" s="197"/>
      <c r="N269" s="197"/>
      <c r="O269" s="197"/>
      <c r="P269" s="197"/>
      <c r="Q269" s="197"/>
      <c r="R269" s="197"/>
      <c r="S269" s="197"/>
      <c r="T269" s="200"/>
      <c r="U269" s="197"/>
      <c r="Y269" s="200"/>
      <c r="AF269" s="202"/>
    </row>
    <row r="270" spans="1:32" s="203" customFormat="1" ht="15" x14ac:dyDescent="0.25">
      <c r="A270" s="196"/>
      <c r="B270" s="197"/>
      <c r="C270" s="197"/>
      <c r="D270" s="197"/>
      <c r="E270" s="197"/>
      <c r="F270" s="198"/>
      <c r="G270" s="197"/>
      <c r="H270" s="197"/>
      <c r="I270" s="197"/>
      <c r="J270" s="197"/>
      <c r="K270" s="197"/>
      <c r="L270" s="197"/>
      <c r="M270" s="197"/>
      <c r="N270" s="197"/>
      <c r="O270" s="197"/>
      <c r="P270" s="197"/>
      <c r="Q270" s="197"/>
      <c r="R270" s="197"/>
      <c r="S270" s="197"/>
      <c r="T270" s="200"/>
      <c r="U270" s="197"/>
      <c r="Y270" s="200"/>
      <c r="AF270" s="202"/>
    </row>
    <row r="271" spans="1:32" s="203" customFormat="1" ht="15" x14ac:dyDescent="0.25">
      <c r="A271" s="196"/>
      <c r="B271" s="197"/>
      <c r="C271" s="197"/>
      <c r="D271" s="197"/>
      <c r="E271" s="197"/>
      <c r="F271" s="198"/>
      <c r="G271" s="197"/>
      <c r="H271" s="197"/>
      <c r="I271" s="197"/>
      <c r="J271" s="197"/>
      <c r="K271" s="197"/>
      <c r="L271" s="197"/>
      <c r="M271" s="197"/>
      <c r="N271" s="197"/>
      <c r="O271" s="197"/>
      <c r="P271" s="197"/>
      <c r="Q271" s="197"/>
      <c r="R271" s="197"/>
      <c r="S271" s="197"/>
      <c r="T271" s="200"/>
      <c r="U271" s="197"/>
      <c r="Y271" s="200"/>
      <c r="AF271" s="202"/>
    </row>
    <row r="272" spans="1:32" s="203" customFormat="1" ht="15" x14ac:dyDescent="0.25">
      <c r="A272" s="196"/>
      <c r="B272" s="197"/>
      <c r="C272" s="197"/>
      <c r="D272" s="197"/>
      <c r="E272" s="197"/>
      <c r="F272" s="198"/>
      <c r="G272" s="197"/>
      <c r="H272" s="197"/>
      <c r="I272" s="197"/>
      <c r="J272" s="197"/>
      <c r="K272" s="197"/>
      <c r="L272" s="197"/>
      <c r="M272" s="197"/>
      <c r="N272" s="197"/>
      <c r="O272" s="197"/>
      <c r="P272" s="197"/>
      <c r="Q272" s="197"/>
      <c r="R272" s="197"/>
      <c r="S272" s="197"/>
      <c r="T272" s="200"/>
      <c r="U272" s="197"/>
      <c r="Y272" s="200"/>
      <c r="AF272" s="202"/>
    </row>
    <row r="273" spans="1:32" s="203" customFormat="1" ht="15" x14ac:dyDescent="0.25">
      <c r="A273" s="196"/>
      <c r="B273" s="197"/>
      <c r="C273" s="197"/>
      <c r="D273" s="197"/>
      <c r="E273" s="197"/>
      <c r="F273" s="198"/>
      <c r="G273" s="197"/>
      <c r="H273" s="197"/>
      <c r="I273" s="197"/>
      <c r="J273" s="197"/>
      <c r="K273" s="197"/>
      <c r="L273" s="197"/>
      <c r="M273" s="197"/>
      <c r="N273" s="197"/>
      <c r="O273" s="197"/>
      <c r="P273" s="197"/>
      <c r="Q273" s="197"/>
      <c r="R273" s="197"/>
      <c r="S273" s="197"/>
      <c r="T273" s="200"/>
      <c r="U273" s="197"/>
      <c r="Y273" s="200"/>
      <c r="AF273" s="202"/>
    </row>
    <row r="274" spans="1:32" s="203" customFormat="1" ht="15" x14ac:dyDescent="0.25">
      <c r="A274" s="196"/>
      <c r="B274" s="197"/>
      <c r="C274" s="197"/>
      <c r="D274" s="197"/>
      <c r="E274" s="197"/>
      <c r="F274" s="198"/>
      <c r="G274" s="197"/>
      <c r="H274" s="197"/>
      <c r="I274" s="197"/>
      <c r="J274" s="197"/>
      <c r="K274" s="197"/>
      <c r="L274" s="197"/>
      <c r="M274" s="197"/>
      <c r="N274" s="197"/>
      <c r="O274" s="197"/>
      <c r="P274" s="197"/>
      <c r="Q274" s="197"/>
      <c r="R274" s="197"/>
      <c r="S274" s="197"/>
      <c r="T274" s="200"/>
      <c r="U274" s="197"/>
      <c r="Y274" s="200"/>
      <c r="AF274" s="202"/>
    </row>
    <row r="275" spans="1:32" s="203" customFormat="1" ht="15" x14ac:dyDescent="0.25">
      <c r="A275" s="196"/>
      <c r="B275" s="197"/>
      <c r="C275" s="197"/>
      <c r="D275" s="197"/>
      <c r="E275" s="197"/>
      <c r="F275" s="198"/>
      <c r="G275" s="197"/>
      <c r="H275" s="197"/>
      <c r="I275" s="197"/>
      <c r="J275" s="197"/>
      <c r="K275" s="197"/>
      <c r="L275" s="197"/>
      <c r="M275" s="197"/>
      <c r="N275" s="197"/>
      <c r="O275" s="197"/>
      <c r="P275" s="197"/>
      <c r="Q275" s="197"/>
      <c r="R275" s="197"/>
      <c r="S275" s="197"/>
      <c r="T275" s="200"/>
      <c r="U275" s="197"/>
      <c r="Y275" s="200"/>
      <c r="AF275" s="202"/>
    </row>
    <row r="276" spans="1:32" s="203" customFormat="1" ht="15" x14ac:dyDescent="0.25">
      <c r="A276" s="196"/>
      <c r="B276" s="197"/>
      <c r="C276" s="197"/>
      <c r="D276" s="197"/>
      <c r="E276" s="197"/>
      <c r="F276" s="198"/>
      <c r="G276" s="197"/>
      <c r="H276" s="197"/>
      <c r="I276" s="197"/>
      <c r="J276" s="197"/>
      <c r="K276" s="197"/>
      <c r="L276" s="197"/>
      <c r="M276" s="197"/>
      <c r="N276" s="197"/>
      <c r="O276" s="197"/>
      <c r="P276" s="197"/>
      <c r="Q276" s="197"/>
      <c r="R276" s="197"/>
      <c r="S276" s="197"/>
      <c r="T276" s="200"/>
      <c r="U276" s="197"/>
      <c r="Y276" s="200"/>
      <c r="AF276" s="202"/>
    </row>
    <row r="277" spans="1:32" s="203" customFormat="1" ht="15" x14ac:dyDescent="0.25">
      <c r="A277" s="196"/>
      <c r="B277" s="197"/>
      <c r="C277" s="197"/>
      <c r="D277" s="197"/>
      <c r="E277" s="197"/>
      <c r="F277" s="198"/>
      <c r="G277" s="197"/>
      <c r="H277" s="197"/>
      <c r="I277" s="197"/>
      <c r="J277" s="197"/>
      <c r="K277" s="197"/>
      <c r="L277" s="197"/>
      <c r="M277" s="197"/>
      <c r="N277" s="197"/>
      <c r="O277" s="197"/>
      <c r="P277" s="197"/>
      <c r="Q277" s="197"/>
      <c r="R277" s="197"/>
      <c r="S277" s="197"/>
      <c r="T277" s="200"/>
      <c r="U277" s="197"/>
      <c r="Y277" s="200"/>
      <c r="AF277" s="202"/>
    </row>
    <row r="278" spans="1:32" s="203" customFormat="1" ht="15" x14ac:dyDescent="0.25">
      <c r="A278" s="196"/>
      <c r="B278" s="197"/>
      <c r="C278" s="197"/>
      <c r="D278" s="197"/>
      <c r="E278" s="197"/>
      <c r="F278" s="198"/>
      <c r="G278" s="197"/>
      <c r="H278" s="197"/>
      <c r="I278" s="197"/>
      <c r="J278" s="197"/>
      <c r="K278" s="197"/>
      <c r="L278" s="197"/>
      <c r="M278" s="197"/>
      <c r="N278" s="197"/>
      <c r="O278" s="197"/>
      <c r="P278" s="197"/>
      <c r="Q278" s="197"/>
      <c r="R278" s="197"/>
      <c r="S278" s="197"/>
      <c r="T278" s="200"/>
      <c r="U278" s="197"/>
      <c r="Y278" s="200"/>
      <c r="AF278" s="202"/>
    </row>
    <row r="279" spans="1:32" s="203" customFormat="1" ht="15" x14ac:dyDescent="0.25">
      <c r="A279" s="196"/>
      <c r="B279" s="197"/>
      <c r="C279" s="197"/>
      <c r="D279" s="197"/>
      <c r="E279" s="197"/>
      <c r="F279" s="198"/>
      <c r="G279" s="197"/>
      <c r="H279" s="197"/>
      <c r="I279" s="197"/>
      <c r="J279" s="197"/>
      <c r="K279" s="197"/>
      <c r="L279" s="197"/>
      <c r="M279" s="197"/>
      <c r="N279" s="197"/>
      <c r="O279" s="197"/>
      <c r="P279" s="197"/>
      <c r="Q279" s="197"/>
      <c r="R279" s="197"/>
      <c r="S279" s="197"/>
      <c r="T279" s="200"/>
      <c r="U279" s="197"/>
      <c r="Y279" s="200"/>
      <c r="AF279" s="202"/>
    </row>
    <row r="280" spans="1:32" s="203" customFormat="1" ht="15" x14ac:dyDescent="0.25">
      <c r="A280" s="196"/>
      <c r="B280" s="197"/>
      <c r="C280" s="197"/>
      <c r="D280" s="197"/>
      <c r="E280" s="197"/>
      <c r="F280" s="198"/>
      <c r="G280" s="197"/>
      <c r="H280" s="197"/>
      <c r="I280" s="197"/>
      <c r="J280" s="197"/>
      <c r="K280" s="197"/>
      <c r="L280" s="197"/>
      <c r="M280" s="197"/>
      <c r="N280" s="197"/>
      <c r="O280" s="197"/>
      <c r="P280" s="197"/>
      <c r="Q280" s="197"/>
      <c r="R280" s="197"/>
      <c r="S280" s="197"/>
      <c r="T280" s="200"/>
      <c r="U280" s="197"/>
      <c r="Y280" s="200"/>
      <c r="AF280" s="202"/>
    </row>
    <row r="281" spans="1:32" s="203" customFormat="1" ht="15" x14ac:dyDescent="0.25">
      <c r="A281" s="196"/>
      <c r="B281" s="197"/>
      <c r="C281" s="197"/>
      <c r="D281" s="197"/>
      <c r="E281" s="197"/>
      <c r="F281" s="198"/>
      <c r="G281" s="197"/>
      <c r="H281" s="197"/>
      <c r="I281" s="197"/>
      <c r="J281" s="197"/>
      <c r="K281" s="197"/>
      <c r="L281" s="197"/>
      <c r="M281" s="197"/>
      <c r="N281" s="197"/>
      <c r="O281" s="197"/>
      <c r="P281" s="197"/>
      <c r="Q281" s="197"/>
      <c r="R281" s="197"/>
      <c r="S281" s="197"/>
      <c r="T281" s="200"/>
      <c r="U281" s="197"/>
      <c r="Y281" s="200"/>
      <c r="AF281" s="202"/>
    </row>
    <row r="282" spans="1:32" s="203" customFormat="1" ht="15" x14ac:dyDescent="0.25">
      <c r="A282" s="196"/>
      <c r="B282" s="197"/>
      <c r="C282" s="197"/>
      <c r="D282" s="197"/>
      <c r="E282" s="197"/>
      <c r="F282" s="198"/>
      <c r="G282" s="197"/>
      <c r="H282" s="197"/>
      <c r="I282" s="197"/>
      <c r="J282" s="197"/>
      <c r="K282" s="197"/>
      <c r="L282" s="197"/>
      <c r="M282" s="197"/>
      <c r="N282" s="197"/>
      <c r="O282" s="197"/>
      <c r="P282" s="197"/>
      <c r="Q282" s="197"/>
      <c r="R282" s="197"/>
      <c r="S282" s="197"/>
      <c r="T282" s="200"/>
      <c r="U282" s="197"/>
      <c r="Y282" s="200"/>
      <c r="AF282" s="202"/>
    </row>
    <row r="283" spans="1:32" s="203" customFormat="1" ht="15" x14ac:dyDescent="0.25">
      <c r="A283" s="196"/>
      <c r="B283" s="197"/>
      <c r="C283" s="197"/>
      <c r="D283" s="197"/>
      <c r="E283" s="197"/>
      <c r="F283" s="198"/>
      <c r="G283" s="197"/>
      <c r="H283" s="197"/>
      <c r="I283" s="197"/>
      <c r="J283" s="197"/>
      <c r="K283" s="197"/>
      <c r="L283" s="197"/>
      <c r="M283" s="197"/>
      <c r="N283" s="197"/>
      <c r="O283" s="197"/>
      <c r="P283" s="197"/>
      <c r="Q283" s="197"/>
      <c r="R283" s="197"/>
      <c r="S283" s="197"/>
      <c r="T283" s="200"/>
      <c r="U283" s="197"/>
      <c r="Y283" s="200"/>
      <c r="AF283" s="202"/>
    </row>
    <row r="284" spans="1:32" s="203" customFormat="1" ht="15" x14ac:dyDescent="0.25">
      <c r="A284" s="196"/>
      <c r="B284" s="197"/>
      <c r="C284" s="197"/>
      <c r="D284" s="197"/>
      <c r="E284" s="197"/>
      <c r="F284" s="198"/>
      <c r="G284" s="197"/>
      <c r="H284" s="197"/>
      <c r="I284" s="197"/>
      <c r="J284" s="197"/>
      <c r="K284" s="197"/>
      <c r="L284" s="197"/>
      <c r="M284" s="197"/>
      <c r="N284" s="197"/>
      <c r="O284" s="197"/>
      <c r="P284" s="197"/>
      <c r="Q284" s="197"/>
      <c r="R284" s="197"/>
      <c r="S284" s="197"/>
      <c r="T284" s="200"/>
      <c r="U284" s="197"/>
      <c r="Y284" s="200"/>
      <c r="AF284" s="202"/>
    </row>
    <row r="285" spans="1:32" s="203" customFormat="1" ht="15" x14ac:dyDescent="0.25">
      <c r="A285" s="196"/>
      <c r="B285" s="197"/>
      <c r="C285" s="197"/>
      <c r="D285" s="197"/>
      <c r="E285" s="197"/>
      <c r="F285" s="198"/>
      <c r="G285" s="197"/>
      <c r="H285" s="197"/>
      <c r="I285" s="197"/>
      <c r="J285" s="197"/>
      <c r="K285" s="197"/>
      <c r="L285" s="197"/>
      <c r="M285" s="197"/>
      <c r="N285" s="197"/>
      <c r="O285" s="197"/>
      <c r="P285" s="197"/>
      <c r="Q285" s="197"/>
      <c r="R285" s="197"/>
      <c r="S285" s="197"/>
      <c r="T285" s="200"/>
      <c r="U285" s="197"/>
      <c r="Y285" s="200"/>
      <c r="AF285" s="202"/>
    </row>
    <row r="286" spans="1:32" s="203" customFormat="1" ht="15" x14ac:dyDescent="0.25">
      <c r="A286" s="196"/>
      <c r="B286" s="197"/>
      <c r="C286" s="197"/>
      <c r="D286" s="197"/>
      <c r="E286" s="197"/>
      <c r="F286" s="198"/>
      <c r="G286" s="197"/>
      <c r="H286" s="197"/>
      <c r="I286" s="197"/>
      <c r="J286" s="197"/>
      <c r="K286" s="197"/>
      <c r="L286" s="197"/>
      <c r="M286" s="197"/>
      <c r="N286" s="197"/>
      <c r="O286" s="197"/>
      <c r="P286" s="197"/>
      <c r="Q286" s="197"/>
      <c r="R286" s="197"/>
      <c r="S286" s="197"/>
      <c r="T286" s="200"/>
      <c r="U286" s="197"/>
      <c r="Y286" s="200"/>
      <c r="AF286" s="202"/>
    </row>
    <row r="287" spans="1:32" s="203" customFormat="1" ht="15" x14ac:dyDescent="0.25">
      <c r="A287" s="196"/>
      <c r="B287" s="197"/>
      <c r="C287" s="197"/>
      <c r="D287" s="197"/>
      <c r="E287" s="197"/>
      <c r="F287" s="198"/>
      <c r="G287" s="197"/>
      <c r="H287" s="197"/>
      <c r="I287" s="197"/>
      <c r="J287" s="197"/>
      <c r="K287" s="197"/>
      <c r="L287" s="197"/>
      <c r="M287" s="197"/>
      <c r="N287" s="197"/>
      <c r="O287" s="197"/>
      <c r="P287" s="197"/>
      <c r="Q287" s="197"/>
      <c r="R287" s="197"/>
      <c r="S287" s="197"/>
      <c r="T287" s="200"/>
      <c r="U287" s="197"/>
      <c r="Y287" s="200"/>
      <c r="AF287" s="202"/>
    </row>
    <row r="288" spans="1:32" s="203" customFormat="1" ht="15" x14ac:dyDescent="0.25">
      <c r="A288" s="196"/>
      <c r="B288" s="197"/>
      <c r="C288" s="197"/>
      <c r="D288" s="197"/>
      <c r="E288" s="197"/>
      <c r="F288" s="198"/>
      <c r="G288" s="197"/>
      <c r="H288" s="197"/>
      <c r="I288" s="197"/>
      <c r="J288" s="197"/>
      <c r="K288" s="197"/>
      <c r="L288" s="197"/>
      <c r="M288" s="197"/>
      <c r="N288" s="197"/>
      <c r="O288" s="197"/>
      <c r="P288" s="197"/>
      <c r="Q288" s="197"/>
      <c r="R288" s="197"/>
      <c r="S288" s="197"/>
      <c r="T288" s="200"/>
      <c r="U288" s="197"/>
      <c r="Y288" s="200"/>
      <c r="AF288" s="202"/>
    </row>
    <row r="289" spans="1:32" s="203" customFormat="1" ht="15" x14ac:dyDescent="0.25">
      <c r="A289" s="196"/>
      <c r="B289" s="197"/>
      <c r="C289" s="197"/>
      <c r="D289" s="197"/>
      <c r="E289" s="197"/>
      <c r="F289" s="198"/>
      <c r="G289" s="197"/>
      <c r="H289" s="197"/>
      <c r="I289" s="197"/>
      <c r="J289" s="197"/>
      <c r="K289" s="197"/>
      <c r="L289" s="197"/>
      <c r="M289" s="197"/>
      <c r="N289" s="197"/>
      <c r="O289" s="197"/>
      <c r="P289" s="197"/>
      <c r="Q289" s="197"/>
      <c r="R289" s="197"/>
      <c r="S289" s="197"/>
      <c r="T289" s="200"/>
      <c r="U289" s="197"/>
      <c r="Y289" s="200"/>
      <c r="AF289" s="202"/>
    </row>
    <row r="290" spans="1:32" s="203" customFormat="1" ht="15" x14ac:dyDescent="0.25">
      <c r="A290" s="196"/>
      <c r="B290" s="197"/>
      <c r="C290" s="197"/>
      <c r="D290" s="197"/>
      <c r="E290" s="197"/>
      <c r="F290" s="198"/>
      <c r="G290" s="197"/>
      <c r="H290" s="197"/>
      <c r="I290" s="197"/>
      <c r="J290" s="197"/>
      <c r="K290" s="197"/>
      <c r="L290" s="197"/>
      <c r="M290" s="197"/>
      <c r="N290" s="197"/>
      <c r="O290" s="197"/>
      <c r="P290" s="197"/>
      <c r="Q290" s="197"/>
      <c r="R290" s="197"/>
      <c r="S290" s="197"/>
      <c r="T290" s="200"/>
      <c r="U290" s="197"/>
      <c r="Y290" s="200"/>
      <c r="AF290" s="202"/>
    </row>
    <row r="291" spans="1:32" s="203" customFormat="1" ht="15" x14ac:dyDescent="0.25">
      <c r="A291" s="196"/>
      <c r="B291" s="197"/>
      <c r="C291" s="197"/>
      <c r="D291" s="197"/>
      <c r="E291" s="197"/>
      <c r="F291" s="198"/>
      <c r="G291" s="197"/>
      <c r="H291" s="197"/>
      <c r="I291" s="197"/>
      <c r="J291" s="197"/>
      <c r="K291" s="197"/>
      <c r="L291" s="197"/>
      <c r="M291" s="197"/>
      <c r="N291" s="197"/>
      <c r="O291" s="197"/>
      <c r="P291" s="197"/>
      <c r="Q291" s="197"/>
      <c r="R291" s="197"/>
      <c r="S291" s="197"/>
      <c r="T291" s="200"/>
      <c r="U291" s="197"/>
      <c r="Y291" s="200"/>
      <c r="AF291" s="202"/>
    </row>
    <row r="292" spans="1:32" s="203" customFormat="1" ht="15" x14ac:dyDescent="0.25">
      <c r="A292" s="196"/>
      <c r="B292" s="197"/>
      <c r="C292" s="197"/>
      <c r="D292" s="197"/>
      <c r="E292" s="197"/>
      <c r="F292" s="198"/>
      <c r="G292" s="197"/>
      <c r="H292" s="197"/>
      <c r="I292" s="197"/>
      <c r="J292" s="197"/>
      <c r="K292" s="197"/>
      <c r="L292" s="197"/>
      <c r="M292" s="197"/>
      <c r="N292" s="197"/>
      <c r="O292" s="197"/>
      <c r="P292" s="197"/>
      <c r="Q292" s="197"/>
      <c r="R292" s="197"/>
      <c r="S292" s="197"/>
      <c r="T292" s="200"/>
      <c r="U292" s="197"/>
      <c r="Y292" s="200"/>
      <c r="AF292" s="202"/>
    </row>
    <row r="293" spans="1:32" s="203" customFormat="1" ht="15" x14ac:dyDescent="0.25">
      <c r="A293" s="196"/>
      <c r="B293" s="197"/>
      <c r="C293" s="197"/>
      <c r="D293" s="197"/>
      <c r="E293" s="197"/>
      <c r="F293" s="198"/>
      <c r="G293" s="197"/>
      <c r="H293" s="197"/>
      <c r="I293" s="197"/>
      <c r="J293" s="197"/>
      <c r="K293" s="197"/>
      <c r="L293" s="197"/>
      <c r="M293" s="197"/>
      <c r="N293" s="197"/>
      <c r="O293" s="197"/>
      <c r="P293" s="197"/>
      <c r="Q293" s="197"/>
      <c r="R293" s="197"/>
      <c r="S293" s="197"/>
      <c r="T293" s="200"/>
      <c r="U293" s="197"/>
      <c r="Y293" s="200"/>
      <c r="AF293" s="202"/>
    </row>
    <row r="294" spans="1:32" s="203" customFormat="1" ht="15" x14ac:dyDescent="0.25">
      <c r="A294" s="196"/>
      <c r="B294" s="197"/>
      <c r="C294" s="197"/>
      <c r="D294" s="197"/>
      <c r="E294" s="197"/>
      <c r="F294" s="198"/>
      <c r="G294" s="197"/>
      <c r="H294" s="197"/>
      <c r="I294" s="197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200"/>
      <c r="U294" s="197"/>
      <c r="Y294" s="200"/>
      <c r="AF294" s="202"/>
    </row>
    <row r="295" spans="1:32" s="203" customFormat="1" ht="15" x14ac:dyDescent="0.25">
      <c r="A295" s="196"/>
      <c r="B295" s="197"/>
      <c r="C295" s="197"/>
      <c r="D295" s="197"/>
      <c r="E295" s="197"/>
      <c r="F295" s="198"/>
      <c r="G295" s="197"/>
      <c r="H295" s="197"/>
      <c r="I295" s="197"/>
      <c r="J295" s="197"/>
      <c r="K295" s="197"/>
      <c r="L295" s="197"/>
      <c r="M295" s="197"/>
      <c r="N295" s="197"/>
      <c r="O295" s="197"/>
      <c r="P295" s="197"/>
      <c r="Q295" s="197"/>
      <c r="R295" s="197"/>
      <c r="S295" s="197"/>
      <c r="T295" s="200"/>
      <c r="U295" s="197"/>
      <c r="Y295" s="200"/>
      <c r="AF295" s="202"/>
    </row>
    <row r="296" spans="1:32" s="203" customFormat="1" ht="15" x14ac:dyDescent="0.25">
      <c r="A296" s="196"/>
      <c r="B296" s="197"/>
      <c r="C296" s="197"/>
      <c r="D296" s="197"/>
      <c r="E296" s="197"/>
      <c r="F296" s="198"/>
      <c r="G296" s="197"/>
      <c r="H296" s="197"/>
      <c r="I296" s="197"/>
      <c r="J296" s="197"/>
      <c r="K296" s="197"/>
      <c r="L296" s="197"/>
      <c r="M296" s="197"/>
      <c r="N296" s="197"/>
      <c r="O296" s="197"/>
      <c r="P296" s="197"/>
      <c r="Q296" s="197"/>
      <c r="R296" s="197"/>
      <c r="S296" s="197"/>
      <c r="T296" s="200"/>
      <c r="U296" s="197"/>
      <c r="Y296" s="200"/>
      <c r="AF296" s="202"/>
    </row>
    <row r="297" spans="1:32" s="203" customFormat="1" ht="15" x14ac:dyDescent="0.25">
      <c r="A297" s="196"/>
      <c r="B297" s="197"/>
      <c r="C297" s="197"/>
      <c r="D297" s="197"/>
      <c r="E297" s="197"/>
      <c r="F297" s="198"/>
      <c r="G297" s="197"/>
      <c r="H297" s="197"/>
      <c r="I297" s="197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200"/>
      <c r="U297" s="197"/>
      <c r="Y297" s="200"/>
      <c r="AF297" s="202"/>
    </row>
    <row r="298" spans="1:32" s="203" customFormat="1" ht="15" x14ac:dyDescent="0.25">
      <c r="A298" s="196"/>
      <c r="B298" s="197"/>
      <c r="C298" s="197"/>
      <c r="D298" s="197"/>
      <c r="E298" s="197"/>
      <c r="F298" s="198"/>
      <c r="G298" s="197"/>
      <c r="H298" s="197"/>
      <c r="I298" s="197"/>
      <c r="J298" s="197"/>
      <c r="K298" s="197"/>
      <c r="L298" s="197"/>
      <c r="M298" s="197"/>
      <c r="N298" s="197"/>
      <c r="O298" s="197"/>
      <c r="P298" s="197"/>
      <c r="Q298" s="197"/>
      <c r="R298" s="197"/>
      <c r="S298" s="197"/>
      <c r="T298" s="200"/>
      <c r="U298" s="197"/>
      <c r="Y298" s="200"/>
      <c r="AF298" s="202"/>
    </row>
    <row r="299" spans="1:32" s="203" customFormat="1" ht="15" x14ac:dyDescent="0.25">
      <c r="A299" s="196"/>
      <c r="B299" s="197"/>
      <c r="C299" s="197"/>
      <c r="D299" s="197"/>
      <c r="E299" s="197"/>
      <c r="F299" s="198"/>
      <c r="G299" s="197"/>
      <c r="H299" s="197"/>
      <c r="I299" s="197"/>
      <c r="J299" s="197"/>
      <c r="K299" s="197"/>
      <c r="L299" s="197"/>
      <c r="M299" s="197"/>
      <c r="N299" s="197"/>
      <c r="O299" s="197"/>
      <c r="P299" s="197"/>
      <c r="Q299" s="197"/>
      <c r="R299" s="197"/>
      <c r="S299" s="197"/>
      <c r="T299" s="200"/>
      <c r="U299" s="197"/>
      <c r="Y299" s="200"/>
      <c r="AF299" s="202"/>
    </row>
    <row r="300" spans="1:32" s="203" customFormat="1" ht="15" x14ac:dyDescent="0.25">
      <c r="A300" s="196"/>
      <c r="B300" s="197"/>
      <c r="C300" s="197"/>
      <c r="D300" s="197"/>
      <c r="E300" s="197"/>
      <c r="F300" s="198"/>
      <c r="G300" s="197"/>
      <c r="H300" s="197"/>
      <c r="I300" s="197"/>
      <c r="J300" s="197"/>
      <c r="K300" s="197"/>
      <c r="L300" s="197"/>
      <c r="M300" s="197"/>
      <c r="N300" s="197"/>
      <c r="O300" s="197"/>
      <c r="P300" s="197"/>
      <c r="Q300" s="197"/>
      <c r="R300" s="197"/>
      <c r="S300" s="197"/>
      <c r="T300" s="200"/>
      <c r="U300" s="197"/>
      <c r="Y300" s="200"/>
      <c r="AF300" s="202"/>
    </row>
    <row r="301" spans="1:32" s="203" customFormat="1" ht="15" x14ac:dyDescent="0.25">
      <c r="A301" s="196"/>
      <c r="B301" s="197"/>
      <c r="C301" s="197"/>
      <c r="D301" s="197"/>
      <c r="E301" s="197"/>
      <c r="F301" s="198"/>
      <c r="G301" s="197"/>
      <c r="H301" s="197"/>
      <c r="I301" s="197"/>
      <c r="J301" s="197"/>
      <c r="K301" s="197"/>
      <c r="L301" s="197"/>
      <c r="M301" s="197"/>
      <c r="N301" s="197"/>
      <c r="O301" s="197"/>
      <c r="P301" s="197"/>
      <c r="Q301" s="197"/>
      <c r="R301" s="197"/>
      <c r="S301" s="197"/>
      <c r="T301" s="200"/>
      <c r="U301" s="197"/>
      <c r="Y301" s="200"/>
      <c r="AF301" s="202"/>
    </row>
    <row r="302" spans="1:32" s="203" customFormat="1" ht="15" x14ac:dyDescent="0.25">
      <c r="A302" s="196"/>
      <c r="B302" s="197"/>
      <c r="C302" s="197"/>
      <c r="D302" s="197"/>
      <c r="E302" s="197"/>
      <c r="F302" s="198"/>
      <c r="G302" s="197"/>
      <c r="H302" s="197"/>
      <c r="I302" s="197"/>
      <c r="J302" s="197"/>
      <c r="K302" s="197"/>
      <c r="L302" s="197"/>
      <c r="M302" s="197"/>
      <c r="N302" s="197"/>
      <c r="O302" s="197"/>
      <c r="P302" s="197"/>
      <c r="Q302" s="197"/>
      <c r="R302" s="197"/>
      <c r="S302" s="197"/>
      <c r="T302" s="200"/>
      <c r="U302" s="197"/>
      <c r="Y302" s="200"/>
      <c r="AF302" s="202"/>
    </row>
    <row r="303" spans="1:32" s="203" customFormat="1" ht="15" x14ac:dyDescent="0.25">
      <c r="A303" s="196"/>
      <c r="B303" s="197"/>
      <c r="C303" s="197"/>
      <c r="D303" s="197"/>
      <c r="E303" s="197"/>
      <c r="F303" s="198"/>
      <c r="G303" s="197"/>
      <c r="H303" s="197"/>
      <c r="I303" s="197"/>
      <c r="J303" s="197"/>
      <c r="K303" s="197"/>
      <c r="L303" s="197"/>
      <c r="M303" s="197"/>
      <c r="N303" s="197"/>
      <c r="O303" s="197"/>
      <c r="P303" s="197"/>
      <c r="Q303" s="197"/>
      <c r="R303" s="197"/>
      <c r="S303" s="197"/>
      <c r="T303" s="200"/>
      <c r="U303" s="197"/>
      <c r="Y303" s="200"/>
      <c r="AF303" s="202"/>
    </row>
    <row r="304" spans="1:32" s="203" customFormat="1" ht="15" x14ac:dyDescent="0.25">
      <c r="A304" s="196"/>
      <c r="B304" s="197"/>
      <c r="C304" s="197"/>
      <c r="D304" s="197"/>
      <c r="E304" s="197"/>
      <c r="F304" s="198"/>
      <c r="G304" s="197"/>
      <c r="H304" s="197"/>
      <c r="I304" s="197"/>
      <c r="J304" s="197"/>
      <c r="K304" s="197"/>
      <c r="L304" s="197"/>
      <c r="M304" s="197"/>
      <c r="N304" s="197"/>
      <c r="O304" s="197"/>
      <c r="P304" s="197"/>
      <c r="Q304" s="197"/>
      <c r="R304" s="197"/>
      <c r="S304" s="197"/>
      <c r="T304" s="200"/>
      <c r="U304" s="197"/>
      <c r="Y304" s="200"/>
      <c r="AF304" s="202"/>
    </row>
    <row r="305" spans="1:32" s="203" customFormat="1" ht="15" x14ac:dyDescent="0.25">
      <c r="A305" s="196"/>
      <c r="B305" s="197"/>
      <c r="C305" s="197"/>
      <c r="D305" s="197"/>
      <c r="E305" s="197"/>
      <c r="F305" s="198"/>
      <c r="G305" s="197"/>
      <c r="H305" s="197"/>
      <c r="I305" s="197"/>
      <c r="J305" s="197"/>
      <c r="K305" s="197"/>
      <c r="L305" s="197"/>
      <c r="M305" s="197"/>
      <c r="N305" s="197"/>
      <c r="O305" s="197"/>
      <c r="P305" s="197"/>
      <c r="Q305" s="197"/>
      <c r="R305" s="197"/>
      <c r="S305" s="197"/>
      <c r="T305" s="200"/>
      <c r="U305" s="197"/>
      <c r="Y305" s="200"/>
      <c r="AF305" s="202"/>
    </row>
    <row r="306" spans="1:32" s="203" customFormat="1" ht="15" x14ac:dyDescent="0.25">
      <c r="A306" s="196"/>
      <c r="B306" s="197"/>
      <c r="C306" s="197"/>
      <c r="D306" s="197"/>
      <c r="E306" s="197"/>
      <c r="F306" s="198"/>
      <c r="G306" s="197"/>
      <c r="H306" s="197"/>
      <c r="I306" s="197"/>
      <c r="J306" s="197"/>
      <c r="K306" s="197"/>
      <c r="L306" s="197"/>
      <c r="M306" s="197"/>
      <c r="N306" s="197"/>
      <c r="O306" s="197"/>
      <c r="P306" s="197"/>
      <c r="Q306" s="197"/>
      <c r="R306" s="197"/>
      <c r="S306" s="197"/>
      <c r="T306" s="200"/>
      <c r="U306" s="197"/>
      <c r="Y306" s="200"/>
      <c r="AF306" s="202"/>
    </row>
    <row r="307" spans="1:32" s="203" customFormat="1" ht="15" x14ac:dyDescent="0.25">
      <c r="A307" s="196"/>
      <c r="B307" s="197"/>
      <c r="C307" s="197"/>
      <c r="D307" s="197"/>
      <c r="E307" s="197"/>
      <c r="F307" s="198"/>
      <c r="G307" s="197"/>
      <c r="H307" s="197"/>
      <c r="I307" s="197"/>
      <c r="J307" s="197"/>
      <c r="K307" s="197"/>
      <c r="L307" s="197"/>
      <c r="M307" s="197"/>
      <c r="N307" s="197"/>
      <c r="O307" s="197"/>
      <c r="P307" s="197"/>
      <c r="Q307" s="197"/>
      <c r="R307" s="197"/>
      <c r="S307" s="197"/>
      <c r="T307" s="200"/>
      <c r="U307" s="197"/>
      <c r="Y307" s="200"/>
      <c r="AF307" s="202"/>
    </row>
    <row r="308" spans="1:32" s="203" customFormat="1" ht="15" x14ac:dyDescent="0.25">
      <c r="A308" s="196"/>
      <c r="B308" s="197"/>
      <c r="C308" s="197"/>
      <c r="D308" s="197"/>
      <c r="E308" s="197"/>
      <c r="F308" s="198"/>
      <c r="G308" s="197"/>
      <c r="H308" s="197"/>
      <c r="I308" s="197"/>
      <c r="J308" s="197"/>
      <c r="K308" s="197"/>
      <c r="L308" s="197"/>
      <c r="M308" s="197"/>
      <c r="N308" s="197"/>
      <c r="O308" s="197"/>
      <c r="P308" s="197"/>
      <c r="Q308" s="197"/>
      <c r="R308" s="197"/>
      <c r="S308" s="197"/>
      <c r="T308" s="200"/>
      <c r="U308" s="197"/>
      <c r="Y308" s="200"/>
      <c r="AF308" s="202"/>
    </row>
    <row r="309" spans="1:32" s="203" customFormat="1" ht="15" x14ac:dyDescent="0.25">
      <c r="A309" s="196"/>
      <c r="B309" s="197"/>
      <c r="C309" s="197"/>
      <c r="D309" s="197"/>
      <c r="E309" s="197"/>
      <c r="F309" s="198"/>
      <c r="G309" s="197"/>
      <c r="H309" s="197"/>
      <c r="I309" s="197"/>
      <c r="J309" s="197"/>
      <c r="K309" s="197"/>
      <c r="L309" s="197"/>
      <c r="M309" s="197"/>
      <c r="N309" s="197"/>
      <c r="O309" s="197"/>
      <c r="P309" s="197"/>
      <c r="Q309" s="197"/>
      <c r="R309" s="197"/>
      <c r="S309" s="197"/>
      <c r="T309" s="200"/>
      <c r="U309" s="197"/>
      <c r="Y309" s="200"/>
      <c r="AF309" s="202"/>
    </row>
    <row r="310" spans="1:32" s="203" customFormat="1" ht="15" x14ac:dyDescent="0.25">
      <c r="A310" s="196"/>
      <c r="B310" s="197"/>
      <c r="C310" s="197"/>
      <c r="D310" s="197"/>
      <c r="E310" s="197"/>
      <c r="F310" s="198"/>
      <c r="G310" s="197"/>
      <c r="H310" s="197"/>
      <c r="I310" s="197"/>
      <c r="J310" s="197"/>
      <c r="K310" s="197"/>
      <c r="L310" s="197"/>
      <c r="M310" s="197"/>
      <c r="N310" s="197"/>
      <c r="O310" s="197"/>
      <c r="P310" s="197"/>
      <c r="Q310" s="197"/>
      <c r="R310" s="197"/>
      <c r="S310" s="197"/>
      <c r="T310" s="200"/>
      <c r="U310" s="197"/>
      <c r="Y310" s="200"/>
      <c r="AF310" s="202"/>
    </row>
    <row r="311" spans="1:32" s="203" customFormat="1" ht="15" x14ac:dyDescent="0.25">
      <c r="A311" s="196"/>
      <c r="B311" s="197"/>
      <c r="C311" s="197"/>
      <c r="D311" s="197"/>
      <c r="E311" s="197"/>
      <c r="F311" s="198"/>
      <c r="G311" s="197"/>
      <c r="H311" s="197"/>
      <c r="I311" s="197"/>
      <c r="J311" s="197"/>
      <c r="K311" s="197"/>
      <c r="L311" s="197"/>
      <c r="M311" s="197"/>
      <c r="N311" s="197"/>
      <c r="O311" s="197"/>
      <c r="P311" s="197"/>
      <c r="Q311" s="197"/>
      <c r="R311" s="197"/>
      <c r="S311" s="197"/>
      <c r="T311" s="200"/>
      <c r="U311" s="197"/>
      <c r="Y311" s="200"/>
      <c r="AF311" s="202"/>
    </row>
    <row r="312" spans="1:32" s="203" customFormat="1" ht="15" x14ac:dyDescent="0.25">
      <c r="A312" s="196"/>
      <c r="B312" s="197"/>
      <c r="C312" s="197"/>
      <c r="D312" s="197"/>
      <c r="E312" s="197"/>
      <c r="F312" s="198"/>
      <c r="G312" s="197"/>
      <c r="H312" s="197"/>
      <c r="I312" s="197"/>
      <c r="J312" s="197"/>
      <c r="K312" s="197"/>
      <c r="L312" s="197"/>
      <c r="M312" s="197"/>
      <c r="N312" s="197"/>
      <c r="O312" s="197"/>
      <c r="P312" s="197"/>
      <c r="Q312" s="197"/>
      <c r="R312" s="197"/>
      <c r="S312" s="197"/>
      <c r="T312" s="200"/>
      <c r="U312" s="197"/>
      <c r="Y312" s="200"/>
      <c r="AF312" s="202"/>
    </row>
    <row r="313" spans="1:32" s="203" customFormat="1" ht="15" x14ac:dyDescent="0.25">
      <c r="A313" s="196"/>
      <c r="B313" s="197"/>
      <c r="C313" s="197"/>
      <c r="D313" s="197"/>
      <c r="E313" s="197"/>
      <c r="F313" s="198"/>
      <c r="G313" s="197"/>
      <c r="H313" s="197"/>
      <c r="I313" s="197"/>
      <c r="J313" s="197"/>
      <c r="K313" s="197"/>
      <c r="L313" s="197"/>
      <c r="M313" s="197"/>
      <c r="N313" s="197"/>
      <c r="O313" s="197"/>
      <c r="P313" s="197"/>
      <c r="Q313" s="197"/>
      <c r="R313" s="197"/>
      <c r="S313" s="197"/>
      <c r="T313" s="200"/>
      <c r="U313" s="197"/>
      <c r="Y313" s="200"/>
      <c r="AF313" s="202"/>
    </row>
    <row r="314" spans="1:32" s="203" customFormat="1" ht="15" x14ac:dyDescent="0.25">
      <c r="A314" s="196"/>
      <c r="B314" s="197"/>
      <c r="C314" s="197"/>
      <c r="D314" s="197"/>
      <c r="E314" s="197"/>
      <c r="F314" s="198"/>
      <c r="G314" s="197"/>
      <c r="H314" s="197"/>
      <c r="I314" s="197"/>
      <c r="J314" s="197"/>
      <c r="K314" s="197"/>
      <c r="L314" s="197"/>
      <c r="M314" s="197"/>
      <c r="N314" s="197"/>
      <c r="O314" s="197"/>
      <c r="P314" s="197"/>
      <c r="Q314" s="197"/>
      <c r="R314" s="197"/>
      <c r="S314" s="197"/>
      <c r="T314" s="200"/>
      <c r="U314" s="197"/>
      <c r="Y314" s="200"/>
      <c r="AF314" s="202"/>
    </row>
    <row r="315" spans="1:32" s="203" customFormat="1" ht="15" x14ac:dyDescent="0.25">
      <c r="A315" s="196"/>
      <c r="B315" s="197"/>
      <c r="C315" s="197"/>
      <c r="D315" s="197"/>
      <c r="E315" s="197"/>
      <c r="F315" s="198"/>
      <c r="G315" s="197"/>
      <c r="H315" s="197"/>
      <c r="I315" s="197"/>
      <c r="J315" s="197"/>
      <c r="K315" s="197"/>
      <c r="L315" s="197"/>
      <c r="M315" s="197"/>
      <c r="N315" s="197"/>
      <c r="O315" s="197"/>
      <c r="P315" s="197"/>
      <c r="Q315" s="197"/>
      <c r="R315" s="197"/>
      <c r="S315" s="197"/>
      <c r="T315" s="200"/>
      <c r="U315" s="197"/>
      <c r="Y315" s="200"/>
      <c r="AF315" s="202"/>
    </row>
    <row r="316" spans="1:32" s="203" customFormat="1" ht="15" x14ac:dyDescent="0.25">
      <c r="A316" s="196"/>
      <c r="B316" s="197"/>
      <c r="C316" s="197"/>
      <c r="D316" s="197"/>
      <c r="E316" s="197"/>
      <c r="F316" s="198"/>
      <c r="G316" s="197"/>
      <c r="H316" s="197"/>
      <c r="I316" s="197"/>
      <c r="J316" s="197"/>
      <c r="K316" s="197"/>
      <c r="L316" s="197"/>
      <c r="M316" s="197"/>
      <c r="N316" s="197"/>
      <c r="O316" s="197"/>
      <c r="P316" s="197"/>
      <c r="Q316" s="197"/>
      <c r="R316" s="197"/>
      <c r="S316" s="197"/>
      <c r="T316" s="200"/>
      <c r="U316" s="197"/>
      <c r="Y316" s="200"/>
      <c r="AF316" s="202"/>
    </row>
    <row r="317" spans="1:32" s="203" customFormat="1" ht="15" x14ac:dyDescent="0.25">
      <c r="A317" s="196"/>
      <c r="B317" s="197"/>
      <c r="C317" s="197"/>
      <c r="D317" s="197"/>
      <c r="E317" s="197"/>
      <c r="F317" s="198"/>
      <c r="G317" s="197"/>
      <c r="H317" s="197"/>
      <c r="I317" s="197"/>
      <c r="J317" s="197"/>
      <c r="K317" s="197"/>
      <c r="L317" s="197"/>
      <c r="M317" s="197"/>
      <c r="N317" s="197"/>
      <c r="O317" s="197"/>
      <c r="P317" s="197"/>
      <c r="Q317" s="197"/>
      <c r="R317" s="197"/>
      <c r="S317" s="197"/>
      <c r="T317" s="200"/>
      <c r="U317" s="197"/>
      <c r="Y317" s="200"/>
      <c r="AF317" s="202"/>
    </row>
    <row r="318" spans="1:32" s="203" customFormat="1" ht="15" x14ac:dyDescent="0.25">
      <c r="A318" s="196"/>
      <c r="B318" s="197"/>
      <c r="C318" s="197"/>
      <c r="D318" s="197"/>
      <c r="E318" s="197"/>
      <c r="F318" s="198"/>
      <c r="G318" s="197"/>
      <c r="H318" s="197"/>
      <c r="I318" s="197"/>
      <c r="J318" s="197"/>
      <c r="K318" s="197"/>
      <c r="L318" s="197"/>
      <c r="M318" s="197"/>
      <c r="N318" s="197"/>
      <c r="O318" s="197"/>
      <c r="P318" s="197"/>
      <c r="Q318" s="197"/>
      <c r="R318" s="197"/>
      <c r="S318" s="197"/>
      <c r="T318" s="200"/>
      <c r="U318" s="197"/>
      <c r="Y318" s="200"/>
      <c r="AF318" s="202"/>
    </row>
    <row r="319" spans="1:32" s="203" customFormat="1" ht="15" x14ac:dyDescent="0.25">
      <c r="A319" s="196"/>
      <c r="B319" s="197"/>
      <c r="C319" s="197"/>
      <c r="D319" s="197"/>
      <c r="E319" s="197"/>
      <c r="F319" s="198"/>
      <c r="G319" s="197"/>
      <c r="H319" s="197"/>
      <c r="I319" s="197"/>
      <c r="J319" s="197"/>
      <c r="K319" s="197"/>
      <c r="L319" s="197"/>
      <c r="M319" s="197"/>
      <c r="N319" s="197"/>
      <c r="O319" s="197"/>
      <c r="P319" s="197"/>
      <c r="Q319" s="197"/>
      <c r="R319" s="197"/>
      <c r="S319" s="197"/>
      <c r="T319" s="200"/>
      <c r="U319" s="197"/>
      <c r="Y319" s="200"/>
      <c r="AF319" s="202"/>
    </row>
    <row r="320" spans="1:32" s="203" customFormat="1" ht="15" x14ac:dyDescent="0.25">
      <c r="A320" s="196"/>
      <c r="B320" s="197"/>
      <c r="C320" s="197"/>
      <c r="D320" s="197"/>
      <c r="E320" s="197"/>
      <c r="F320" s="198"/>
      <c r="G320" s="197"/>
      <c r="H320" s="197"/>
      <c r="I320" s="197"/>
      <c r="J320" s="197"/>
      <c r="K320" s="197"/>
      <c r="L320" s="197"/>
      <c r="M320" s="197"/>
      <c r="N320" s="197"/>
      <c r="O320" s="197"/>
      <c r="P320" s="197"/>
      <c r="Q320" s="197"/>
      <c r="R320" s="197"/>
      <c r="S320" s="197"/>
      <c r="T320" s="200"/>
      <c r="U320" s="197"/>
      <c r="Y320" s="200"/>
      <c r="AF320" s="202"/>
    </row>
    <row r="321" spans="1:32" s="203" customFormat="1" ht="15" x14ac:dyDescent="0.25">
      <c r="A321" s="196"/>
      <c r="B321" s="197"/>
      <c r="C321" s="197"/>
      <c r="D321" s="197"/>
      <c r="E321" s="197"/>
      <c r="F321" s="198"/>
      <c r="G321" s="197"/>
      <c r="H321" s="197"/>
      <c r="I321" s="197"/>
      <c r="J321" s="197"/>
      <c r="K321" s="197"/>
      <c r="L321" s="197"/>
      <c r="M321" s="197"/>
      <c r="N321" s="197"/>
      <c r="O321" s="197"/>
      <c r="P321" s="197"/>
      <c r="Q321" s="197"/>
      <c r="R321" s="197"/>
      <c r="S321" s="197"/>
      <c r="T321" s="200"/>
      <c r="U321" s="197"/>
      <c r="Y321" s="200"/>
      <c r="AF321" s="202"/>
    </row>
    <row r="322" spans="1:32" s="203" customFormat="1" ht="15" x14ac:dyDescent="0.25">
      <c r="A322" s="196"/>
      <c r="B322" s="197"/>
      <c r="C322" s="197"/>
      <c r="D322" s="197"/>
      <c r="E322" s="197"/>
      <c r="F322" s="198"/>
      <c r="G322" s="197"/>
      <c r="H322" s="197"/>
      <c r="I322" s="197"/>
      <c r="J322" s="197"/>
      <c r="K322" s="197"/>
      <c r="L322" s="197"/>
      <c r="M322" s="197"/>
      <c r="N322" s="197"/>
      <c r="O322" s="197"/>
      <c r="P322" s="197"/>
      <c r="Q322" s="197"/>
      <c r="R322" s="197"/>
      <c r="S322" s="197"/>
      <c r="T322" s="200"/>
      <c r="U322" s="197"/>
      <c r="Y322" s="200"/>
      <c r="AF322" s="202"/>
    </row>
    <row r="323" spans="1:32" s="203" customFormat="1" ht="15" x14ac:dyDescent="0.25">
      <c r="A323" s="196"/>
      <c r="B323" s="197"/>
      <c r="C323" s="197"/>
      <c r="D323" s="197"/>
      <c r="E323" s="197"/>
      <c r="F323" s="198"/>
      <c r="G323" s="197"/>
      <c r="H323" s="197"/>
      <c r="I323" s="197"/>
      <c r="J323" s="197"/>
      <c r="K323" s="197"/>
      <c r="L323" s="197"/>
      <c r="M323" s="197"/>
      <c r="N323" s="197"/>
      <c r="O323" s="197"/>
      <c r="P323" s="197"/>
      <c r="Q323" s="197"/>
      <c r="R323" s="197"/>
      <c r="S323" s="197"/>
      <c r="T323" s="200"/>
      <c r="U323" s="197"/>
      <c r="Y323" s="200"/>
      <c r="AF323" s="202"/>
    </row>
    <row r="324" spans="1:32" s="203" customFormat="1" ht="15" x14ac:dyDescent="0.25">
      <c r="A324" s="196"/>
      <c r="B324" s="197"/>
      <c r="C324" s="197"/>
      <c r="D324" s="197"/>
      <c r="E324" s="197"/>
      <c r="F324" s="198"/>
      <c r="G324" s="197"/>
      <c r="H324" s="197"/>
      <c r="I324" s="197"/>
      <c r="J324" s="197"/>
      <c r="K324" s="197"/>
      <c r="L324" s="197"/>
      <c r="M324" s="197"/>
      <c r="N324" s="197"/>
      <c r="O324" s="197"/>
      <c r="P324" s="197"/>
      <c r="Q324" s="197"/>
      <c r="R324" s="197"/>
      <c r="S324" s="197"/>
      <c r="T324" s="200"/>
      <c r="U324" s="197"/>
      <c r="Y324" s="200"/>
      <c r="AF324" s="202"/>
    </row>
    <row r="325" spans="1:32" s="203" customFormat="1" ht="15" x14ac:dyDescent="0.25">
      <c r="A325" s="196"/>
      <c r="B325" s="197"/>
      <c r="C325" s="197"/>
      <c r="D325" s="197"/>
      <c r="E325" s="197"/>
      <c r="F325" s="198"/>
      <c r="G325" s="197"/>
      <c r="H325" s="197"/>
      <c r="I325" s="197"/>
      <c r="J325" s="197"/>
      <c r="K325" s="197"/>
      <c r="L325" s="197"/>
      <c r="M325" s="197"/>
      <c r="N325" s="197"/>
      <c r="O325" s="197"/>
      <c r="P325" s="197"/>
      <c r="Q325" s="197"/>
      <c r="R325" s="197"/>
      <c r="S325" s="197"/>
      <c r="T325" s="200"/>
      <c r="U325" s="197"/>
      <c r="Y325" s="200"/>
      <c r="AF325" s="202"/>
    </row>
    <row r="326" spans="1:32" s="203" customFormat="1" ht="15" x14ac:dyDescent="0.25">
      <c r="A326" s="196"/>
      <c r="B326" s="197"/>
      <c r="C326" s="197"/>
      <c r="D326" s="197"/>
      <c r="E326" s="197"/>
      <c r="F326" s="198"/>
      <c r="G326" s="197"/>
      <c r="H326" s="197"/>
      <c r="I326" s="197"/>
      <c r="J326" s="197"/>
      <c r="K326" s="197"/>
      <c r="L326" s="197"/>
      <c r="M326" s="197"/>
      <c r="N326" s="197"/>
      <c r="O326" s="197"/>
      <c r="P326" s="197"/>
      <c r="Q326" s="197"/>
      <c r="R326" s="197"/>
      <c r="S326" s="197"/>
      <c r="T326" s="200"/>
      <c r="U326" s="197"/>
      <c r="Y326" s="200"/>
      <c r="AF326" s="202"/>
    </row>
    <row r="327" spans="1:32" s="203" customFormat="1" ht="15" x14ac:dyDescent="0.25">
      <c r="A327" s="196"/>
      <c r="B327" s="197"/>
      <c r="C327" s="197"/>
      <c r="D327" s="197"/>
      <c r="E327" s="197"/>
      <c r="F327" s="198"/>
      <c r="G327" s="197"/>
      <c r="H327" s="197"/>
      <c r="I327" s="197"/>
      <c r="J327" s="197"/>
      <c r="K327" s="197"/>
      <c r="L327" s="197"/>
      <c r="M327" s="197"/>
      <c r="N327" s="197"/>
      <c r="O327" s="197"/>
      <c r="P327" s="197"/>
      <c r="Q327" s="197"/>
      <c r="R327" s="197"/>
      <c r="S327" s="197"/>
      <c r="T327" s="200"/>
      <c r="U327" s="197"/>
      <c r="Y327" s="200"/>
      <c r="AF327" s="202"/>
    </row>
    <row r="328" spans="1:32" s="203" customFormat="1" ht="15" x14ac:dyDescent="0.25">
      <c r="A328" s="196"/>
      <c r="B328" s="197"/>
      <c r="C328" s="197"/>
      <c r="D328" s="197"/>
      <c r="E328" s="197"/>
      <c r="F328" s="198"/>
      <c r="G328" s="197"/>
      <c r="H328" s="197"/>
      <c r="I328" s="197"/>
      <c r="J328" s="197"/>
      <c r="K328" s="197"/>
      <c r="L328" s="197"/>
      <c r="M328" s="197"/>
      <c r="N328" s="197"/>
      <c r="O328" s="197"/>
      <c r="P328" s="197"/>
      <c r="Q328" s="197"/>
      <c r="R328" s="197"/>
      <c r="S328" s="197"/>
      <c r="T328" s="200"/>
      <c r="U328" s="197"/>
      <c r="Y328" s="200"/>
      <c r="AF328" s="202"/>
    </row>
    <row r="329" spans="1:32" s="203" customFormat="1" ht="15" x14ac:dyDescent="0.25">
      <c r="A329" s="196"/>
      <c r="B329" s="197"/>
      <c r="C329" s="197"/>
      <c r="D329" s="197"/>
      <c r="E329" s="197"/>
      <c r="F329" s="198"/>
      <c r="G329" s="197"/>
      <c r="H329" s="197"/>
      <c r="I329" s="197"/>
      <c r="J329" s="197"/>
      <c r="K329" s="197"/>
      <c r="L329" s="197"/>
      <c r="M329" s="197"/>
      <c r="N329" s="197"/>
      <c r="O329" s="197"/>
      <c r="P329" s="197"/>
      <c r="Q329" s="197"/>
      <c r="R329" s="197"/>
      <c r="S329" s="197"/>
      <c r="T329" s="200"/>
      <c r="U329" s="197"/>
      <c r="Y329" s="200"/>
      <c r="AF329" s="202"/>
    </row>
    <row r="330" spans="1:32" s="203" customFormat="1" ht="15" x14ac:dyDescent="0.25">
      <c r="A330" s="196"/>
      <c r="B330" s="197"/>
      <c r="C330" s="197"/>
      <c r="D330" s="197"/>
      <c r="E330" s="197"/>
      <c r="F330" s="198"/>
      <c r="G330" s="197"/>
      <c r="H330" s="197"/>
      <c r="I330" s="197"/>
      <c r="J330" s="197"/>
      <c r="K330" s="197"/>
      <c r="L330" s="197"/>
      <c r="M330" s="197"/>
      <c r="N330" s="197"/>
      <c r="O330" s="197"/>
      <c r="P330" s="197"/>
      <c r="Q330" s="197"/>
      <c r="R330" s="197"/>
      <c r="S330" s="197"/>
      <c r="T330" s="200"/>
      <c r="U330" s="197"/>
      <c r="Y330" s="200"/>
      <c r="AF330" s="202"/>
    </row>
    <row r="331" spans="1:32" s="203" customFormat="1" ht="15" x14ac:dyDescent="0.25">
      <c r="A331" s="196"/>
      <c r="B331" s="197"/>
      <c r="C331" s="197"/>
      <c r="D331" s="197"/>
      <c r="E331" s="197"/>
      <c r="F331" s="198"/>
      <c r="G331" s="197"/>
      <c r="H331" s="197"/>
      <c r="I331" s="197"/>
      <c r="J331" s="197"/>
      <c r="K331" s="197"/>
      <c r="L331" s="197"/>
      <c r="M331" s="197"/>
      <c r="N331" s="197"/>
      <c r="O331" s="197"/>
      <c r="P331" s="197"/>
      <c r="Q331" s="197"/>
      <c r="R331" s="197"/>
      <c r="S331" s="197"/>
      <c r="T331" s="200"/>
      <c r="U331" s="197"/>
      <c r="Y331" s="200"/>
      <c r="AF331" s="202"/>
    </row>
    <row r="332" spans="1:32" s="203" customFormat="1" ht="15" x14ac:dyDescent="0.25">
      <c r="A332" s="196"/>
      <c r="B332" s="197"/>
      <c r="C332" s="197"/>
      <c r="D332" s="197"/>
      <c r="E332" s="197"/>
      <c r="F332" s="198"/>
      <c r="G332" s="197"/>
      <c r="H332" s="197"/>
      <c r="I332" s="197"/>
      <c r="J332" s="197"/>
      <c r="K332" s="197"/>
      <c r="L332" s="197"/>
      <c r="M332" s="197"/>
      <c r="N332" s="197"/>
      <c r="O332" s="197"/>
      <c r="P332" s="197"/>
      <c r="Q332" s="197"/>
      <c r="R332" s="197"/>
      <c r="S332" s="197"/>
      <c r="T332" s="200"/>
      <c r="U332" s="197"/>
      <c r="Y332" s="200"/>
      <c r="AF332" s="202"/>
    </row>
    <row r="333" spans="1:32" s="203" customFormat="1" ht="15" x14ac:dyDescent="0.25">
      <c r="A333" s="196"/>
      <c r="B333" s="197"/>
      <c r="C333" s="197"/>
      <c r="D333" s="197"/>
      <c r="E333" s="197"/>
      <c r="F333" s="198"/>
      <c r="G333" s="197"/>
      <c r="H333" s="197"/>
      <c r="I333" s="197"/>
      <c r="J333" s="197"/>
      <c r="K333" s="197"/>
      <c r="L333" s="197"/>
      <c r="M333" s="197"/>
      <c r="N333" s="197"/>
      <c r="O333" s="197"/>
      <c r="P333" s="197"/>
      <c r="Q333" s="197"/>
      <c r="R333" s="197"/>
      <c r="S333" s="197"/>
      <c r="T333" s="200"/>
      <c r="U333" s="197"/>
      <c r="Y333" s="200"/>
      <c r="AF333" s="202"/>
    </row>
    <row r="334" spans="1:32" s="203" customFormat="1" ht="15" x14ac:dyDescent="0.25">
      <c r="A334" s="196"/>
      <c r="B334" s="197"/>
      <c r="C334" s="197"/>
      <c r="D334" s="197"/>
      <c r="E334" s="197"/>
      <c r="F334" s="198"/>
      <c r="G334" s="197"/>
      <c r="H334" s="197"/>
      <c r="I334" s="197"/>
      <c r="J334" s="197"/>
      <c r="K334" s="197"/>
      <c r="L334" s="197"/>
      <c r="M334" s="197"/>
      <c r="N334" s="197"/>
      <c r="O334" s="197"/>
      <c r="P334" s="197"/>
      <c r="Q334" s="197"/>
      <c r="R334" s="197"/>
      <c r="S334" s="197"/>
      <c r="T334" s="200"/>
      <c r="U334" s="197"/>
      <c r="Y334" s="200"/>
      <c r="AF334" s="202"/>
    </row>
    <row r="335" spans="1:32" s="203" customFormat="1" ht="15" x14ac:dyDescent="0.25">
      <c r="A335" s="196"/>
      <c r="B335" s="197"/>
      <c r="C335" s="197"/>
      <c r="D335" s="197"/>
      <c r="E335" s="197"/>
      <c r="F335" s="198"/>
      <c r="G335" s="197"/>
      <c r="H335" s="197"/>
      <c r="I335" s="197"/>
      <c r="J335" s="197"/>
      <c r="K335" s="197"/>
      <c r="L335" s="197"/>
      <c r="M335" s="197"/>
      <c r="N335" s="197"/>
      <c r="O335" s="197"/>
      <c r="P335" s="197"/>
      <c r="Q335" s="197"/>
      <c r="R335" s="197"/>
      <c r="S335" s="197"/>
      <c r="T335" s="200"/>
      <c r="U335" s="197"/>
      <c r="Y335" s="200"/>
      <c r="AF335" s="202"/>
    </row>
    <row r="336" spans="1:32" s="203" customFormat="1" ht="15" x14ac:dyDescent="0.25">
      <c r="A336" s="196"/>
      <c r="B336" s="197"/>
      <c r="C336" s="197"/>
      <c r="D336" s="197"/>
      <c r="E336" s="197"/>
      <c r="F336" s="198"/>
      <c r="G336" s="197"/>
      <c r="H336" s="197"/>
      <c r="I336" s="197"/>
      <c r="J336" s="197"/>
      <c r="K336" s="197"/>
      <c r="L336" s="197"/>
      <c r="M336" s="197"/>
      <c r="N336" s="197"/>
      <c r="O336" s="197"/>
      <c r="P336" s="197"/>
      <c r="Q336" s="197"/>
      <c r="R336" s="197"/>
      <c r="S336" s="197"/>
      <c r="T336" s="200"/>
      <c r="U336" s="197"/>
      <c r="Y336" s="200"/>
      <c r="AF336" s="202"/>
    </row>
    <row r="337" spans="1:32" s="203" customFormat="1" ht="15" x14ac:dyDescent="0.25">
      <c r="A337" s="196"/>
      <c r="B337" s="197"/>
      <c r="C337" s="197"/>
      <c r="D337" s="197"/>
      <c r="E337" s="197"/>
      <c r="F337" s="198"/>
      <c r="G337" s="197"/>
      <c r="H337" s="197"/>
      <c r="I337" s="197"/>
      <c r="J337" s="197"/>
      <c r="K337" s="197"/>
      <c r="L337" s="197"/>
      <c r="M337" s="197"/>
      <c r="N337" s="197"/>
      <c r="O337" s="197"/>
      <c r="P337" s="197"/>
      <c r="Q337" s="197"/>
      <c r="R337" s="197"/>
      <c r="S337" s="197"/>
      <c r="T337" s="200"/>
      <c r="U337" s="197"/>
      <c r="Y337" s="200"/>
      <c r="AF337" s="202"/>
    </row>
    <row r="338" spans="1:32" s="203" customFormat="1" ht="15" x14ac:dyDescent="0.25">
      <c r="A338" s="196"/>
      <c r="B338" s="197"/>
      <c r="C338" s="197"/>
      <c r="D338" s="197"/>
      <c r="E338" s="197"/>
      <c r="F338" s="198"/>
      <c r="G338" s="197"/>
      <c r="H338" s="197"/>
      <c r="I338" s="197"/>
      <c r="J338" s="197"/>
      <c r="K338" s="197"/>
      <c r="L338" s="197"/>
      <c r="M338" s="197"/>
      <c r="N338" s="197"/>
      <c r="O338" s="197"/>
      <c r="P338" s="197"/>
      <c r="Q338" s="197"/>
      <c r="R338" s="197"/>
      <c r="S338" s="197"/>
      <c r="T338" s="200"/>
      <c r="U338" s="197"/>
      <c r="Y338" s="200"/>
      <c r="AF338" s="202"/>
    </row>
    <row r="339" spans="1:32" s="203" customFormat="1" ht="15" x14ac:dyDescent="0.25">
      <c r="A339" s="196"/>
      <c r="B339" s="197"/>
      <c r="C339" s="197"/>
      <c r="D339" s="197"/>
      <c r="E339" s="197"/>
      <c r="F339" s="198"/>
      <c r="G339" s="197"/>
      <c r="H339" s="197"/>
      <c r="I339" s="197"/>
      <c r="J339" s="197"/>
      <c r="K339" s="197"/>
      <c r="L339" s="197"/>
      <c r="M339" s="197"/>
      <c r="N339" s="197"/>
      <c r="O339" s="197"/>
      <c r="P339" s="197"/>
      <c r="Q339" s="197"/>
      <c r="R339" s="197"/>
      <c r="S339" s="197"/>
      <c r="T339" s="200"/>
      <c r="U339" s="197"/>
      <c r="Y339" s="200"/>
      <c r="AF339" s="202"/>
    </row>
    <row r="340" spans="1:32" s="203" customFormat="1" ht="15" x14ac:dyDescent="0.25">
      <c r="A340" s="196"/>
      <c r="B340" s="197"/>
      <c r="C340" s="197"/>
      <c r="D340" s="197"/>
      <c r="E340" s="197"/>
      <c r="F340" s="198"/>
      <c r="G340" s="197"/>
      <c r="H340" s="197"/>
      <c r="I340" s="197"/>
      <c r="J340" s="197"/>
      <c r="K340" s="197"/>
      <c r="L340" s="197"/>
      <c r="M340" s="197"/>
      <c r="N340" s="197"/>
      <c r="O340" s="197"/>
      <c r="P340" s="197"/>
      <c r="Q340" s="197"/>
      <c r="R340" s="197"/>
      <c r="S340" s="197"/>
      <c r="T340" s="200"/>
      <c r="U340" s="197"/>
      <c r="Y340" s="200"/>
      <c r="AF340" s="202"/>
    </row>
    <row r="341" spans="1:32" s="203" customFormat="1" ht="15" x14ac:dyDescent="0.25">
      <c r="A341" s="196"/>
      <c r="B341" s="197"/>
      <c r="C341" s="197"/>
      <c r="D341" s="197"/>
      <c r="E341" s="197"/>
      <c r="F341" s="198"/>
      <c r="G341" s="197"/>
      <c r="H341" s="197"/>
      <c r="I341" s="197"/>
      <c r="J341" s="197"/>
      <c r="K341" s="197"/>
      <c r="L341" s="197"/>
      <c r="M341" s="197"/>
      <c r="N341" s="197"/>
      <c r="O341" s="197"/>
      <c r="P341" s="197"/>
      <c r="Q341" s="197"/>
      <c r="R341" s="197"/>
      <c r="S341" s="197"/>
      <c r="T341" s="200"/>
      <c r="U341" s="197"/>
      <c r="Y341" s="200"/>
      <c r="AF341" s="202"/>
    </row>
    <row r="342" spans="1:32" s="203" customFormat="1" ht="15" x14ac:dyDescent="0.25">
      <c r="A342" s="196"/>
      <c r="B342" s="197"/>
      <c r="C342" s="197"/>
      <c r="D342" s="197"/>
      <c r="E342" s="197"/>
      <c r="F342" s="198"/>
      <c r="G342" s="197"/>
      <c r="H342" s="197"/>
      <c r="I342" s="197"/>
      <c r="J342" s="197"/>
      <c r="K342" s="197"/>
      <c r="L342" s="197"/>
      <c r="M342" s="197"/>
      <c r="N342" s="197"/>
      <c r="O342" s="197"/>
      <c r="P342" s="197"/>
      <c r="Q342" s="197"/>
      <c r="R342" s="197"/>
      <c r="S342" s="197"/>
      <c r="T342" s="200"/>
      <c r="U342" s="197"/>
      <c r="Y342" s="200"/>
      <c r="AF342" s="202"/>
    </row>
    <row r="343" spans="1:32" s="203" customFormat="1" ht="15" x14ac:dyDescent="0.25">
      <c r="A343" s="196"/>
      <c r="B343" s="197"/>
      <c r="C343" s="197"/>
      <c r="D343" s="197"/>
      <c r="E343" s="197"/>
      <c r="F343" s="198"/>
      <c r="G343" s="197"/>
      <c r="H343" s="197"/>
      <c r="I343" s="197"/>
      <c r="J343" s="197"/>
      <c r="K343" s="197"/>
      <c r="L343" s="197"/>
      <c r="M343" s="197"/>
      <c r="N343" s="197"/>
      <c r="O343" s="197"/>
      <c r="P343" s="197"/>
      <c r="Q343" s="197"/>
      <c r="R343" s="197"/>
      <c r="S343" s="197"/>
      <c r="T343" s="200"/>
      <c r="U343" s="197"/>
      <c r="Y343" s="200"/>
      <c r="AF343" s="202"/>
    </row>
    <row r="344" spans="1:32" s="203" customFormat="1" ht="15" x14ac:dyDescent="0.25">
      <c r="A344" s="196"/>
      <c r="B344" s="197"/>
      <c r="C344" s="197"/>
      <c r="D344" s="197"/>
      <c r="E344" s="197"/>
      <c r="F344" s="198"/>
      <c r="G344" s="197"/>
      <c r="H344" s="197"/>
      <c r="I344" s="197"/>
      <c r="J344" s="197"/>
      <c r="K344" s="197"/>
      <c r="L344" s="197"/>
      <c r="M344" s="197"/>
      <c r="N344" s="197"/>
      <c r="O344" s="197"/>
      <c r="P344" s="197"/>
      <c r="Q344" s="197"/>
      <c r="R344" s="197"/>
      <c r="S344" s="197"/>
      <c r="T344" s="200"/>
      <c r="U344" s="197"/>
      <c r="Y344" s="200"/>
      <c r="AF344" s="202"/>
    </row>
    <row r="345" spans="1:32" s="203" customFormat="1" ht="15" x14ac:dyDescent="0.25">
      <c r="A345" s="196"/>
      <c r="B345" s="197"/>
      <c r="C345" s="197"/>
      <c r="D345" s="197"/>
      <c r="E345" s="197"/>
      <c r="F345" s="198"/>
      <c r="G345" s="197"/>
      <c r="H345" s="197"/>
      <c r="I345" s="197"/>
      <c r="J345" s="197"/>
      <c r="K345" s="197"/>
      <c r="L345" s="197"/>
      <c r="M345" s="197"/>
      <c r="N345" s="197"/>
      <c r="O345" s="197"/>
      <c r="P345" s="197"/>
      <c r="Q345" s="197"/>
      <c r="R345" s="197"/>
      <c r="S345" s="197"/>
      <c r="T345" s="200"/>
      <c r="U345" s="197"/>
      <c r="Y345" s="200"/>
      <c r="AF345" s="202"/>
    </row>
    <row r="346" spans="1:32" s="203" customFormat="1" ht="15" x14ac:dyDescent="0.25">
      <c r="A346" s="196"/>
      <c r="B346" s="197"/>
      <c r="C346" s="197"/>
      <c r="D346" s="197"/>
      <c r="E346" s="197"/>
      <c r="F346" s="198"/>
      <c r="G346" s="197"/>
      <c r="H346" s="197"/>
      <c r="I346" s="197"/>
      <c r="J346" s="197"/>
      <c r="K346" s="197"/>
      <c r="L346" s="197"/>
      <c r="M346" s="197"/>
      <c r="N346" s="197"/>
      <c r="O346" s="197"/>
      <c r="P346" s="197"/>
      <c r="Q346" s="197"/>
      <c r="R346" s="197"/>
      <c r="S346" s="197"/>
      <c r="T346" s="200"/>
      <c r="U346" s="197"/>
      <c r="Y346" s="200"/>
      <c r="AF346" s="202"/>
    </row>
    <row r="347" spans="1:32" s="203" customFormat="1" ht="15" x14ac:dyDescent="0.25">
      <c r="A347" s="196"/>
      <c r="B347" s="197"/>
      <c r="C347" s="197"/>
      <c r="D347" s="197"/>
      <c r="E347" s="197"/>
      <c r="F347" s="198"/>
      <c r="G347" s="197"/>
      <c r="H347" s="197"/>
      <c r="I347" s="197"/>
      <c r="J347" s="197"/>
      <c r="K347" s="197"/>
      <c r="L347" s="197"/>
      <c r="M347" s="197"/>
      <c r="N347" s="197"/>
      <c r="O347" s="197"/>
      <c r="P347" s="197"/>
      <c r="Q347" s="197"/>
      <c r="R347" s="197"/>
      <c r="S347" s="197"/>
      <c r="T347" s="200"/>
      <c r="U347" s="197"/>
      <c r="Y347" s="200"/>
      <c r="AF347" s="202"/>
    </row>
    <row r="348" spans="1:32" s="203" customFormat="1" ht="15" x14ac:dyDescent="0.25">
      <c r="A348" s="196"/>
      <c r="B348" s="197"/>
      <c r="C348" s="197"/>
      <c r="D348" s="197"/>
      <c r="E348" s="197"/>
      <c r="F348" s="198"/>
      <c r="G348" s="197"/>
      <c r="H348" s="197"/>
      <c r="I348" s="197"/>
      <c r="J348" s="197"/>
      <c r="K348" s="197"/>
      <c r="L348" s="197"/>
      <c r="M348" s="197"/>
      <c r="N348" s="197"/>
      <c r="O348" s="197"/>
      <c r="P348" s="197"/>
      <c r="Q348" s="197"/>
      <c r="R348" s="197"/>
      <c r="S348" s="197"/>
      <c r="T348" s="200"/>
      <c r="U348" s="197"/>
      <c r="Y348" s="200"/>
      <c r="AF348" s="202"/>
    </row>
    <row r="349" spans="1:32" s="203" customFormat="1" ht="15" x14ac:dyDescent="0.25">
      <c r="A349" s="196"/>
      <c r="B349" s="197"/>
      <c r="C349" s="197"/>
      <c r="D349" s="197"/>
      <c r="E349" s="197"/>
      <c r="F349" s="198"/>
      <c r="G349" s="197"/>
      <c r="H349" s="197"/>
      <c r="I349" s="197"/>
      <c r="J349" s="197"/>
      <c r="K349" s="197"/>
      <c r="L349" s="197"/>
      <c r="M349" s="197"/>
      <c r="N349" s="197"/>
      <c r="O349" s="197"/>
      <c r="P349" s="197"/>
      <c r="Q349" s="197"/>
      <c r="R349" s="197"/>
      <c r="S349" s="197"/>
      <c r="T349" s="200"/>
      <c r="U349" s="197"/>
      <c r="Y349" s="200"/>
      <c r="AF349" s="202"/>
    </row>
    <row r="350" spans="1:32" s="203" customFormat="1" ht="15" x14ac:dyDescent="0.25">
      <c r="A350" s="196"/>
      <c r="B350" s="197"/>
      <c r="C350" s="197"/>
      <c r="D350" s="197"/>
      <c r="E350" s="197"/>
      <c r="F350" s="198"/>
      <c r="G350" s="197"/>
      <c r="H350" s="197"/>
      <c r="I350" s="197"/>
      <c r="J350" s="197"/>
      <c r="K350" s="197"/>
      <c r="L350" s="197"/>
      <c r="M350" s="197"/>
      <c r="N350" s="197"/>
      <c r="O350" s="197"/>
      <c r="P350" s="197"/>
      <c r="Q350" s="197"/>
      <c r="R350" s="197"/>
      <c r="S350" s="197"/>
      <c r="T350" s="200"/>
      <c r="U350" s="197"/>
      <c r="Y350" s="200"/>
      <c r="AF350" s="202"/>
    </row>
    <row r="351" spans="1:32" s="203" customFormat="1" ht="15" x14ac:dyDescent="0.25">
      <c r="A351" s="196"/>
      <c r="B351" s="197"/>
      <c r="C351" s="197"/>
      <c r="D351" s="197"/>
      <c r="E351" s="197"/>
      <c r="F351" s="198"/>
      <c r="G351" s="197"/>
      <c r="H351" s="197"/>
      <c r="I351" s="197"/>
      <c r="J351" s="197"/>
      <c r="K351" s="197"/>
      <c r="L351" s="197"/>
      <c r="M351" s="197"/>
      <c r="N351" s="197"/>
      <c r="O351" s="197"/>
      <c r="P351" s="197"/>
      <c r="Q351" s="197"/>
      <c r="R351" s="197"/>
      <c r="S351" s="197"/>
      <c r="T351" s="200"/>
      <c r="U351" s="197"/>
      <c r="Y351" s="200"/>
      <c r="AF351" s="202"/>
    </row>
    <row r="352" spans="1:32" s="203" customFormat="1" ht="15" x14ac:dyDescent="0.25">
      <c r="A352" s="196"/>
      <c r="B352" s="197"/>
      <c r="C352" s="197"/>
      <c r="D352" s="197"/>
      <c r="E352" s="197"/>
      <c r="F352" s="198"/>
      <c r="G352" s="197"/>
      <c r="H352" s="197"/>
      <c r="I352" s="197"/>
      <c r="J352" s="197"/>
      <c r="K352" s="197"/>
      <c r="L352" s="197"/>
      <c r="M352" s="197"/>
      <c r="N352" s="197"/>
      <c r="O352" s="197"/>
      <c r="P352" s="197"/>
      <c r="Q352" s="197"/>
      <c r="R352" s="197"/>
      <c r="S352" s="197"/>
      <c r="T352" s="200"/>
      <c r="U352" s="197"/>
      <c r="Y352" s="200"/>
      <c r="AF352" s="202"/>
    </row>
    <row r="353" spans="1:32" s="203" customFormat="1" ht="15" x14ac:dyDescent="0.25">
      <c r="A353" s="196"/>
      <c r="B353" s="197"/>
      <c r="C353" s="197"/>
      <c r="D353" s="197"/>
      <c r="E353" s="197"/>
      <c r="F353" s="198"/>
      <c r="G353" s="197"/>
      <c r="H353" s="197"/>
      <c r="I353" s="197"/>
      <c r="J353" s="197"/>
      <c r="K353" s="197"/>
      <c r="L353" s="197"/>
      <c r="M353" s="197"/>
      <c r="N353" s="197"/>
      <c r="O353" s="197"/>
      <c r="P353" s="197"/>
      <c r="Q353" s="197"/>
      <c r="R353" s="197"/>
      <c r="S353" s="197"/>
      <c r="T353" s="200"/>
      <c r="U353" s="197"/>
      <c r="Y353" s="200"/>
      <c r="AF353" s="202"/>
    </row>
    <row r="354" spans="1:32" s="203" customFormat="1" ht="15" x14ac:dyDescent="0.25">
      <c r="A354" s="196"/>
      <c r="B354" s="197"/>
      <c r="C354" s="197"/>
      <c r="D354" s="197"/>
      <c r="E354" s="197"/>
      <c r="F354" s="198"/>
      <c r="G354" s="197"/>
      <c r="H354" s="197"/>
      <c r="I354" s="197"/>
      <c r="J354" s="197"/>
      <c r="K354" s="197"/>
      <c r="L354" s="197"/>
      <c r="M354" s="197"/>
      <c r="N354" s="197"/>
      <c r="O354" s="197"/>
      <c r="P354" s="197"/>
      <c r="Q354" s="197"/>
      <c r="R354" s="197"/>
      <c r="S354" s="197"/>
      <c r="T354" s="200"/>
      <c r="U354" s="197"/>
      <c r="Y354" s="200"/>
      <c r="AF354" s="202"/>
    </row>
    <row r="355" spans="1:32" s="203" customFormat="1" ht="15" x14ac:dyDescent="0.25">
      <c r="A355" s="196"/>
      <c r="B355" s="197"/>
      <c r="C355" s="197"/>
      <c r="D355" s="197"/>
      <c r="E355" s="197"/>
      <c r="F355" s="198"/>
      <c r="G355" s="197"/>
      <c r="H355" s="197"/>
      <c r="I355" s="197"/>
      <c r="J355" s="197"/>
      <c r="K355" s="197"/>
      <c r="L355" s="197"/>
      <c r="M355" s="197"/>
      <c r="N355" s="197"/>
      <c r="O355" s="197"/>
      <c r="P355" s="197"/>
      <c r="Q355" s="197"/>
      <c r="R355" s="197"/>
      <c r="S355" s="197"/>
      <c r="T355" s="200"/>
      <c r="U355" s="197"/>
      <c r="Y355" s="200"/>
      <c r="AF355" s="202"/>
    </row>
    <row r="356" spans="1:32" s="203" customFormat="1" ht="15" x14ac:dyDescent="0.25">
      <c r="A356" s="196"/>
      <c r="B356" s="197"/>
      <c r="C356" s="197"/>
      <c r="D356" s="197"/>
      <c r="E356" s="197"/>
      <c r="F356" s="198"/>
      <c r="G356" s="197"/>
      <c r="H356" s="197"/>
      <c r="I356" s="197"/>
      <c r="J356" s="197"/>
      <c r="K356" s="197"/>
      <c r="L356" s="197"/>
      <c r="M356" s="197"/>
      <c r="N356" s="197"/>
      <c r="O356" s="197"/>
      <c r="P356" s="197"/>
      <c r="Q356" s="197"/>
      <c r="R356" s="197"/>
      <c r="S356" s="197"/>
      <c r="T356" s="200"/>
      <c r="U356" s="197"/>
      <c r="Y356" s="200"/>
      <c r="AF356" s="202"/>
    </row>
    <row r="357" spans="1:32" s="203" customFormat="1" ht="15" x14ac:dyDescent="0.25">
      <c r="A357" s="196"/>
      <c r="B357" s="197"/>
      <c r="C357" s="197"/>
      <c r="D357" s="197"/>
      <c r="E357" s="197"/>
      <c r="F357" s="198"/>
      <c r="G357" s="197"/>
      <c r="H357" s="197"/>
      <c r="I357" s="197"/>
      <c r="J357" s="197"/>
      <c r="K357" s="197"/>
      <c r="L357" s="197"/>
      <c r="M357" s="197"/>
      <c r="N357" s="197"/>
      <c r="O357" s="197"/>
      <c r="P357" s="197"/>
      <c r="Q357" s="197"/>
      <c r="R357" s="197"/>
      <c r="S357" s="197"/>
      <c r="T357" s="200"/>
      <c r="U357" s="197"/>
      <c r="Y357" s="200"/>
      <c r="AF357" s="202"/>
    </row>
    <row r="358" spans="1:32" s="203" customFormat="1" ht="15" x14ac:dyDescent="0.25">
      <c r="A358" s="196"/>
      <c r="B358" s="197"/>
      <c r="C358" s="197"/>
      <c r="D358" s="197"/>
      <c r="E358" s="197"/>
      <c r="F358" s="198"/>
      <c r="G358" s="197"/>
      <c r="H358" s="197"/>
      <c r="I358" s="197"/>
      <c r="J358" s="197"/>
      <c r="K358" s="197"/>
      <c r="L358" s="197"/>
      <c r="M358" s="197"/>
      <c r="N358" s="197"/>
      <c r="O358" s="197"/>
      <c r="P358" s="197"/>
      <c r="Q358" s="197"/>
      <c r="R358" s="197"/>
      <c r="S358" s="197"/>
      <c r="T358" s="200"/>
      <c r="U358" s="197"/>
      <c r="Y358" s="200"/>
      <c r="AF358" s="202"/>
    </row>
    <row r="359" spans="1:32" s="203" customFormat="1" ht="15" x14ac:dyDescent="0.25">
      <c r="A359" s="196"/>
      <c r="B359" s="197"/>
      <c r="C359" s="197"/>
      <c r="D359" s="197"/>
      <c r="E359" s="197"/>
      <c r="F359" s="198"/>
      <c r="G359" s="197"/>
      <c r="H359" s="197"/>
      <c r="I359" s="197"/>
      <c r="J359" s="197"/>
      <c r="K359" s="197"/>
      <c r="L359" s="197"/>
      <c r="M359" s="197"/>
      <c r="N359" s="197"/>
      <c r="O359" s="197"/>
      <c r="P359" s="197"/>
      <c r="Q359" s="197"/>
      <c r="R359" s="197"/>
      <c r="S359" s="197"/>
      <c r="T359" s="200"/>
      <c r="U359" s="197"/>
      <c r="Y359" s="200"/>
      <c r="AF359" s="202"/>
    </row>
    <row r="360" spans="1:32" s="203" customFormat="1" ht="15" x14ac:dyDescent="0.25">
      <c r="A360" s="196"/>
      <c r="B360" s="197"/>
      <c r="C360" s="197"/>
      <c r="D360" s="197"/>
      <c r="E360" s="197"/>
      <c r="F360" s="198"/>
      <c r="G360" s="197"/>
      <c r="H360" s="197"/>
      <c r="I360" s="197"/>
      <c r="J360" s="197"/>
      <c r="K360" s="197"/>
      <c r="L360" s="197"/>
      <c r="M360" s="197"/>
      <c r="N360" s="197"/>
      <c r="O360" s="197"/>
      <c r="P360" s="197"/>
      <c r="Q360" s="197"/>
      <c r="R360" s="197"/>
      <c r="S360" s="197"/>
      <c r="T360" s="200"/>
      <c r="U360" s="197"/>
      <c r="Y360" s="200"/>
      <c r="AF360" s="202"/>
    </row>
    <row r="361" spans="1:32" s="203" customFormat="1" ht="15" x14ac:dyDescent="0.25">
      <c r="A361" s="196"/>
      <c r="B361" s="197"/>
      <c r="C361" s="197"/>
      <c r="D361" s="197"/>
      <c r="E361" s="197"/>
      <c r="F361" s="198"/>
      <c r="G361" s="197"/>
      <c r="H361" s="197"/>
      <c r="I361" s="197"/>
      <c r="J361" s="197"/>
      <c r="K361" s="197"/>
      <c r="L361" s="197"/>
      <c r="M361" s="197"/>
      <c r="N361" s="197"/>
      <c r="O361" s="197"/>
      <c r="P361" s="197"/>
      <c r="Q361" s="197"/>
      <c r="R361" s="197"/>
      <c r="S361" s="197"/>
      <c r="T361" s="200"/>
      <c r="U361" s="197"/>
      <c r="Y361" s="200"/>
      <c r="AF361" s="202"/>
    </row>
    <row r="362" spans="1:32" s="203" customFormat="1" ht="15" x14ac:dyDescent="0.25">
      <c r="A362" s="196"/>
      <c r="B362" s="197"/>
      <c r="C362" s="197"/>
      <c r="D362" s="197"/>
      <c r="E362" s="197"/>
      <c r="F362" s="198"/>
      <c r="G362" s="197"/>
      <c r="H362" s="197"/>
      <c r="I362" s="197"/>
      <c r="J362" s="197"/>
      <c r="K362" s="197"/>
      <c r="L362" s="197"/>
      <c r="M362" s="197"/>
      <c r="N362" s="197"/>
      <c r="O362" s="197"/>
      <c r="P362" s="197"/>
      <c r="Q362" s="197"/>
      <c r="R362" s="197"/>
      <c r="S362" s="197"/>
      <c r="T362" s="200"/>
      <c r="U362" s="197"/>
      <c r="Y362" s="200"/>
      <c r="AF362" s="202"/>
    </row>
    <row r="363" spans="1:32" s="203" customFormat="1" ht="15" x14ac:dyDescent="0.25">
      <c r="A363" s="196"/>
      <c r="B363" s="197"/>
      <c r="C363" s="197"/>
      <c r="D363" s="197"/>
      <c r="E363" s="197"/>
      <c r="F363" s="198"/>
      <c r="G363" s="197"/>
      <c r="H363" s="197"/>
      <c r="I363" s="197"/>
      <c r="J363" s="197"/>
      <c r="K363" s="197"/>
      <c r="L363" s="197"/>
      <c r="M363" s="197"/>
      <c r="N363" s="197"/>
      <c r="O363" s="197"/>
      <c r="P363" s="197"/>
      <c r="Q363" s="197"/>
      <c r="R363" s="197"/>
      <c r="S363" s="197"/>
      <c r="T363" s="200"/>
      <c r="U363" s="197"/>
      <c r="Y363" s="200"/>
      <c r="AF363" s="202"/>
    </row>
    <row r="364" spans="1:32" s="203" customFormat="1" ht="15" x14ac:dyDescent="0.25">
      <c r="A364" s="196"/>
      <c r="B364" s="197"/>
      <c r="C364" s="197"/>
      <c r="D364" s="197"/>
      <c r="E364" s="197"/>
      <c r="F364" s="198"/>
      <c r="G364" s="197"/>
      <c r="H364" s="197"/>
      <c r="I364" s="197"/>
      <c r="J364" s="197"/>
      <c r="K364" s="197"/>
      <c r="L364" s="197"/>
      <c r="M364" s="197"/>
      <c r="N364" s="197"/>
      <c r="O364" s="197"/>
      <c r="P364" s="197"/>
      <c r="Q364" s="197"/>
      <c r="R364" s="197"/>
      <c r="S364" s="197"/>
      <c r="T364" s="200"/>
      <c r="U364" s="197"/>
      <c r="Y364" s="200"/>
      <c r="AF364" s="202"/>
    </row>
    <row r="365" spans="1:32" s="203" customFormat="1" ht="15" x14ac:dyDescent="0.25">
      <c r="A365" s="196"/>
      <c r="B365" s="197"/>
      <c r="C365" s="197"/>
      <c r="D365" s="197"/>
      <c r="E365" s="197"/>
      <c r="F365" s="198"/>
      <c r="G365" s="197"/>
      <c r="H365" s="197"/>
      <c r="I365" s="197"/>
      <c r="J365" s="197"/>
      <c r="K365" s="197"/>
      <c r="L365" s="197"/>
      <c r="M365" s="197"/>
      <c r="N365" s="197"/>
      <c r="O365" s="197"/>
      <c r="P365" s="197"/>
      <c r="Q365" s="197"/>
      <c r="R365" s="197"/>
      <c r="S365" s="197"/>
      <c r="T365" s="200"/>
      <c r="U365" s="197"/>
      <c r="Y365" s="200"/>
      <c r="AF365" s="202"/>
    </row>
    <row r="366" spans="1:32" s="203" customFormat="1" ht="15" x14ac:dyDescent="0.25">
      <c r="A366" s="196"/>
      <c r="B366" s="197"/>
      <c r="C366" s="197"/>
      <c r="D366" s="197"/>
      <c r="E366" s="197"/>
      <c r="F366" s="198"/>
      <c r="G366" s="197"/>
      <c r="H366" s="197"/>
      <c r="I366" s="197"/>
      <c r="J366" s="197"/>
      <c r="K366" s="197"/>
      <c r="L366" s="197"/>
      <c r="M366" s="197"/>
      <c r="N366" s="197"/>
      <c r="O366" s="197"/>
      <c r="P366" s="197"/>
      <c r="Q366" s="197"/>
      <c r="R366" s="197"/>
      <c r="S366" s="197"/>
      <c r="T366" s="200"/>
      <c r="U366" s="197"/>
      <c r="Y366" s="200"/>
      <c r="AF366" s="202"/>
    </row>
    <row r="367" spans="1:32" s="203" customFormat="1" ht="15" x14ac:dyDescent="0.25">
      <c r="A367" s="196"/>
      <c r="B367" s="197"/>
      <c r="C367" s="197"/>
      <c r="D367" s="197"/>
      <c r="E367" s="197"/>
      <c r="F367" s="198"/>
      <c r="G367" s="197"/>
      <c r="H367" s="197"/>
      <c r="I367" s="197"/>
      <c r="J367" s="197"/>
      <c r="K367" s="197"/>
      <c r="L367" s="197"/>
      <c r="M367" s="197"/>
      <c r="N367" s="197"/>
      <c r="O367" s="197"/>
      <c r="P367" s="197"/>
      <c r="Q367" s="197"/>
      <c r="R367" s="197"/>
      <c r="S367" s="197"/>
      <c r="T367" s="200"/>
      <c r="U367" s="197"/>
      <c r="Y367" s="200"/>
      <c r="AF367" s="202"/>
    </row>
    <row r="368" spans="1:32" s="203" customFormat="1" ht="15" x14ac:dyDescent="0.25">
      <c r="A368" s="196"/>
      <c r="B368" s="197"/>
      <c r="C368" s="197"/>
      <c r="D368" s="197"/>
      <c r="E368" s="197"/>
      <c r="F368" s="198"/>
      <c r="G368" s="197"/>
      <c r="H368" s="197"/>
      <c r="I368" s="197"/>
      <c r="J368" s="197"/>
      <c r="K368" s="197"/>
      <c r="L368" s="197"/>
      <c r="M368" s="197"/>
      <c r="N368" s="197"/>
      <c r="O368" s="197"/>
      <c r="P368" s="197"/>
      <c r="Q368" s="197"/>
      <c r="R368" s="197"/>
      <c r="S368" s="197"/>
      <c r="T368" s="200"/>
      <c r="U368" s="197"/>
      <c r="Y368" s="200"/>
      <c r="AF368" s="202"/>
    </row>
    <row r="369" spans="1:32" s="203" customFormat="1" ht="15" x14ac:dyDescent="0.25">
      <c r="A369" s="196"/>
      <c r="B369" s="197"/>
      <c r="C369" s="197"/>
      <c r="D369" s="197"/>
      <c r="E369" s="197"/>
      <c r="F369" s="198"/>
      <c r="G369" s="197"/>
      <c r="H369" s="197"/>
      <c r="I369" s="197"/>
      <c r="J369" s="197"/>
      <c r="K369" s="197"/>
      <c r="L369" s="197"/>
      <c r="M369" s="197"/>
      <c r="N369" s="197"/>
      <c r="O369" s="197"/>
      <c r="P369" s="197"/>
      <c r="Q369" s="197"/>
      <c r="R369" s="197"/>
      <c r="S369" s="197"/>
      <c r="T369" s="200"/>
      <c r="U369" s="197"/>
      <c r="Y369" s="200"/>
      <c r="AF369" s="202"/>
    </row>
    <row r="370" spans="1:32" s="203" customFormat="1" ht="15" x14ac:dyDescent="0.25">
      <c r="A370" s="196"/>
      <c r="B370" s="197"/>
      <c r="C370" s="197"/>
      <c r="D370" s="197"/>
      <c r="E370" s="197"/>
      <c r="F370" s="198"/>
      <c r="G370" s="197"/>
      <c r="H370" s="197"/>
      <c r="I370" s="197"/>
      <c r="J370" s="197"/>
      <c r="K370" s="197"/>
      <c r="L370" s="197"/>
      <c r="M370" s="197"/>
      <c r="N370" s="197"/>
      <c r="O370" s="197"/>
      <c r="P370" s="197"/>
      <c r="Q370" s="197"/>
      <c r="R370" s="197"/>
      <c r="S370" s="197"/>
      <c r="T370" s="200"/>
      <c r="U370" s="197"/>
      <c r="Y370" s="200"/>
      <c r="AF370" s="202"/>
    </row>
    <row r="371" spans="1:32" s="203" customFormat="1" ht="15" x14ac:dyDescent="0.25">
      <c r="A371" s="196"/>
      <c r="B371" s="197"/>
      <c r="C371" s="197"/>
      <c r="D371" s="197"/>
      <c r="E371" s="197"/>
      <c r="F371" s="198"/>
      <c r="G371" s="197"/>
      <c r="H371" s="197"/>
      <c r="I371" s="197"/>
      <c r="J371" s="197"/>
      <c r="K371" s="197"/>
      <c r="L371" s="197"/>
      <c r="M371" s="197"/>
      <c r="N371" s="197"/>
      <c r="O371" s="197"/>
      <c r="P371" s="197"/>
      <c r="Q371" s="197"/>
      <c r="R371" s="197"/>
      <c r="S371" s="197"/>
      <c r="T371" s="200"/>
      <c r="U371" s="197"/>
      <c r="Y371" s="200"/>
      <c r="AF371" s="202"/>
    </row>
    <row r="372" spans="1:32" s="203" customFormat="1" ht="15" x14ac:dyDescent="0.25">
      <c r="A372" s="196"/>
      <c r="B372" s="197"/>
      <c r="C372" s="197"/>
      <c r="D372" s="197"/>
      <c r="E372" s="197"/>
      <c r="F372" s="198"/>
      <c r="G372" s="197"/>
      <c r="H372" s="197"/>
      <c r="I372" s="197"/>
      <c r="J372" s="197"/>
      <c r="K372" s="197"/>
      <c r="L372" s="197"/>
      <c r="M372" s="197"/>
      <c r="N372" s="197"/>
      <c r="O372" s="197"/>
      <c r="P372" s="197"/>
      <c r="Q372" s="197"/>
      <c r="R372" s="197"/>
      <c r="S372" s="197"/>
      <c r="T372" s="200"/>
      <c r="U372" s="197"/>
      <c r="Y372" s="200"/>
      <c r="AF372" s="202"/>
    </row>
    <row r="373" spans="1:32" s="203" customFormat="1" ht="15" x14ac:dyDescent="0.25">
      <c r="A373" s="196"/>
      <c r="B373" s="197"/>
      <c r="C373" s="197"/>
      <c r="D373" s="197"/>
      <c r="E373" s="197"/>
      <c r="F373" s="198"/>
      <c r="G373" s="197"/>
      <c r="H373" s="197"/>
      <c r="I373" s="197"/>
      <c r="J373" s="197"/>
      <c r="K373" s="197"/>
      <c r="L373" s="197"/>
      <c r="M373" s="197"/>
      <c r="N373" s="197"/>
      <c r="O373" s="197"/>
      <c r="P373" s="197"/>
      <c r="Q373" s="197"/>
      <c r="R373" s="197"/>
      <c r="S373" s="197"/>
      <c r="T373" s="200"/>
      <c r="U373" s="197"/>
      <c r="Y373" s="200"/>
      <c r="AF373" s="202"/>
    </row>
    <row r="374" spans="1:32" s="203" customFormat="1" ht="15" x14ac:dyDescent="0.25">
      <c r="A374" s="196"/>
      <c r="B374" s="197"/>
      <c r="C374" s="197"/>
      <c r="D374" s="197"/>
      <c r="E374" s="197"/>
      <c r="F374" s="198"/>
      <c r="G374" s="197"/>
      <c r="H374" s="197"/>
      <c r="I374" s="197"/>
      <c r="J374" s="197"/>
      <c r="K374" s="197"/>
      <c r="L374" s="197"/>
      <c r="M374" s="197"/>
      <c r="N374" s="197"/>
      <c r="O374" s="197"/>
      <c r="P374" s="197"/>
      <c r="Q374" s="197"/>
      <c r="R374" s="197"/>
      <c r="S374" s="197"/>
      <c r="T374" s="200"/>
      <c r="U374" s="197"/>
      <c r="Y374" s="200"/>
      <c r="AF374" s="202"/>
    </row>
    <row r="375" spans="1:32" s="203" customFormat="1" ht="15" x14ac:dyDescent="0.25">
      <c r="A375" s="196"/>
      <c r="B375" s="197"/>
      <c r="C375" s="197"/>
      <c r="D375" s="197"/>
      <c r="E375" s="197"/>
      <c r="F375" s="198"/>
      <c r="G375" s="197"/>
      <c r="H375" s="197"/>
      <c r="I375" s="197"/>
      <c r="J375" s="197"/>
      <c r="K375" s="197"/>
      <c r="L375" s="197"/>
      <c r="M375" s="197"/>
      <c r="N375" s="197"/>
      <c r="O375" s="197"/>
      <c r="P375" s="197"/>
      <c r="Q375" s="197"/>
      <c r="R375" s="197"/>
      <c r="S375" s="197"/>
      <c r="T375" s="200"/>
      <c r="U375" s="197"/>
      <c r="Y375" s="200"/>
      <c r="AF375" s="202"/>
    </row>
    <row r="376" spans="1:32" s="203" customFormat="1" ht="15" x14ac:dyDescent="0.25">
      <c r="A376" s="196"/>
      <c r="B376" s="197"/>
      <c r="C376" s="197"/>
      <c r="D376" s="197"/>
      <c r="E376" s="197"/>
      <c r="F376" s="198"/>
      <c r="G376" s="197"/>
      <c r="H376" s="197"/>
      <c r="I376" s="197"/>
      <c r="J376" s="197"/>
      <c r="K376" s="197"/>
      <c r="L376" s="197"/>
      <c r="M376" s="197"/>
      <c r="N376" s="197"/>
      <c r="O376" s="197"/>
      <c r="P376" s="197"/>
      <c r="Q376" s="197"/>
      <c r="R376" s="197"/>
      <c r="S376" s="197"/>
      <c r="T376" s="200"/>
      <c r="U376" s="197"/>
      <c r="Y376" s="200"/>
      <c r="AF376" s="202"/>
    </row>
    <row r="377" spans="1:32" s="203" customFormat="1" ht="15" x14ac:dyDescent="0.25">
      <c r="A377" s="196"/>
      <c r="B377" s="197"/>
      <c r="C377" s="197"/>
      <c r="D377" s="197"/>
      <c r="E377" s="197"/>
      <c r="F377" s="198"/>
      <c r="G377" s="197"/>
      <c r="H377" s="197"/>
      <c r="I377" s="197"/>
      <c r="J377" s="197"/>
      <c r="K377" s="197"/>
      <c r="L377" s="197"/>
      <c r="M377" s="197"/>
      <c r="N377" s="197"/>
      <c r="O377" s="197"/>
      <c r="P377" s="197"/>
      <c r="Q377" s="197"/>
      <c r="R377" s="197"/>
      <c r="S377" s="197"/>
      <c r="T377" s="200"/>
      <c r="U377" s="197"/>
      <c r="Y377" s="200"/>
      <c r="AF377" s="202"/>
    </row>
    <row r="378" spans="1:32" s="203" customFormat="1" ht="15" x14ac:dyDescent="0.25">
      <c r="A378" s="196"/>
      <c r="B378" s="197"/>
      <c r="C378" s="197"/>
      <c r="D378" s="197"/>
      <c r="E378" s="197"/>
      <c r="F378" s="198"/>
      <c r="G378" s="197"/>
      <c r="H378" s="197"/>
      <c r="I378" s="197"/>
      <c r="J378" s="197"/>
      <c r="K378" s="197"/>
      <c r="L378" s="197"/>
      <c r="M378" s="197"/>
      <c r="N378" s="197"/>
      <c r="O378" s="197"/>
      <c r="P378" s="197"/>
      <c r="Q378" s="197"/>
      <c r="R378" s="197"/>
      <c r="S378" s="197"/>
      <c r="T378" s="200"/>
      <c r="U378" s="197"/>
      <c r="Y378" s="200"/>
      <c r="AF378" s="202"/>
    </row>
    <row r="379" spans="1:32" s="203" customFormat="1" ht="15" x14ac:dyDescent="0.25">
      <c r="A379" s="196"/>
      <c r="B379" s="197"/>
      <c r="C379" s="197"/>
      <c r="D379" s="197"/>
      <c r="E379" s="197"/>
      <c r="F379" s="198"/>
      <c r="G379" s="197"/>
      <c r="H379" s="197"/>
      <c r="I379" s="197"/>
      <c r="J379" s="197"/>
      <c r="K379" s="197"/>
      <c r="L379" s="197"/>
      <c r="M379" s="197"/>
      <c r="N379" s="197"/>
      <c r="O379" s="197"/>
      <c r="P379" s="197"/>
      <c r="Q379" s="197"/>
      <c r="R379" s="197"/>
      <c r="S379" s="197"/>
      <c r="T379" s="200"/>
      <c r="U379" s="197"/>
      <c r="Y379" s="200"/>
      <c r="AF379" s="202"/>
    </row>
    <row r="380" spans="1:32" s="203" customFormat="1" ht="15" x14ac:dyDescent="0.25">
      <c r="A380" s="196"/>
      <c r="B380" s="197"/>
      <c r="C380" s="197"/>
      <c r="D380" s="197"/>
      <c r="E380" s="197"/>
      <c r="F380" s="198"/>
      <c r="G380" s="197"/>
      <c r="H380" s="197"/>
      <c r="I380" s="197"/>
      <c r="J380" s="197"/>
      <c r="K380" s="197"/>
      <c r="L380" s="197"/>
      <c r="M380" s="197"/>
      <c r="N380" s="197"/>
      <c r="O380" s="197"/>
      <c r="P380" s="197"/>
      <c r="Q380" s="197"/>
      <c r="R380" s="197"/>
      <c r="S380" s="197"/>
      <c r="T380" s="200"/>
      <c r="U380" s="197"/>
      <c r="Y380" s="200"/>
      <c r="AF380" s="202"/>
    </row>
    <row r="381" spans="1:32" s="203" customFormat="1" ht="15" x14ac:dyDescent="0.25">
      <c r="A381" s="196"/>
      <c r="B381" s="197"/>
      <c r="C381" s="197"/>
      <c r="D381" s="197"/>
      <c r="E381" s="197"/>
      <c r="F381" s="198"/>
      <c r="G381" s="197"/>
      <c r="H381" s="197"/>
      <c r="I381" s="197"/>
      <c r="J381" s="197"/>
      <c r="K381" s="197"/>
      <c r="L381" s="197"/>
      <c r="M381" s="197"/>
      <c r="N381" s="197"/>
      <c r="O381" s="197"/>
      <c r="P381" s="197"/>
      <c r="Q381" s="197"/>
      <c r="R381" s="197"/>
      <c r="S381" s="197"/>
      <c r="T381" s="200"/>
      <c r="U381" s="197"/>
      <c r="Y381" s="200"/>
      <c r="AF381" s="202"/>
    </row>
    <row r="382" spans="1:32" s="203" customFormat="1" ht="15" x14ac:dyDescent="0.25">
      <c r="A382" s="196"/>
      <c r="B382" s="197"/>
      <c r="C382" s="197"/>
      <c r="D382" s="197"/>
      <c r="E382" s="197"/>
      <c r="F382" s="198"/>
      <c r="G382" s="197"/>
      <c r="H382" s="197"/>
      <c r="I382" s="197"/>
      <c r="J382" s="197"/>
      <c r="K382" s="197"/>
      <c r="L382" s="197"/>
      <c r="M382" s="197"/>
      <c r="N382" s="197"/>
      <c r="O382" s="197"/>
      <c r="P382" s="197"/>
      <c r="Q382" s="197"/>
      <c r="R382" s="197"/>
      <c r="S382" s="197"/>
      <c r="T382" s="200"/>
      <c r="U382" s="197"/>
      <c r="Y382" s="200"/>
      <c r="AF382" s="202"/>
    </row>
    <row r="383" spans="1:32" s="203" customFormat="1" ht="15" x14ac:dyDescent="0.25">
      <c r="A383" s="196"/>
      <c r="B383" s="197"/>
      <c r="C383" s="197"/>
      <c r="D383" s="197"/>
      <c r="E383" s="197"/>
      <c r="F383" s="198"/>
      <c r="G383" s="197"/>
      <c r="H383" s="197"/>
      <c r="I383" s="197"/>
      <c r="J383" s="197"/>
      <c r="K383" s="197"/>
      <c r="L383" s="197"/>
      <c r="M383" s="197"/>
      <c r="N383" s="197"/>
      <c r="O383" s="197"/>
      <c r="P383" s="197"/>
      <c r="Q383" s="197"/>
      <c r="R383" s="197"/>
      <c r="S383" s="197"/>
      <c r="T383" s="200"/>
      <c r="U383" s="197"/>
      <c r="Y383" s="200"/>
      <c r="AF383" s="202"/>
    </row>
    <row r="384" spans="1:32" s="203" customFormat="1" ht="15" x14ac:dyDescent="0.25">
      <c r="A384" s="196"/>
      <c r="B384" s="197"/>
      <c r="C384" s="197"/>
      <c r="D384" s="197"/>
      <c r="E384" s="197"/>
      <c r="F384" s="198"/>
      <c r="G384" s="197"/>
      <c r="H384" s="197"/>
      <c r="I384" s="197"/>
      <c r="J384" s="197"/>
      <c r="K384" s="197"/>
      <c r="L384" s="197"/>
      <c r="M384" s="197"/>
      <c r="N384" s="197"/>
      <c r="O384" s="197"/>
      <c r="P384" s="197"/>
      <c r="Q384" s="197"/>
      <c r="R384" s="197"/>
      <c r="S384" s="197"/>
      <c r="T384" s="200"/>
      <c r="U384" s="197"/>
      <c r="Y384" s="200"/>
      <c r="AF384" s="202"/>
    </row>
    <row r="385" spans="1:32" s="203" customFormat="1" ht="15" x14ac:dyDescent="0.25">
      <c r="A385" s="196"/>
      <c r="B385" s="197"/>
      <c r="C385" s="197"/>
      <c r="D385" s="197"/>
      <c r="E385" s="197"/>
      <c r="F385" s="198"/>
      <c r="G385" s="197"/>
      <c r="H385" s="197"/>
      <c r="I385" s="197"/>
      <c r="J385" s="197"/>
      <c r="K385" s="197"/>
      <c r="L385" s="197"/>
      <c r="M385" s="197"/>
      <c r="N385" s="197"/>
      <c r="O385" s="197"/>
      <c r="P385" s="197"/>
      <c r="Q385" s="197"/>
      <c r="R385" s="197"/>
      <c r="S385" s="197"/>
      <c r="T385" s="200"/>
      <c r="U385" s="197"/>
      <c r="Y385" s="200"/>
      <c r="AF385" s="202"/>
    </row>
    <row r="386" spans="1:32" s="203" customFormat="1" ht="15" x14ac:dyDescent="0.25">
      <c r="A386" s="196"/>
      <c r="B386" s="197"/>
      <c r="C386" s="197"/>
      <c r="D386" s="197"/>
      <c r="E386" s="197"/>
      <c r="F386" s="198"/>
      <c r="G386" s="197"/>
      <c r="H386" s="197"/>
      <c r="I386" s="197"/>
      <c r="J386" s="197"/>
      <c r="K386" s="197"/>
      <c r="L386" s="197"/>
      <c r="M386" s="197"/>
      <c r="N386" s="197"/>
      <c r="O386" s="197"/>
      <c r="P386" s="197"/>
      <c r="Q386" s="197"/>
      <c r="R386" s="197"/>
      <c r="S386" s="197"/>
      <c r="T386" s="200"/>
      <c r="U386" s="197"/>
      <c r="Y386" s="200"/>
      <c r="AF386" s="202"/>
    </row>
    <row r="387" spans="1:32" s="203" customFormat="1" ht="15" x14ac:dyDescent="0.25">
      <c r="A387" s="196"/>
      <c r="B387" s="197"/>
      <c r="C387" s="197"/>
      <c r="D387" s="197"/>
      <c r="E387" s="197"/>
      <c r="F387" s="198"/>
      <c r="G387" s="197"/>
      <c r="H387" s="197"/>
      <c r="I387" s="197"/>
      <c r="J387" s="197"/>
      <c r="K387" s="197"/>
      <c r="L387" s="197"/>
      <c r="M387" s="197"/>
      <c r="N387" s="197"/>
      <c r="O387" s="197"/>
      <c r="P387" s="197"/>
      <c r="Q387" s="197"/>
      <c r="R387" s="197"/>
      <c r="S387" s="197"/>
      <c r="T387" s="200"/>
      <c r="U387" s="197"/>
      <c r="Y387" s="200"/>
      <c r="AF387" s="202"/>
    </row>
    <row r="388" spans="1:32" s="203" customFormat="1" ht="15" x14ac:dyDescent="0.25">
      <c r="A388" s="196"/>
      <c r="B388" s="197"/>
      <c r="C388" s="197"/>
      <c r="D388" s="197"/>
      <c r="E388" s="197"/>
      <c r="F388" s="198"/>
      <c r="G388" s="197"/>
      <c r="H388" s="197"/>
      <c r="I388" s="197"/>
      <c r="J388" s="197"/>
      <c r="K388" s="197"/>
      <c r="L388" s="197"/>
      <c r="M388" s="197"/>
      <c r="N388" s="197"/>
      <c r="O388" s="197"/>
      <c r="P388" s="197"/>
      <c r="Q388" s="197"/>
      <c r="R388" s="197"/>
      <c r="S388" s="197"/>
      <c r="T388" s="200"/>
      <c r="U388" s="197"/>
      <c r="Y388" s="200"/>
      <c r="AF388" s="202"/>
    </row>
    <row r="389" spans="1:32" s="203" customFormat="1" ht="15" x14ac:dyDescent="0.25">
      <c r="A389" s="196"/>
      <c r="B389" s="197"/>
      <c r="C389" s="197"/>
      <c r="D389" s="197"/>
      <c r="E389" s="197"/>
      <c r="F389" s="198"/>
      <c r="G389" s="197"/>
      <c r="H389" s="197"/>
      <c r="I389" s="197"/>
      <c r="J389" s="197"/>
      <c r="K389" s="197"/>
      <c r="L389" s="197"/>
      <c r="M389" s="197"/>
      <c r="N389" s="197"/>
      <c r="O389" s="197"/>
      <c r="P389" s="197"/>
      <c r="Q389" s="197"/>
      <c r="R389" s="197"/>
      <c r="S389" s="197"/>
      <c r="T389" s="200"/>
      <c r="U389" s="197"/>
      <c r="Y389" s="200"/>
      <c r="AF389" s="202"/>
    </row>
    <row r="390" spans="1:32" s="203" customFormat="1" ht="15" x14ac:dyDescent="0.25">
      <c r="A390" s="196"/>
      <c r="B390" s="197"/>
      <c r="C390" s="197"/>
      <c r="D390" s="197"/>
      <c r="E390" s="197"/>
      <c r="F390" s="198"/>
      <c r="G390" s="197"/>
      <c r="H390" s="197"/>
      <c r="I390" s="197"/>
      <c r="J390" s="197"/>
      <c r="K390" s="197"/>
      <c r="L390" s="197"/>
      <c r="M390" s="197"/>
      <c r="N390" s="197"/>
      <c r="O390" s="197"/>
      <c r="P390" s="197"/>
      <c r="Q390" s="197"/>
      <c r="R390" s="197"/>
      <c r="S390" s="197"/>
      <c r="T390" s="200"/>
      <c r="U390" s="197"/>
      <c r="Y390" s="200"/>
      <c r="AF390" s="202"/>
    </row>
    <row r="391" spans="1:32" s="203" customFormat="1" ht="15" x14ac:dyDescent="0.25">
      <c r="A391" s="196"/>
      <c r="B391" s="197"/>
      <c r="C391" s="197"/>
      <c r="D391" s="197"/>
      <c r="E391" s="197"/>
      <c r="F391" s="198"/>
      <c r="G391" s="197"/>
      <c r="H391" s="197"/>
      <c r="I391" s="197"/>
      <c r="J391" s="197"/>
      <c r="K391" s="197"/>
      <c r="L391" s="197"/>
      <c r="M391" s="197"/>
      <c r="N391" s="197"/>
      <c r="O391" s="197"/>
      <c r="P391" s="197"/>
      <c r="Q391" s="197"/>
      <c r="R391" s="197"/>
      <c r="S391" s="197"/>
      <c r="T391" s="200"/>
      <c r="U391" s="197"/>
      <c r="Y391" s="200"/>
      <c r="AF391" s="202"/>
    </row>
    <row r="392" spans="1:32" s="203" customFormat="1" ht="15" x14ac:dyDescent="0.25">
      <c r="A392" s="196"/>
      <c r="B392" s="197"/>
      <c r="C392" s="197"/>
      <c r="D392" s="197"/>
      <c r="E392" s="197"/>
      <c r="F392" s="198"/>
      <c r="G392" s="197"/>
      <c r="H392" s="197"/>
      <c r="I392" s="197"/>
      <c r="J392" s="197"/>
      <c r="K392" s="197"/>
      <c r="L392" s="197"/>
      <c r="M392" s="197"/>
      <c r="N392" s="197"/>
      <c r="O392" s="197"/>
      <c r="P392" s="197"/>
      <c r="Q392" s="197"/>
      <c r="R392" s="197"/>
      <c r="S392" s="197"/>
      <c r="T392" s="200"/>
      <c r="U392" s="197"/>
      <c r="Y392" s="200"/>
      <c r="AF392" s="202"/>
    </row>
    <row r="393" spans="1:32" s="203" customFormat="1" ht="15" x14ac:dyDescent="0.25">
      <c r="A393" s="196"/>
      <c r="B393" s="197"/>
      <c r="C393" s="197"/>
      <c r="D393" s="197"/>
      <c r="E393" s="197"/>
      <c r="F393" s="198"/>
      <c r="G393" s="197"/>
      <c r="H393" s="197"/>
      <c r="I393" s="197"/>
      <c r="J393" s="197"/>
      <c r="K393" s="197"/>
      <c r="L393" s="197"/>
      <c r="M393" s="197"/>
      <c r="N393" s="197"/>
      <c r="O393" s="197"/>
      <c r="P393" s="197"/>
      <c r="Q393" s="197"/>
      <c r="R393" s="197"/>
      <c r="S393" s="197"/>
      <c r="T393" s="200"/>
      <c r="U393" s="197"/>
      <c r="Y393" s="200"/>
      <c r="AF393" s="202"/>
    </row>
    <row r="394" spans="1:32" s="203" customFormat="1" ht="15" x14ac:dyDescent="0.25">
      <c r="A394" s="196"/>
      <c r="B394" s="197"/>
      <c r="C394" s="197"/>
      <c r="D394" s="197"/>
      <c r="E394" s="197"/>
      <c r="F394" s="198"/>
      <c r="G394" s="197"/>
      <c r="H394" s="197"/>
      <c r="I394" s="197"/>
      <c r="J394" s="197"/>
      <c r="K394" s="197"/>
      <c r="L394" s="197"/>
      <c r="M394" s="197"/>
      <c r="N394" s="197"/>
      <c r="O394" s="197"/>
      <c r="P394" s="197"/>
      <c r="Q394" s="197"/>
      <c r="R394" s="197"/>
      <c r="S394" s="197"/>
      <c r="T394" s="200"/>
      <c r="U394" s="197"/>
      <c r="Y394" s="200"/>
      <c r="AF394" s="202"/>
    </row>
    <row r="395" spans="1:32" s="203" customFormat="1" ht="15" x14ac:dyDescent="0.25">
      <c r="A395" s="196"/>
      <c r="B395" s="197"/>
      <c r="C395" s="197"/>
      <c r="D395" s="197"/>
      <c r="E395" s="197"/>
      <c r="F395" s="198"/>
      <c r="G395" s="197"/>
      <c r="H395" s="197"/>
      <c r="I395" s="197"/>
      <c r="J395" s="197"/>
      <c r="K395" s="197"/>
      <c r="L395" s="197"/>
      <c r="M395" s="197"/>
      <c r="N395" s="197"/>
      <c r="O395" s="197"/>
      <c r="P395" s="197"/>
      <c r="Q395" s="197"/>
      <c r="R395" s="197"/>
      <c r="S395" s="197"/>
      <c r="T395" s="200"/>
      <c r="U395" s="197"/>
      <c r="Y395" s="200"/>
      <c r="AF395" s="202"/>
    </row>
    <row r="396" spans="1:32" s="203" customFormat="1" ht="15" x14ac:dyDescent="0.25">
      <c r="A396" s="196"/>
      <c r="B396" s="197"/>
      <c r="C396" s="197"/>
      <c r="D396" s="197"/>
      <c r="E396" s="197"/>
      <c r="F396" s="198"/>
      <c r="G396" s="197"/>
      <c r="H396" s="197"/>
      <c r="I396" s="197"/>
      <c r="J396" s="197"/>
      <c r="K396" s="197"/>
      <c r="L396" s="197"/>
      <c r="M396" s="197"/>
      <c r="N396" s="197"/>
      <c r="O396" s="197"/>
      <c r="P396" s="197"/>
      <c r="Q396" s="197"/>
      <c r="R396" s="197"/>
      <c r="S396" s="197"/>
      <c r="T396" s="200"/>
      <c r="U396" s="197"/>
      <c r="Y396" s="200"/>
      <c r="AF396" s="202"/>
    </row>
    <row r="397" spans="1:32" s="203" customFormat="1" ht="15" x14ac:dyDescent="0.25">
      <c r="A397" s="196"/>
      <c r="B397" s="197"/>
      <c r="C397" s="197"/>
      <c r="D397" s="197"/>
      <c r="E397" s="197"/>
      <c r="F397" s="198"/>
      <c r="G397" s="197"/>
      <c r="H397" s="197"/>
      <c r="I397" s="197"/>
      <c r="J397" s="197"/>
      <c r="K397" s="197"/>
      <c r="L397" s="197"/>
      <c r="M397" s="197"/>
      <c r="N397" s="197"/>
      <c r="O397" s="197"/>
      <c r="P397" s="197"/>
      <c r="Q397" s="197"/>
      <c r="R397" s="197"/>
      <c r="S397" s="197"/>
      <c r="T397" s="200"/>
      <c r="U397" s="197"/>
      <c r="Y397" s="200"/>
      <c r="AF397" s="202"/>
    </row>
    <row r="398" spans="1:32" s="203" customFormat="1" ht="15" x14ac:dyDescent="0.25">
      <c r="A398" s="196"/>
      <c r="B398" s="197"/>
      <c r="C398" s="197"/>
      <c r="D398" s="197"/>
      <c r="E398" s="197"/>
      <c r="F398" s="198"/>
      <c r="G398" s="197"/>
      <c r="H398" s="197"/>
      <c r="I398" s="197"/>
      <c r="J398" s="197"/>
      <c r="K398" s="197"/>
      <c r="L398" s="197"/>
      <c r="M398" s="197"/>
      <c r="N398" s="197"/>
      <c r="O398" s="197"/>
      <c r="P398" s="197"/>
      <c r="Q398" s="197"/>
      <c r="R398" s="197"/>
      <c r="S398" s="197"/>
      <c r="T398" s="200"/>
      <c r="U398" s="197"/>
      <c r="Y398" s="200"/>
      <c r="AF398" s="202"/>
    </row>
    <row r="399" spans="1:32" s="203" customFormat="1" ht="15" x14ac:dyDescent="0.25">
      <c r="A399" s="196"/>
      <c r="B399" s="197"/>
      <c r="C399" s="197"/>
      <c r="D399" s="197"/>
      <c r="E399" s="197"/>
      <c r="F399" s="198"/>
      <c r="G399" s="197"/>
      <c r="H399" s="197"/>
      <c r="I399" s="197"/>
      <c r="J399" s="197"/>
      <c r="K399" s="197"/>
      <c r="L399" s="197"/>
      <c r="M399" s="197"/>
      <c r="N399" s="197"/>
      <c r="O399" s="197"/>
      <c r="P399" s="197"/>
      <c r="Q399" s="197"/>
      <c r="R399" s="197"/>
      <c r="S399" s="197"/>
      <c r="T399" s="200"/>
      <c r="U399" s="197"/>
      <c r="Y399" s="200"/>
      <c r="AF399" s="202"/>
    </row>
    <row r="400" spans="1:32" s="203" customFormat="1" ht="15" x14ac:dyDescent="0.25">
      <c r="A400" s="196"/>
      <c r="B400" s="197"/>
      <c r="C400" s="197"/>
      <c r="D400" s="197"/>
      <c r="E400" s="197"/>
      <c r="F400" s="198"/>
      <c r="G400" s="197"/>
      <c r="H400" s="197"/>
      <c r="I400" s="197"/>
      <c r="J400" s="197"/>
      <c r="K400" s="197"/>
      <c r="L400" s="197"/>
      <c r="M400" s="197"/>
      <c r="N400" s="197"/>
      <c r="O400" s="197"/>
      <c r="P400" s="197"/>
      <c r="Q400" s="197"/>
      <c r="R400" s="197"/>
      <c r="S400" s="197"/>
      <c r="T400" s="200"/>
      <c r="U400" s="197"/>
      <c r="Y400" s="200"/>
      <c r="AF400" s="202"/>
    </row>
    <row r="401" spans="1:32" s="203" customFormat="1" ht="15" x14ac:dyDescent="0.25">
      <c r="A401" s="196"/>
      <c r="B401" s="197"/>
      <c r="C401" s="197"/>
      <c r="D401" s="197"/>
      <c r="E401" s="197"/>
      <c r="F401" s="198"/>
      <c r="G401" s="197"/>
      <c r="H401" s="197"/>
      <c r="I401" s="197"/>
      <c r="J401" s="197"/>
      <c r="K401" s="197"/>
      <c r="L401" s="197"/>
      <c r="M401" s="197"/>
      <c r="N401" s="197"/>
      <c r="O401" s="197"/>
      <c r="P401" s="197"/>
      <c r="Q401" s="197"/>
      <c r="R401" s="197"/>
      <c r="S401" s="197"/>
      <c r="T401" s="200"/>
      <c r="U401" s="197"/>
      <c r="Y401" s="200"/>
      <c r="AF401" s="202"/>
    </row>
    <row r="402" spans="1:32" s="203" customFormat="1" ht="15" x14ac:dyDescent="0.25">
      <c r="A402" s="196"/>
      <c r="B402" s="197"/>
      <c r="C402" s="197"/>
      <c r="D402" s="197"/>
      <c r="E402" s="197"/>
      <c r="F402" s="198"/>
      <c r="G402" s="197"/>
      <c r="H402" s="197"/>
      <c r="I402" s="197"/>
      <c r="J402" s="197"/>
      <c r="K402" s="197"/>
      <c r="L402" s="197"/>
      <c r="M402" s="197"/>
      <c r="N402" s="197"/>
      <c r="O402" s="197"/>
      <c r="P402" s="197"/>
      <c r="Q402" s="197"/>
      <c r="R402" s="197"/>
      <c r="S402" s="197"/>
      <c r="T402" s="200"/>
      <c r="U402" s="197"/>
      <c r="Y402" s="200"/>
      <c r="AF402" s="202"/>
    </row>
    <row r="403" spans="1:32" s="203" customFormat="1" ht="15" x14ac:dyDescent="0.25">
      <c r="A403" s="196"/>
      <c r="B403" s="197"/>
      <c r="C403" s="197"/>
      <c r="D403" s="197"/>
      <c r="E403" s="197"/>
      <c r="F403" s="198"/>
      <c r="G403" s="197"/>
      <c r="H403" s="197"/>
      <c r="I403" s="197"/>
      <c r="J403" s="197"/>
      <c r="K403" s="197"/>
      <c r="L403" s="197"/>
      <c r="M403" s="197"/>
      <c r="N403" s="197"/>
      <c r="O403" s="197"/>
      <c r="P403" s="197"/>
      <c r="Q403" s="197"/>
      <c r="R403" s="197"/>
      <c r="S403" s="197"/>
      <c r="T403" s="200"/>
      <c r="U403" s="197"/>
      <c r="Y403" s="200"/>
      <c r="AF403" s="202"/>
    </row>
    <row r="404" spans="1:32" s="203" customFormat="1" ht="15" x14ac:dyDescent="0.25">
      <c r="A404" s="196"/>
      <c r="B404" s="197"/>
      <c r="C404" s="197"/>
      <c r="D404" s="197"/>
      <c r="E404" s="197"/>
      <c r="F404" s="198"/>
      <c r="G404" s="197"/>
      <c r="H404" s="197"/>
      <c r="I404" s="197"/>
      <c r="J404" s="197"/>
      <c r="K404" s="197"/>
      <c r="L404" s="197"/>
      <c r="M404" s="197"/>
      <c r="N404" s="197"/>
      <c r="O404" s="197"/>
      <c r="P404" s="197"/>
      <c r="Q404" s="197"/>
      <c r="R404" s="197"/>
      <c r="S404" s="197"/>
      <c r="T404" s="200"/>
      <c r="U404" s="197"/>
      <c r="Y404" s="200"/>
      <c r="AF404" s="202"/>
    </row>
    <row r="405" spans="1:32" s="203" customFormat="1" ht="15" x14ac:dyDescent="0.25">
      <c r="A405" s="196"/>
      <c r="B405" s="197"/>
      <c r="C405" s="197"/>
      <c r="D405" s="197"/>
      <c r="E405" s="197"/>
      <c r="F405" s="198"/>
      <c r="G405" s="197"/>
      <c r="H405" s="197"/>
      <c r="I405" s="197"/>
      <c r="J405" s="197"/>
      <c r="K405" s="197"/>
      <c r="L405" s="197"/>
      <c r="M405" s="197"/>
      <c r="N405" s="197"/>
      <c r="O405" s="197"/>
      <c r="P405" s="197"/>
      <c r="Q405" s="197"/>
      <c r="R405" s="197"/>
      <c r="S405" s="197"/>
      <c r="T405" s="200"/>
      <c r="U405" s="197"/>
      <c r="Y405" s="200"/>
      <c r="AF405" s="202"/>
    </row>
    <row r="406" spans="1:32" s="203" customFormat="1" ht="15" x14ac:dyDescent="0.25">
      <c r="A406" s="196"/>
      <c r="B406" s="197"/>
      <c r="C406" s="197"/>
      <c r="D406" s="197"/>
      <c r="E406" s="197"/>
      <c r="F406" s="198"/>
      <c r="G406" s="197"/>
      <c r="H406" s="197"/>
      <c r="I406" s="197"/>
      <c r="J406" s="197"/>
      <c r="K406" s="197"/>
      <c r="L406" s="197"/>
      <c r="M406" s="197"/>
      <c r="N406" s="197"/>
      <c r="O406" s="197"/>
      <c r="P406" s="197"/>
      <c r="Q406" s="197"/>
      <c r="R406" s="197"/>
      <c r="S406" s="197"/>
      <c r="T406" s="200"/>
      <c r="U406" s="197"/>
      <c r="Y406" s="200"/>
      <c r="AF406" s="202"/>
    </row>
    <row r="407" spans="1:32" s="203" customFormat="1" ht="15" x14ac:dyDescent="0.25">
      <c r="A407" s="196"/>
      <c r="B407" s="197"/>
      <c r="C407" s="197"/>
      <c r="D407" s="197"/>
      <c r="E407" s="197"/>
      <c r="F407" s="198"/>
      <c r="G407" s="197"/>
      <c r="H407" s="197"/>
      <c r="I407" s="197"/>
      <c r="J407" s="197"/>
      <c r="K407" s="197"/>
      <c r="L407" s="197"/>
      <c r="M407" s="197"/>
      <c r="N407" s="197"/>
      <c r="O407" s="197"/>
      <c r="P407" s="197"/>
      <c r="Q407" s="197"/>
      <c r="R407" s="197"/>
      <c r="S407" s="197"/>
      <c r="T407" s="200"/>
      <c r="U407" s="197"/>
      <c r="Y407" s="200"/>
      <c r="AF407" s="202"/>
    </row>
    <row r="408" spans="1:32" s="203" customFormat="1" ht="15" x14ac:dyDescent="0.25">
      <c r="A408" s="196"/>
      <c r="B408" s="197"/>
      <c r="C408" s="197"/>
      <c r="D408" s="197"/>
      <c r="E408" s="197"/>
      <c r="F408" s="198"/>
      <c r="G408" s="197"/>
      <c r="H408" s="197"/>
      <c r="I408" s="197"/>
      <c r="J408" s="197"/>
      <c r="K408" s="197"/>
      <c r="L408" s="197"/>
      <c r="M408" s="197"/>
      <c r="N408" s="197"/>
      <c r="O408" s="197"/>
      <c r="P408" s="197"/>
      <c r="Q408" s="197"/>
      <c r="R408" s="197"/>
      <c r="S408" s="197"/>
      <c r="T408" s="200"/>
      <c r="U408" s="197"/>
      <c r="Y408" s="200"/>
      <c r="AF408" s="202"/>
    </row>
    <row r="409" spans="1:32" s="203" customFormat="1" ht="15" x14ac:dyDescent="0.25">
      <c r="A409" s="196"/>
      <c r="B409" s="197"/>
      <c r="C409" s="197"/>
      <c r="D409" s="197"/>
      <c r="E409" s="197"/>
      <c r="F409" s="198"/>
      <c r="G409" s="197"/>
      <c r="H409" s="197"/>
      <c r="I409" s="197"/>
      <c r="J409" s="197"/>
      <c r="K409" s="197"/>
      <c r="L409" s="197"/>
      <c r="M409" s="197"/>
      <c r="N409" s="197"/>
      <c r="O409" s="197"/>
      <c r="P409" s="197"/>
      <c r="Q409" s="197"/>
      <c r="R409" s="197"/>
      <c r="S409" s="197"/>
      <c r="T409" s="200"/>
      <c r="U409" s="197"/>
      <c r="Y409" s="200"/>
      <c r="AF409" s="202"/>
    </row>
    <row r="410" spans="1:32" s="203" customFormat="1" ht="15" x14ac:dyDescent="0.25">
      <c r="A410" s="196"/>
      <c r="B410" s="197"/>
      <c r="C410" s="197"/>
      <c r="D410" s="197"/>
      <c r="E410" s="197"/>
      <c r="F410" s="198"/>
      <c r="G410" s="197"/>
      <c r="H410" s="197"/>
      <c r="I410" s="197"/>
      <c r="J410" s="197"/>
      <c r="K410" s="197"/>
      <c r="L410" s="197"/>
      <c r="M410" s="197"/>
      <c r="N410" s="197"/>
      <c r="O410" s="197"/>
      <c r="P410" s="197"/>
      <c r="Q410" s="197"/>
      <c r="R410" s="197"/>
      <c r="S410" s="197"/>
      <c r="T410" s="200"/>
      <c r="U410" s="197"/>
      <c r="Y410" s="200"/>
      <c r="AF410" s="202"/>
    </row>
    <row r="411" spans="1:32" s="203" customFormat="1" ht="15" x14ac:dyDescent="0.25">
      <c r="A411" s="196"/>
      <c r="B411" s="197"/>
      <c r="C411" s="197"/>
      <c r="D411" s="197"/>
      <c r="E411" s="197"/>
      <c r="F411" s="198"/>
      <c r="G411" s="197"/>
      <c r="H411" s="197"/>
      <c r="I411" s="197"/>
      <c r="J411" s="197"/>
      <c r="K411" s="197"/>
      <c r="L411" s="197"/>
      <c r="M411" s="197"/>
      <c r="N411" s="197"/>
      <c r="O411" s="197"/>
      <c r="P411" s="197"/>
      <c r="Q411" s="197"/>
      <c r="R411" s="197"/>
      <c r="S411" s="197"/>
      <c r="T411" s="200"/>
      <c r="U411" s="197"/>
      <c r="Y411" s="200"/>
      <c r="AF411" s="202"/>
    </row>
    <row r="412" spans="1:32" s="203" customFormat="1" ht="15" x14ac:dyDescent="0.25">
      <c r="A412" s="196"/>
      <c r="B412" s="197"/>
      <c r="C412" s="197"/>
      <c r="D412" s="197"/>
      <c r="E412" s="197"/>
      <c r="F412" s="198"/>
      <c r="G412" s="197"/>
      <c r="H412" s="197"/>
      <c r="I412" s="197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200"/>
      <c r="U412" s="197"/>
      <c r="Y412" s="200"/>
      <c r="AF412" s="202"/>
    </row>
    <row r="413" spans="1:32" s="203" customFormat="1" ht="15" x14ac:dyDescent="0.25">
      <c r="A413" s="196"/>
      <c r="B413" s="197"/>
      <c r="C413" s="197"/>
      <c r="D413" s="197"/>
      <c r="E413" s="197"/>
      <c r="F413" s="198"/>
      <c r="G413" s="197"/>
      <c r="H413" s="197"/>
      <c r="I413" s="197"/>
      <c r="J413" s="197"/>
      <c r="K413" s="197"/>
      <c r="L413" s="197"/>
      <c r="M413" s="197"/>
      <c r="N413" s="197"/>
      <c r="O413" s="197"/>
      <c r="P413" s="197"/>
      <c r="Q413" s="197"/>
      <c r="R413" s="197"/>
      <c r="S413" s="197"/>
      <c r="T413" s="200"/>
      <c r="U413" s="197"/>
      <c r="Y413" s="200"/>
      <c r="AF413" s="202"/>
    </row>
    <row r="414" spans="1:32" s="203" customFormat="1" ht="15" x14ac:dyDescent="0.25">
      <c r="A414" s="196"/>
      <c r="B414" s="197"/>
      <c r="C414" s="197"/>
      <c r="D414" s="197"/>
      <c r="E414" s="197"/>
      <c r="F414" s="198"/>
      <c r="G414" s="197"/>
      <c r="H414" s="197"/>
      <c r="I414" s="197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200"/>
      <c r="U414" s="197"/>
      <c r="Y414" s="200"/>
      <c r="AF414" s="202"/>
    </row>
    <row r="415" spans="1:32" s="203" customFormat="1" ht="15" x14ac:dyDescent="0.25">
      <c r="A415" s="196"/>
      <c r="B415" s="197"/>
      <c r="C415" s="197"/>
      <c r="D415" s="197"/>
      <c r="E415" s="197"/>
      <c r="F415" s="198"/>
      <c r="G415" s="197"/>
      <c r="H415" s="197"/>
      <c r="I415" s="197"/>
      <c r="J415" s="197"/>
      <c r="K415" s="197"/>
      <c r="L415" s="197"/>
      <c r="M415" s="197"/>
      <c r="N415" s="197"/>
      <c r="O415" s="197"/>
      <c r="P415" s="197"/>
      <c r="Q415" s="197"/>
      <c r="R415" s="197"/>
      <c r="S415" s="197"/>
      <c r="T415" s="200"/>
      <c r="U415" s="197"/>
      <c r="Y415" s="200"/>
      <c r="AF415" s="202"/>
    </row>
    <row r="416" spans="1:32" s="203" customFormat="1" ht="15" x14ac:dyDescent="0.25">
      <c r="A416" s="196"/>
      <c r="B416" s="197"/>
      <c r="C416" s="197"/>
      <c r="D416" s="197"/>
      <c r="E416" s="197"/>
      <c r="F416" s="198"/>
      <c r="G416" s="197"/>
      <c r="H416" s="197"/>
      <c r="I416" s="197"/>
      <c r="J416" s="197"/>
      <c r="K416" s="197"/>
      <c r="L416" s="197"/>
      <c r="M416" s="197"/>
      <c r="N416" s="197"/>
      <c r="O416" s="197"/>
      <c r="P416" s="197"/>
      <c r="Q416" s="197"/>
      <c r="R416" s="197"/>
      <c r="S416" s="197"/>
      <c r="T416" s="200"/>
      <c r="U416" s="197"/>
      <c r="Y416" s="200"/>
      <c r="AF416" s="202"/>
    </row>
    <row r="417" spans="1:32" s="203" customFormat="1" ht="15" x14ac:dyDescent="0.25">
      <c r="A417" s="196"/>
      <c r="B417" s="197"/>
      <c r="C417" s="197"/>
      <c r="D417" s="197"/>
      <c r="E417" s="197"/>
      <c r="F417" s="198"/>
      <c r="G417" s="197"/>
      <c r="H417" s="197"/>
      <c r="I417" s="197"/>
      <c r="J417" s="197"/>
      <c r="K417" s="197"/>
      <c r="L417" s="197"/>
      <c r="M417" s="197"/>
      <c r="N417" s="197"/>
      <c r="O417" s="197"/>
      <c r="P417" s="197"/>
      <c r="Q417" s="197"/>
      <c r="R417" s="197"/>
      <c r="S417" s="197"/>
      <c r="T417" s="200"/>
      <c r="U417" s="197"/>
      <c r="Y417" s="200"/>
      <c r="AF417" s="202"/>
    </row>
    <row r="418" spans="1:32" s="203" customFormat="1" ht="15" x14ac:dyDescent="0.25">
      <c r="A418" s="196"/>
      <c r="B418" s="197"/>
      <c r="C418" s="197"/>
      <c r="D418" s="197"/>
      <c r="E418" s="197"/>
      <c r="F418" s="198"/>
      <c r="G418" s="197"/>
      <c r="H418" s="197"/>
      <c r="I418" s="197"/>
      <c r="J418" s="197"/>
      <c r="K418" s="197"/>
      <c r="L418" s="197"/>
      <c r="M418" s="197"/>
      <c r="N418" s="197"/>
      <c r="O418" s="197"/>
      <c r="P418" s="197"/>
      <c r="Q418" s="197"/>
      <c r="R418" s="197"/>
      <c r="S418" s="197"/>
      <c r="T418" s="200"/>
      <c r="U418" s="197"/>
      <c r="Y418" s="200"/>
      <c r="AF418" s="202"/>
    </row>
    <row r="419" spans="1:32" s="203" customFormat="1" ht="15" x14ac:dyDescent="0.25">
      <c r="A419" s="196"/>
      <c r="B419" s="197"/>
      <c r="C419" s="197"/>
      <c r="D419" s="197"/>
      <c r="E419" s="197"/>
      <c r="F419" s="198"/>
      <c r="G419" s="197"/>
      <c r="H419" s="197"/>
      <c r="I419" s="197"/>
      <c r="J419" s="197"/>
      <c r="K419" s="197"/>
      <c r="L419" s="197"/>
      <c r="M419" s="197"/>
      <c r="N419" s="197"/>
      <c r="O419" s="197"/>
      <c r="P419" s="197"/>
      <c r="Q419" s="197"/>
      <c r="R419" s="197"/>
      <c r="S419" s="197"/>
      <c r="T419" s="200"/>
      <c r="U419" s="197"/>
      <c r="Y419" s="200"/>
      <c r="AF419" s="202"/>
    </row>
    <row r="420" spans="1:32" s="203" customFormat="1" ht="15" x14ac:dyDescent="0.25">
      <c r="A420" s="196"/>
      <c r="B420" s="197"/>
      <c r="C420" s="197"/>
      <c r="D420" s="197"/>
      <c r="E420" s="197"/>
      <c r="F420" s="198"/>
      <c r="G420" s="197"/>
      <c r="H420" s="197"/>
      <c r="I420" s="197"/>
      <c r="J420" s="197"/>
      <c r="K420" s="197"/>
      <c r="L420" s="197"/>
      <c r="M420" s="197"/>
      <c r="N420" s="197"/>
      <c r="O420" s="197"/>
      <c r="P420" s="197"/>
      <c r="Q420" s="197"/>
      <c r="R420" s="197"/>
      <c r="S420" s="197"/>
      <c r="T420" s="200"/>
      <c r="U420" s="197"/>
      <c r="Y420" s="200"/>
      <c r="AF420" s="202"/>
    </row>
    <row r="421" spans="1:32" s="203" customFormat="1" ht="15" x14ac:dyDescent="0.25">
      <c r="A421" s="196"/>
      <c r="B421" s="197"/>
      <c r="C421" s="197"/>
      <c r="D421" s="197"/>
      <c r="E421" s="197"/>
      <c r="F421" s="198"/>
      <c r="G421" s="197"/>
      <c r="H421" s="197"/>
      <c r="I421" s="197"/>
      <c r="J421" s="197"/>
      <c r="K421" s="197"/>
      <c r="L421" s="197"/>
      <c r="M421" s="197"/>
      <c r="N421" s="197"/>
      <c r="O421" s="197"/>
      <c r="P421" s="197"/>
      <c r="Q421" s="197"/>
      <c r="R421" s="197"/>
      <c r="S421" s="197"/>
      <c r="T421" s="200"/>
      <c r="U421" s="197"/>
      <c r="Y421" s="200"/>
      <c r="AF421" s="202"/>
    </row>
    <row r="422" spans="1:32" s="203" customFormat="1" ht="15" x14ac:dyDescent="0.25">
      <c r="A422" s="196"/>
      <c r="B422" s="197"/>
      <c r="C422" s="197"/>
      <c r="D422" s="197"/>
      <c r="E422" s="197"/>
      <c r="F422" s="198"/>
      <c r="G422" s="197"/>
      <c r="H422" s="197"/>
      <c r="I422" s="197"/>
      <c r="J422" s="197"/>
      <c r="K422" s="197"/>
      <c r="L422" s="197"/>
      <c r="M422" s="197"/>
      <c r="N422" s="197"/>
      <c r="O422" s="197"/>
      <c r="P422" s="197"/>
      <c r="Q422" s="197"/>
      <c r="R422" s="197"/>
      <c r="S422" s="197"/>
      <c r="T422" s="200"/>
      <c r="U422" s="197"/>
      <c r="Y422" s="200"/>
      <c r="AF422" s="202"/>
    </row>
    <row r="423" spans="1:32" s="203" customFormat="1" ht="15" x14ac:dyDescent="0.25">
      <c r="A423" s="196"/>
      <c r="B423" s="197"/>
      <c r="C423" s="197"/>
      <c r="D423" s="197"/>
      <c r="E423" s="197"/>
      <c r="F423" s="198"/>
      <c r="G423" s="197"/>
      <c r="H423" s="197"/>
      <c r="I423" s="197"/>
      <c r="J423" s="197"/>
      <c r="K423" s="197"/>
      <c r="L423" s="197"/>
      <c r="M423" s="197"/>
      <c r="N423" s="197"/>
      <c r="O423" s="197"/>
      <c r="P423" s="197"/>
      <c r="Q423" s="197"/>
      <c r="R423" s="197"/>
      <c r="S423" s="197"/>
      <c r="T423" s="200"/>
      <c r="U423" s="197"/>
      <c r="Y423" s="200"/>
      <c r="AF423" s="202"/>
    </row>
    <row r="424" spans="1:32" s="203" customFormat="1" ht="15" x14ac:dyDescent="0.25">
      <c r="A424" s="196"/>
      <c r="B424" s="197"/>
      <c r="C424" s="197"/>
      <c r="D424" s="197"/>
      <c r="E424" s="197"/>
      <c r="F424" s="198"/>
      <c r="G424" s="197"/>
      <c r="H424" s="197"/>
      <c r="I424" s="197"/>
      <c r="J424" s="197"/>
      <c r="K424" s="197"/>
      <c r="L424" s="197"/>
      <c r="M424" s="197"/>
      <c r="N424" s="197"/>
      <c r="O424" s="197"/>
      <c r="P424" s="197"/>
      <c r="Q424" s="197"/>
      <c r="R424" s="197"/>
      <c r="S424" s="197"/>
      <c r="T424" s="200"/>
      <c r="U424" s="197"/>
      <c r="Y424" s="200"/>
      <c r="AF424" s="202"/>
    </row>
    <row r="425" spans="1:32" s="203" customFormat="1" ht="15" x14ac:dyDescent="0.25">
      <c r="A425" s="196"/>
      <c r="B425" s="197"/>
      <c r="C425" s="197"/>
      <c r="D425" s="197"/>
      <c r="E425" s="197"/>
      <c r="F425" s="198"/>
      <c r="G425" s="197"/>
      <c r="H425" s="197"/>
      <c r="I425" s="197"/>
      <c r="J425" s="197"/>
      <c r="K425" s="197"/>
      <c r="L425" s="197"/>
      <c r="M425" s="197"/>
      <c r="N425" s="197"/>
      <c r="O425" s="197"/>
      <c r="P425" s="197"/>
      <c r="Q425" s="197"/>
      <c r="R425" s="197"/>
      <c r="S425" s="197"/>
      <c r="T425" s="200"/>
      <c r="U425" s="197"/>
      <c r="Y425" s="200"/>
      <c r="AF425" s="202"/>
    </row>
    <row r="426" spans="1:32" s="203" customFormat="1" ht="15" x14ac:dyDescent="0.25">
      <c r="A426" s="196"/>
      <c r="B426" s="197"/>
      <c r="C426" s="197"/>
      <c r="D426" s="197"/>
      <c r="E426" s="197"/>
      <c r="F426" s="198"/>
      <c r="G426" s="197"/>
      <c r="H426" s="197"/>
      <c r="I426" s="197"/>
      <c r="J426" s="197"/>
      <c r="K426" s="197"/>
      <c r="L426" s="197"/>
      <c r="M426" s="197"/>
      <c r="N426" s="197"/>
      <c r="O426" s="197"/>
      <c r="P426" s="197"/>
      <c r="Q426" s="197"/>
      <c r="R426" s="197"/>
      <c r="S426" s="197"/>
      <c r="T426" s="200"/>
      <c r="U426" s="197"/>
      <c r="Y426" s="200"/>
      <c r="AF426" s="202"/>
    </row>
    <row r="427" spans="1:32" s="203" customFormat="1" ht="15" x14ac:dyDescent="0.25">
      <c r="A427" s="196"/>
      <c r="B427" s="197"/>
      <c r="C427" s="197"/>
      <c r="D427" s="197"/>
      <c r="E427" s="197"/>
      <c r="F427" s="198"/>
      <c r="G427" s="197"/>
      <c r="H427" s="197"/>
      <c r="I427" s="197"/>
      <c r="J427" s="197"/>
      <c r="K427" s="197"/>
      <c r="L427" s="197"/>
      <c r="M427" s="197"/>
      <c r="N427" s="197"/>
      <c r="O427" s="197"/>
      <c r="P427" s="197"/>
      <c r="Q427" s="197"/>
      <c r="R427" s="197"/>
      <c r="S427" s="197"/>
      <c r="T427" s="200"/>
      <c r="U427" s="197"/>
      <c r="Y427" s="200"/>
      <c r="AF427" s="202"/>
    </row>
    <row r="428" spans="1:32" s="203" customFormat="1" ht="15" x14ac:dyDescent="0.25">
      <c r="A428" s="196"/>
      <c r="B428" s="197"/>
      <c r="C428" s="197"/>
      <c r="D428" s="197"/>
      <c r="E428" s="197"/>
      <c r="F428" s="198"/>
      <c r="G428" s="197"/>
      <c r="H428" s="197"/>
      <c r="I428" s="197"/>
      <c r="J428" s="197"/>
      <c r="K428" s="197"/>
      <c r="L428" s="197"/>
      <c r="M428" s="197"/>
      <c r="N428" s="197"/>
      <c r="O428" s="197"/>
      <c r="P428" s="197"/>
      <c r="Q428" s="197"/>
      <c r="R428" s="197"/>
      <c r="S428" s="197"/>
      <c r="T428" s="200"/>
      <c r="U428" s="197"/>
      <c r="Y428" s="200"/>
      <c r="AF428" s="202"/>
    </row>
    <row r="429" spans="1:32" s="203" customFormat="1" ht="15" x14ac:dyDescent="0.25">
      <c r="A429" s="196"/>
      <c r="B429" s="197"/>
      <c r="C429" s="197"/>
      <c r="D429" s="197"/>
      <c r="E429" s="197"/>
      <c r="F429" s="198"/>
      <c r="G429" s="197"/>
      <c r="H429" s="197"/>
      <c r="I429" s="197"/>
      <c r="J429" s="197"/>
      <c r="K429" s="197"/>
      <c r="L429" s="197"/>
      <c r="M429" s="197"/>
      <c r="N429" s="197"/>
      <c r="O429" s="197"/>
      <c r="P429" s="197"/>
      <c r="Q429" s="197"/>
      <c r="R429" s="197"/>
      <c r="S429" s="197"/>
      <c r="T429" s="200"/>
      <c r="U429" s="197"/>
      <c r="Y429" s="200"/>
      <c r="AF429" s="202"/>
    </row>
    <row r="430" spans="1:32" s="203" customFormat="1" ht="15" x14ac:dyDescent="0.25">
      <c r="A430" s="196"/>
      <c r="B430" s="197"/>
      <c r="C430" s="197"/>
      <c r="D430" s="197"/>
      <c r="E430" s="197"/>
      <c r="F430" s="198"/>
      <c r="G430" s="197"/>
      <c r="H430" s="197"/>
      <c r="I430" s="197"/>
      <c r="J430" s="197"/>
      <c r="K430" s="197"/>
      <c r="L430" s="197"/>
      <c r="M430" s="197"/>
      <c r="N430" s="197"/>
      <c r="O430" s="197"/>
      <c r="P430" s="197"/>
      <c r="Q430" s="197"/>
      <c r="R430" s="197"/>
      <c r="S430" s="197"/>
      <c r="T430" s="200"/>
      <c r="U430" s="197"/>
      <c r="Y430" s="200"/>
      <c r="AF430" s="202"/>
    </row>
    <row r="431" spans="1:32" s="203" customFormat="1" ht="15" x14ac:dyDescent="0.25">
      <c r="A431" s="196"/>
      <c r="B431" s="197"/>
      <c r="C431" s="197"/>
      <c r="D431" s="197"/>
      <c r="E431" s="197"/>
      <c r="F431" s="198"/>
      <c r="G431" s="197"/>
      <c r="H431" s="197"/>
      <c r="I431" s="197"/>
      <c r="J431" s="197"/>
      <c r="K431" s="197"/>
      <c r="L431" s="197"/>
      <c r="M431" s="197"/>
      <c r="N431" s="197"/>
      <c r="O431" s="197"/>
      <c r="P431" s="197"/>
      <c r="Q431" s="197"/>
      <c r="R431" s="197"/>
      <c r="S431" s="197"/>
      <c r="T431" s="200"/>
      <c r="U431" s="197"/>
      <c r="Y431" s="200"/>
      <c r="AF431" s="202"/>
    </row>
    <row r="432" spans="1:32" s="203" customFormat="1" ht="15" x14ac:dyDescent="0.25">
      <c r="A432" s="196"/>
      <c r="B432" s="197"/>
      <c r="C432" s="197"/>
      <c r="D432" s="197"/>
      <c r="E432" s="197"/>
      <c r="F432" s="198"/>
      <c r="G432" s="197"/>
      <c r="H432" s="197"/>
      <c r="I432" s="197"/>
      <c r="J432" s="197"/>
      <c r="K432" s="197"/>
      <c r="L432" s="197"/>
      <c r="M432" s="197"/>
      <c r="N432" s="197"/>
      <c r="O432" s="197"/>
      <c r="P432" s="197"/>
      <c r="Q432" s="197"/>
      <c r="R432" s="197"/>
      <c r="S432" s="197"/>
      <c r="T432" s="200"/>
      <c r="U432" s="197"/>
      <c r="Y432" s="200"/>
      <c r="AF432" s="202"/>
    </row>
    <row r="433" spans="1:32" s="203" customFormat="1" ht="15" x14ac:dyDescent="0.25">
      <c r="A433" s="196"/>
      <c r="B433" s="197"/>
      <c r="C433" s="197"/>
      <c r="D433" s="197"/>
      <c r="E433" s="197"/>
      <c r="F433" s="198"/>
      <c r="G433" s="197"/>
      <c r="H433" s="197"/>
      <c r="I433" s="197"/>
      <c r="J433" s="197"/>
      <c r="K433" s="197"/>
      <c r="L433" s="197"/>
      <c r="M433" s="197"/>
      <c r="N433" s="197"/>
      <c r="O433" s="197"/>
      <c r="P433" s="197"/>
      <c r="Q433" s="197"/>
      <c r="R433" s="197"/>
      <c r="S433" s="197"/>
      <c r="T433" s="200"/>
      <c r="U433" s="197"/>
      <c r="Y433" s="200"/>
      <c r="AF433" s="202"/>
    </row>
    <row r="434" spans="1:32" s="203" customFormat="1" ht="15" x14ac:dyDescent="0.25">
      <c r="A434" s="196"/>
      <c r="B434" s="197"/>
      <c r="C434" s="197"/>
      <c r="D434" s="197"/>
      <c r="E434" s="197"/>
      <c r="F434" s="198"/>
      <c r="G434" s="197"/>
      <c r="H434" s="197"/>
      <c r="I434" s="197"/>
      <c r="J434" s="197"/>
      <c r="K434" s="197"/>
      <c r="L434" s="197"/>
      <c r="M434" s="197"/>
      <c r="N434" s="197"/>
      <c r="O434" s="197"/>
      <c r="P434" s="197"/>
      <c r="Q434" s="197"/>
      <c r="R434" s="197"/>
      <c r="S434" s="197"/>
      <c r="T434" s="200"/>
      <c r="U434" s="197"/>
      <c r="Y434" s="200"/>
      <c r="AF434" s="202"/>
    </row>
    <row r="435" spans="1:32" s="203" customFormat="1" ht="15" x14ac:dyDescent="0.25">
      <c r="A435" s="196"/>
      <c r="B435" s="197"/>
      <c r="C435" s="197"/>
      <c r="D435" s="197"/>
      <c r="E435" s="197"/>
      <c r="F435" s="198"/>
      <c r="G435" s="197"/>
      <c r="H435" s="197"/>
      <c r="I435" s="197"/>
      <c r="J435" s="197"/>
      <c r="K435" s="197"/>
      <c r="L435" s="197"/>
      <c r="M435" s="197"/>
      <c r="N435" s="197"/>
      <c r="O435" s="197"/>
      <c r="P435" s="197"/>
      <c r="Q435" s="197"/>
      <c r="R435" s="197"/>
      <c r="S435" s="197"/>
      <c r="T435" s="200"/>
      <c r="U435" s="197"/>
      <c r="Y435" s="200"/>
      <c r="AF435" s="202"/>
    </row>
    <row r="436" spans="1:32" s="203" customFormat="1" ht="15" x14ac:dyDescent="0.25">
      <c r="A436" s="196"/>
      <c r="B436" s="197"/>
      <c r="C436" s="197"/>
      <c r="D436" s="197"/>
      <c r="E436" s="197"/>
      <c r="F436" s="198"/>
      <c r="G436" s="197"/>
      <c r="H436" s="197"/>
      <c r="I436" s="197"/>
      <c r="J436" s="197"/>
      <c r="K436" s="197"/>
      <c r="L436" s="197"/>
      <c r="M436" s="197"/>
      <c r="N436" s="197"/>
      <c r="O436" s="197"/>
      <c r="P436" s="197"/>
      <c r="Q436" s="197"/>
      <c r="R436" s="197"/>
      <c r="S436" s="197"/>
      <c r="T436" s="200"/>
      <c r="U436" s="197"/>
      <c r="Y436" s="200"/>
      <c r="AF436" s="202"/>
    </row>
    <row r="437" spans="1:32" s="203" customFormat="1" ht="15" x14ac:dyDescent="0.25">
      <c r="A437" s="196"/>
      <c r="B437" s="197"/>
      <c r="C437" s="197"/>
      <c r="D437" s="197"/>
      <c r="E437" s="197"/>
      <c r="F437" s="198"/>
      <c r="G437" s="197"/>
      <c r="H437" s="197"/>
      <c r="I437" s="197"/>
      <c r="J437" s="197"/>
      <c r="K437" s="197"/>
      <c r="L437" s="197"/>
      <c r="M437" s="197"/>
      <c r="N437" s="197"/>
      <c r="O437" s="197"/>
      <c r="P437" s="197"/>
      <c r="Q437" s="197"/>
      <c r="R437" s="197"/>
      <c r="S437" s="197"/>
      <c r="T437" s="200"/>
      <c r="U437" s="197"/>
      <c r="Y437" s="200"/>
      <c r="AF437" s="202"/>
    </row>
    <row r="438" spans="1:32" s="203" customFormat="1" ht="15" x14ac:dyDescent="0.25">
      <c r="A438" s="196"/>
      <c r="B438" s="197"/>
      <c r="C438" s="197"/>
      <c r="D438" s="197"/>
      <c r="E438" s="197"/>
      <c r="F438" s="198"/>
      <c r="G438" s="197"/>
      <c r="H438" s="197"/>
      <c r="I438" s="197"/>
      <c r="J438" s="197"/>
      <c r="K438" s="197"/>
      <c r="L438" s="197"/>
      <c r="M438" s="197"/>
      <c r="N438" s="197"/>
      <c r="O438" s="197"/>
      <c r="P438" s="197"/>
      <c r="Q438" s="197"/>
      <c r="R438" s="197"/>
      <c r="S438" s="197"/>
      <c r="T438" s="200"/>
      <c r="U438" s="197"/>
      <c r="Y438" s="200"/>
      <c r="AF438" s="202"/>
    </row>
    <row r="439" spans="1:32" s="203" customFormat="1" ht="15" x14ac:dyDescent="0.25">
      <c r="A439" s="196"/>
      <c r="B439" s="197"/>
      <c r="C439" s="197"/>
      <c r="D439" s="197"/>
      <c r="E439" s="197"/>
      <c r="F439" s="198"/>
      <c r="G439" s="197"/>
      <c r="H439" s="197"/>
      <c r="I439" s="197"/>
      <c r="J439" s="197"/>
      <c r="K439" s="197"/>
      <c r="L439" s="197"/>
      <c r="M439" s="197"/>
      <c r="N439" s="197"/>
      <c r="O439" s="197"/>
      <c r="P439" s="197"/>
      <c r="Q439" s="197"/>
      <c r="R439" s="197"/>
      <c r="S439" s="197"/>
      <c r="T439" s="200"/>
      <c r="U439" s="197"/>
      <c r="Y439" s="200"/>
      <c r="AF439" s="202"/>
    </row>
    <row r="440" spans="1:32" s="203" customFormat="1" ht="15" x14ac:dyDescent="0.25">
      <c r="A440" s="196"/>
      <c r="B440" s="197"/>
      <c r="C440" s="197"/>
      <c r="D440" s="197"/>
      <c r="E440" s="197"/>
      <c r="F440" s="198"/>
      <c r="G440" s="197"/>
      <c r="H440" s="197"/>
      <c r="I440" s="197"/>
      <c r="J440" s="197"/>
      <c r="K440" s="197"/>
      <c r="L440" s="197"/>
      <c r="M440" s="197"/>
      <c r="N440" s="197"/>
      <c r="O440" s="197"/>
      <c r="P440" s="197"/>
      <c r="Q440" s="197"/>
      <c r="R440" s="197"/>
      <c r="S440" s="197"/>
      <c r="T440" s="200"/>
      <c r="U440" s="197"/>
      <c r="Y440" s="200"/>
      <c r="AF440" s="202"/>
    </row>
    <row r="441" spans="1:32" s="203" customFormat="1" ht="15" x14ac:dyDescent="0.25">
      <c r="A441" s="196"/>
      <c r="B441" s="197"/>
      <c r="C441" s="197"/>
      <c r="D441" s="197"/>
      <c r="E441" s="197"/>
      <c r="F441" s="198"/>
      <c r="G441" s="197"/>
      <c r="H441" s="197"/>
      <c r="I441" s="197"/>
      <c r="J441" s="197"/>
      <c r="K441" s="197"/>
      <c r="L441" s="197"/>
      <c r="M441" s="197"/>
      <c r="N441" s="197"/>
      <c r="O441" s="197"/>
      <c r="P441" s="197"/>
      <c r="Q441" s="197"/>
      <c r="R441" s="197"/>
      <c r="S441" s="197"/>
      <c r="T441" s="200"/>
      <c r="U441" s="197"/>
      <c r="Y441" s="200"/>
      <c r="AF441" s="202"/>
    </row>
    <row r="442" spans="1:32" s="203" customFormat="1" ht="15" x14ac:dyDescent="0.25">
      <c r="A442" s="196"/>
      <c r="B442" s="197"/>
      <c r="C442" s="197"/>
      <c r="D442" s="197"/>
      <c r="E442" s="197"/>
      <c r="F442" s="198"/>
      <c r="G442" s="197"/>
      <c r="H442" s="197"/>
      <c r="I442" s="197"/>
      <c r="J442" s="197"/>
      <c r="K442" s="197"/>
      <c r="L442" s="197"/>
      <c r="M442" s="197"/>
      <c r="N442" s="197"/>
      <c r="O442" s="197"/>
      <c r="P442" s="197"/>
      <c r="Q442" s="197"/>
      <c r="R442" s="197"/>
      <c r="S442" s="197"/>
      <c r="T442" s="200"/>
      <c r="U442" s="197"/>
      <c r="Y442" s="200"/>
      <c r="AF442" s="202"/>
    </row>
    <row r="443" spans="1:32" s="203" customFormat="1" ht="15" x14ac:dyDescent="0.25">
      <c r="A443" s="196"/>
      <c r="B443" s="197"/>
      <c r="C443" s="197"/>
      <c r="D443" s="197"/>
      <c r="E443" s="197"/>
      <c r="F443" s="198"/>
      <c r="G443" s="197"/>
      <c r="H443" s="197"/>
      <c r="I443" s="197"/>
      <c r="J443" s="197"/>
      <c r="K443" s="197"/>
      <c r="L443" s="197"/>
      <c r="M443" s="197"/>
      <c r="N443" s="197"/>
      <c r="O443" s="197"/>
      <c r="P443" s="197"/>
      <c r="Q443" s="197"/>
      <c r="R443" s="197"/>
      <c r="S443" s="197"/>
      <c r="T443" s="200"/>
      <c r="U443" s="197"/>
      <c r="Y443" s="200"/>
      <c r="AF443" s="202"/>
    </row>
    <row r="444" spans="1:32" s="203" customFormat="1" ht="15" x14ac:dyDescent="0.25">
      <c r="A444" s="196"/>
      <c r="B444" s="197"/>
      <c r="C444" s="197"/>
      <c r="D444" s="197"/>
      <c r="E444" s="197"/>
      <c r="F444" s="198"/>
      <c r="G444" s="197"/>
      <c r="H444" s="197"/>
      <c r="I444" s="197"/>
      <c r="J444" s="197"/>
      <c r="K444" s="197"/>
      <c r="L444" s="197"/>
      <c r="M444" s="197"/>
      <c r="N444" s="197"/>
      <c r="O444" s="197"/>
      <c r="P444" s="197"/>
      <c r="Q444" s="197"/>
      <c r="R444" s="197"/>
      <c r="S444" s="197"/>
      <c r="T444" s="200"/>
      <c r="U444" s="197"/>
      <c r="Y444" s="200"/>
      <c r="AF444" s="202"/>
    </row>
    <row r="445" spans="1:32" s="203" customFormat="1" ht="15" x14ac:dyDescent="0.25">
      <c r="A445" s="196"/>
      <c r="B445" s="197"/>
      <c r="C445" s="197"/>
      <c r="D445" s="197"/>
      <c r="E445" s="197"/>
      <c r="F445" s="198"/>
      <c r="G445" s="197"/>
      <c r="H445" s="197"/>
      <c r="I445" s="197"/>
      <c r="J445" s="197"/>
      <c r="K445" s="197"/>
      <c r="L445" s="197"/>
      <c r="M445" s="197"/>
      <c r="N445" s="197"/>
      <c r="O445" s="197"/>
      <c r="P445" s="197"/>
      <c r="Q445" s="197"/>
      <c r="R445" s="197"/>
      <c r="S445" s="197"/>
      <c r="T445" s="200"/>
      <c r="U445" s="197"/>
      <c r="Y445" s="200"/>
      <c r="AF445" s="202"/>
    </row>
    <row r="446" spans="1:32" s="203" customFormat="1" ht="15" x14ac:dyDescent="0.25">
      <c r="A446" s="196"/>
      <c r="B446" s="197"/>
      <c r="C446" s="197"/>
      <c r="D446" s="197"/>
      <c r="E446" s="197"/>
      <c r="F446" s="198"/>
      <c r="G446" s="197"/>
      <c r="H446" s="197"/>
      <c r="I446" s="197"/>
      <c r="J446" s="197"/>
      <c r="K446" s="197"/>
      <c r="L446" s="197"/>
      <c r="M446" s="197"/>
      <c r="N446" s="197"/>
      <c r="O446" s="197"/>
      <c r="P446" s="197"/>
      <c r="Q446" s="197"/>
      <c r="R446" s="197"/>
      <c r="S446" s="197"/>
      <c r="T446" s="200"/>
      <c r="U446" s="197"/>
      <c r="Y446" s="200"/>
      <c r="AF446" s="202"/>
    </row>
    <row r="447" spans="1:32" s="203" customFormat="1" ht="15" x14ac:dyDescent="0.25">
      <c r="A447" s="196"/>
      <c r="B447" s="197"/>
      <c r="C447" s="197"/>
      <c r="D447" s="197"/>
      <c r="E447" s="197"/>
      <c r="F447" s="198"/>
      <c r="G447" s="197"/>
      <c r="H447" s="197"/>
      <c r="I447" s="197"/>
      <c r="J447" s="197"/>
      <c r="K447" s="197"/>
      <c r="L447" s="197"/>
      <c r="M447" s="197"/>
      <c r="N447" s="197"/>
      <c r="O447" s="197"/>
      <c r="P447" s="197"/>
      <c r="Q447" s="197"/>
      <c r="R447" s="197"/>
      <c r="S447" s="197"/>
      <c r="T447" s="200"/>
      <c r="U447" s="197"/>
      <c r="Y447" s="200"/>
      <c r="AF447" s="202"/>
    </row>
    <row r="448" spans="1:32" s="203" customFormat="1" ht="15" x14ac:dyDescent="0.25">
      <c r="A448" s="196"/>
      <c r="B448" s="197"/>
      <c r="C448" s="197"/>
      <c r="D448" s="197"/>
      <c r="E448" s="197"/>
      <c r="F448" s="198"/>
      <c r="G448" s="197"/>
      <c r="H448" s="197"/>
      <c r="I448" s="197"/>
      <c r="J448" s="197"/>
      <c r="K448" s="197"/>
      <c r="L448" s="197"/>
      <c r="M448" s="197"/>
      <c r="N448" s="197"/>
      <c r="O448" s="197"/>
      <c r="P448" s="197"/>
      <c r="Q448" s="197"/>
      <c r="R448" s="197"/>
      <c r="S448" s="197"/>
      <c r="T448" s="200"/>
      <c r="U448" s="197"/>
      <c r="Y448" s="200"/>
      <c r="AF448" s="202"/>
    </row>
    <row r="449" spans="1:32" s="203" customFormat="1" ht="15" x14ac:dyDescent="0.25">
      <c r="A449" s="196"/>
      <c r="B449" s="197"/>
      <c r="C449" s="197"/>
      <c r="D449" s="197"/>
      <c r="E449" s="197"/>
      <c r="F449" s="198"/>
      <c r="G449" s="197"/>
      <c r="H449" s="197"/>
      <c r="I449" s="197"/>
      <c r="J449" s="197"/>
      <c r="K449" s="197"/>
      <c r="L449" s="197"/>
      <c r="M449" s="197"/>
      <c r="N449" s="197"/>
      <c r="O449" s="197"/>
      <c r="P449" s="197"/>
      <c r="Q449" s="197"/>
      <c r="R449" s="197"/>
      <c r="S449" s="197"/>
      <c r="T449" s="200"/>
      <c r="U449" s="197"/>
      <c r="Y449" s="200"/>
      <c r="AF449" s="202"/>
    </row>
    <row r="450" spans="1:32" s="203" customFormat="1" ht="15" x14ac:dyDescent="0.25">
      <c r="A450" s="196"/>
      <c r="B450" s="197"/>
      <c r="C450" s="197"/>
      <c r="D450" s="197"/>
      <c r="E450" s="197"/>
      <c r="F450" s="198"/>
      <c r="G450" s="197"/>
      <c r="H450" s="197"/>
      <c r="I450" s="197"/>
      <c r="J450" s="197"/>
      <c r="K450" s="197"/>
      <c r="L450" s="197"/>
      <c r="M450" s="197"/>
      <c r="N450" s="197"/>
      <c r="O450" s="197"/>
      <c r="P450" s="197"/>
      <c r="Q450" s="197"/>
      <c r="R450" s="197"/>
      <c r="S450" s="197"/>
      <c r="T450" s="200"/>
      <c r="U450" s="197"/>
      <c r="Y450" s="200"/>
      <c r="AF450" s="202"/>
    </row>
    <row r="451" spans="1:32" s="203" customFormat="1" ht="15" x14ac:dyDescent="0.25">
      <c r="A451" s="196"/>
      <c r="B451" s="197"/>
      <c r="C451" s="197"/>
      <c r="D451" s="197"/>
      <c r="E451" s="197"/>
      <c r="F451" s="198"/>
      <c r="G451" s="197"/>
      <c r="H451" s="197"/>
      <c r="I451" s="197"/>
      <c r="J451" s="197"/>
      <c r="K451" s="197"/>
      <c r="L451" s="197"/>
      <c r="M451" s="197"/>
      <c r="N451" s="197"/>
      <c r="O451" s="197"/>
      <c r="P451" s="197"/>
      <c r="Q451" s="197"/>
      <c r="R451" s="197"/>
      <c r="S451" s="197"/>
      <c r="T451" s="200"/>
      <c r="U451" s="197"/>
      <c r="Y451" s="200"/>
      <c r="AF451" s="202"/>
    </row>
    <row r="452" spans="1:32" s="203" customFormat="1" ht="15" x14ac:dyDescent="0.25">
      <c r="A452" s="196"/>
      <c r="B452" s="197"/>
      <c r="C452" s="197"/>
      <c r="D452" s="197"/>
      <c r="E452" s="197"/>
      <c r="F452" s="198"/>
      <c r="G452" s="197"/>
      <c r="H452" s="197"/>
      <c r="I452" s="197"/>
      <c r="J452" s="197"/>
      <c r="K452" s="197"/>
      <c r="L452" s="197"/>
      <c r="M452" s="197"/>
      <c r="N452" s="197"/>
      <c r="O452" s="197"/>
      <c r="P452" s="197"/>
      <c r="Q452" s="197"/>
      <c r="R452" s="197"/>
      <c r="S452" s="197"/>
      <c r="T452" s="200"/>
      <c r="U452" s="197"/>
      <c r="Y452" s="200"/>
      <c r="AF452" s="202"/>
    </row>
    <row r="453" spans="1:32" s="203" customFormat="1" ht="15" x14ac:dyDescent="0.25">
      <c r="A453" s="196"/>
      <c r="B453" s="197"/>
      <c r="C453" s="197"/>
      <c r="D453" s="197"/>
      <c r="E453" s="197"/>
      <c r="F453" s="198"/>
      <c r="G453" s="197"/>
      <c r="H453" s="197"/>
      <c r="I453" s="197"/>
      <c r="J453" s="197"/>
      <c r="K453" s="197"/>
      <c r="L453" s="197"/>
      <c r="M453" s="197"/>
      <c r="N453" s="197"/>
      <c r="O453" s="197"/>
      <c r="P453" s="197"/>
      <c r="Q453" s="197"/>
      <c r="R453" s="197"/>
      <c r="S453" s="197"/>
      <c r="T453" s="200"/>
      <c r="U453" s="197"/>
      <c r="Y453" s="200"/>
      <c r="AF453" s="202"/>
    </row>
    <row r="454" spans="1:32" s="203" customFormat="1" ht="15" x14ac:dyDescent="0.25">
      <c r="A454" s="196"/>
      <c r="B454" s="197"/>
      <c r="C454" s="197"/>
      <c r="D454" s="197"/>
      <c r="E454" s="197"/>
      <c r="F454" s="198"/>
      <c r="G454" s="197"/>
      <c r="H454" s="197"/>
      <c r="I454" s="197"/>
      <c r="J454" s="197"/>
      <c r="K454" s="197"/>
      <c r="L454" s="197"/>
      <c r="M454" s="197"/>
      <c r="N454" s="197"/>
      <c r="O454" s="197"/>
      <c r="P454" s="197"/>
      <c r="Q454" s="197"/>
      <c r="R454" s="197"/>
      <c r="S454" s="197"/>
      <c r="T454" s="200"/>
      <c r="U454" s="197"/>
      <c r="Y454" s="200"/>
      <c r="AF454" s="202"/>
    </row>
    <row r="455" spans="1:32" s="203" customFormat="1" ht="15" x14ac:dyDescent="0.25">
      <c r="A455" s="196"/>
      <c r="B455" s="197"/>
      <c r="C455" s="197"/>
      <c r="D455" s="197"/>
      <c r="E455" s="197"/>
      <c r="F455" s="198"/>
      <c r="G455" s="197"/>
      <c r="H455" s="197"/>
      <c r="I455" s="197"/>
      <c r="J455" s="197"/>
      <c r="K455" s="197"/>
      <c r="L455" s="197"/>
      <c r="M455" s="197"/>
      <c r="N455" s="197"/>
      <c r="O455" s="197"/>
      <c r="P455" s="197"/>
      <c r="Q455" s="197"/>
      <c r="R455" s="197"/>
      <c r="S455" s="197"/>
      <c r="T455" s="200"/>
      <c r="U455" s="197"/>
      <c r="Y455" s="200"/>
      <c r="AF455" s="202"/>
    </row>
    <row r="456" spans="1:32" s="203" customFormat="1" ht="15" x14ac:dyDescent="0.25">
      <c r="A456" s="196"/>
      <c r="B456" s="197"/>
      <c r="C456" s="197"/>
      <c r="D456" s="197"/>
      <c r="E456" s="197"/>
      <c r="F456" s="198"/>
      <c r="G456" s="197"/>
      <c r="H456" s="197"/>
      <c r="I456" s="197"/>
      <c r="J456" s="197"/>
      <c r="K456" s="197"/>
      <c r="L456" s="197"/>
      <c r="M456" s="197"/>
      <c r="N456" s="197"/>
      <c r="O456" s="197"/>
      <c r="P456" s="197"/>
      <c r="Q456" s="197"/>
      <c r="R456" s="197"/>
      <c r="S456" s="197"/>
      <c r="T456" s="200"/>
      <c r="U456" s="197"/>
      <c r="Y456" s="200"/>
      <c r="AF456" s="202"/>
    </row>
    <row r="457" spans="1:32" s="203" customFormat="1" ht="15" x14ac:dyDescent="0.25">
      <c r="A457" s="196"/>
      <c r="B457" s="197"/>
      <c r="C457" s="197"/>
      <c r="D457" s="197"/>
      <c r="E457" s="197"/>
      <c r="F457" s="198"/>
      <c r="G457" s="197"/>
      <c r="H457" s="197"/>
      <c r="I457" s="197"/>
      <c r="J457" s="197"/>
      <c r="K457" s="197"/>
      <c r="L457" s="197"/>
      <c r="M457" s="197"/>
      <c r="N457" s="197"/>
      <c r="O457" s="197"/>
      <c r="P457" s="197"/>
      <c r="Q457" s="197"/>
      <c r="R457" s="197"/>
      <c r="S457" s="197"/>
      <c r="T457" s="200"/>
      <c r="U457" s="197"/>
      <c r="Y457" s="200"/>
      <c r="AF457" s="202"/>
    </row>
    <row r="458" spans="1:32" s="203" customFormat="1" ht="15" x14ac:dyDescent="0.25">
      <c r="A458" s="196"/>
      <c r="B458" s="197"/>
      <c r="C458" s="197"/>
      <c r="D458" s="197"/>
      <c r="E458" s="197"/>
      <c r="F458" s="198"/>
      <c r="G458" s="197"/>
      <c r="H458" s="197"/>
      <c r="I458" s="197"/>
      <c r="J458" s="197"/>
      <c r="K458" s="197"/>
      <c r="L458" s="197"/>
      <c r="M458" s="197"/>
      <c r="N458" s="197"/>
      <c r="O458" s="197"/>
      <c r="P458" s="197"/>
      <c r="Q458" s="197"/>
      <c r="R458" s="197"/>
      <c r="S458" s="197"/>
      <c r="T458" s="200"/>
      <c r="U458" s="197"/>
      <c r="Y458" s="200"/>
      <c r="AF458" s="202"/>
    </row>
    <row r="459" spans="1:32" s="203" customFormat="1" ht="15" x14ac:dyDescent="0.25">
      <c r="A459" s="196"/>
      <c r="B459" s="197"/>
      <c r="C459" s="197"/>
      <c r="D459" s="197"/>
      <c r="E459" s="197"/>
      <c r="F459" s="198"/>
      <c r="G459" s="197"/>
      <c r="H459" s="197"/>
      <c r="I459" s="197"/>
      <c r="J459" s="197"/>
      <c r="K459" s="197"/>
      <c r="L459" s="197"/>
      <c r="M459" s="197"/>
      <c r="N459" s="197"/>
      <c r="O459" s="197"/>
      <c r="P459" s="197"/>
      <c r="Q459" s="197"/>
      <c r="R459" s="197"/>
      <c r="S459" s="197"/>
      <c r="T459" s="200"/>
      <c r="U459" s="197"/>
      <c r="Y459" s="200"/>
      <c r="AF459" s="202"/>
    </row>
    <row r="460" spans="1:32" s="203" customFormat="1" ht="15" x14ac:dyDescent="0.25">
      <c r="A460" s="196"/>
      <c r="B460" s="197"/>
      <c r="C460" s="197"/>
      <c r="D460" s="197"/>
      <c r="E460" s="197"/>
      <c r="F460" s="198"/>
      <c r="G460" s="197"/>
      <c r="H460" s="197"/>
      <c r="I460" s="197"/>
      <c r="J460" s="197"/>
      <c r="K460" s="197"/>
      <c r="L460" s="197"/>
      <c r="M460" s="197"/>
      <c r="N460" s="197"/>
      <c r="O460" s="197"/>
      <c r="P460" s="197"/>
      <c r="Q460" s="197"/>
      <c r="R460" s="197"/>
      <c r="S460" s="197"/>
      <c r="T460" s="200"/>
      <c r="U460" s="197"/>
      <c r="Y460" s="200"/>
      <c r="AF460" s="202"/>
    </row>
    <row r="461" spans="1:32" s="203" customFormat="1" ht="15" x14ac:dyDescent="0.25">
      <c r="A461" s="196"/>
      <c r="B461" s="197"/>
      <c r="C461" s="197"/>
      <c r="D461" s="197"/>
      <c r="E461" s="197"/>
      <c r="F461" s="198"/>
      <c r="G461" s="197"/>
      <c r="H461" s="197"/>
      <c r="I461" s="197"/>
      <c r="J461" s="197"/>
      <c r="K461" s="197"/>
      <c r="L461" s="197"/>
      <c r="M461" s="197"/>
      <c r="N461" s="197"/>
      <c r="O461" s="197"/>
      <c r="P461" s="197"/>
      <c r="Q461" s="197"/>
      <c r="R461" s="197"/>
      <c r="S461" s="197"/>
      <c r="T461" s="200"/>
      <c r="U461" s="197"/>
      <c r="Y461" s="200"/>
      <c r="AF461" s="202"/>
    </row>
    <row r="462" spans="1:32" s="203" customFormat="1" ht="15" x14ac:dyDescent="0.25">
      <c r="A462" s="196"/>
      <c r="B462" s="197"/>
      <c r="C462" s="197"/>
      <c r="D462" s="197"/>
      <c r="E462" s="197"/>
      <c r="F462" s="198"/>
      <c r="G462" s="197"/>
      <c r="H462" s="197"/>
      <c r="I462" s="197"/>
      <c r="J462" s="197"/>
      <c r="K462" s="197"/>
      <c r="L462" s="197"/>
      <c r="M462" s="197"/>
      <c r="N462" s="197"/>
      <c r="O462" s="197"/>
      <c r="P462" s="197"/>
      <c r="Q462" s="197"/>
      <c r="R462" s="197"/>
      <c r="S462" s="197"/>
      <c r="T462" s="200"/>
      <c r="U462" s="197"/>
      <c r="Y462" s="200"/>
      <c r="AF462" s="202"/>
    </row>
    <row r="463" spans="1:32" s="203" customFormat="1" ht="15" x14ac:dyDescent="0.25">
      <c r="A463" s="196"/>
      <c r="B463" s="197"/>
      <c r="C463" s="197"/>
      <c r="D463" s="197"/>
      <c r="E463" s="197"/>
      <c r="F463" s="198"/>
      <c r="G463" s="197"/>
      <c r="H463" s="197"/>
      <c r="I463" s="197"/>
      <c r="J463" s="197"/>
      <c r="K463" s="197"/>
      <c r="L463" s="197"/>
      <c r="M463" s="197"/>
      <c r="N463" s="197"/>
      <c r="O463" s="197"/>
      <c r="P463" s="197"/>
      <c r="Q463" s="197"/>
      <c r="R463" s="197"/>
      <c r="S463" s="197"/>
      <c r="T463" s="200"/>
      <c r="U463" s="197"/>
      <c r="Y463" s="200"/>
      <c r="AF463" s="202"/>
    </row>
    <row r="464" spans="1:32" s="203" customFormat="1" ht="15" x14ac:dyDescent="0.25">
      <c r="A464" s="196"/>
      <c r="B464" s="197"/>
      <c r="C464" s="197"/>
      <c r="D464" s="197"/>
      <c r="E464" s="197"/>
      <c r="F464" s="198"/>
      <c r="G464" s="197"/>
      <c r="H464" s="197"/>
      <c r="I464" s="197"/>
      <c r="J464" s="197"/>
      <c r="K464" s="197"/>
      <c r="L464" s="197"/>
      <c r="M464" s="197"/>
      <c r="N464" s="197"/>
      <c r="O464" s="197"/>
      <c r="P464" s="197"/>
      <c r="Q464" s="197"/>
      <c r="R464" s="197"/>
      <c r="S464" s="197"/>
      <c r="T464" s="200"/>
      <c r="U464" s="197"/>
      <c r="Y464" s="200"/>
      <c r="AF464" s="202"/>
    </row>
    <row r="465" spans="1:32" s="203" customFormat="1" ht="15" x14ac:dyDescent="0.25">
      <c r="A465" s="196"/>
      <c r="B465" s="197"/>
      <c r="C465" s="197"/>
      <c r="D465" s="197"/>
      <c r="E465" s="197"/>
      <c r="F465" s="198"/>
      <c r="G465" s="197"/>
      <c r="H465" s="197"/>
      <c r="I465" s="197"/>
      <c r="J465" s="197"/>
      <c r="K465" s="197"/>
      <c r="L465" s="197"/>
      <c r="M465" s="197"/>
      <c r="N465" s="197"/>
      <c r="O465" s="197"/>
      <c r="P465" s="197"/>
      <c r="Q465" s="197"/>
      <c r="R465" s="197"/>
      <c r="S465" s="197"/>
      <c r="T465" s="200"/>
      <c r="U465" s="197"/>
      <c r="Y465" s="200"/>
      <c r="AF465" s="202"/>
    </row>
    <row r="466" spans="1:32" s="203" customFormat="1" ht="15" x14ac:dyDescent="0.25">
      <c r="A466" s="196"/>
      <c r="B466" s="197"/>
      <c r="C466" s="197"/>
      <c r="D466" s="197"/>
      <c r="E466" s="197"/>
      <c r="F466" s="198"/>
      <c r="G466" s="197"/>
      <c r="H466" s="197"/>
      <c r="I466" s="197"/>
      <c r="J466" s="197"/>
      <c r="K466" s="197"/>
      <c r="L466" s="197"/>
      <c r="M466" s="197"/>
      <c r="N466" s="197"/>
      <c r="O466" s="197"/>
      <c r="P466" s="197"/>
      <c r="Q466" s="197"/>
      <c r="R466" s="197"/>
      <c r="S466" s="197"/>
      <c r="T466" s="200"/>
      <c r="U466" s="197"/>
      <c r="Y466" s="200"/>
      <c r="AF466" s="202"/>
    </row>
    <row r="467" spans="1:32" s="203" customFormat="1" ht="15" x14ac:dyDescent="0.25">
      <c r="A467" s="196"/>
      <c r="B467" s="197"/>
      <c r="C467" s="197"/>
      <c r="D467" s="197"/>
      <c r="E467" s="197"/>
      <c r="F467" s="198"/>
      <c r="G467" s="197"/>
      <c r="H467" s="197"/>
      <c r="I467" s="197"/>
      <c r="J467" s="197"/>
      <c r="K467" s="197"/>
      <c r="L467" s="197"/>
      <c r="M467" s="197"/>
      <c r="N467" s="197"/>
      <c r="O467" s="197"/>
      <c r="P467" s="197"/>
      <c r="Q467" s="197"/>
      <c r="R467" s="197"/>
      <c r="S467" s="197"/>
      <c r="T467" s="200"/>
      <c r="U467" s="197"/>
      <c r="Y467" s="200"/>
      <c r="AF467" s="202"/>
    </row>
    <row r="468" spans="1:32" s="203" customFormat="1" ht="15" x14ac:dyDescent="0.25">
      <c r="A468" s="196"/>
      <c r="B468" s="197"/>
      <c r="C468" s="197"/>
      <c r="D468" s="197"/>
      <c r="E468" s="197"/>
      <c r="F468" s="198"/>
      <c r="G468" s="197"/>
      <c r="H468" s="197"/>
      <c r="I468" s="197"/>
      <c r="J468" s="197"/>
      <c r="K468" s="197"/>
      <c r="L468" s="197"/>
      <c r="M468" s="197"/>
      <c r="N468" s="197"/>
      <c r="O468" s="197"/>
      <c r="P468" s="197"/>
      <c r="Q468" s="197"/>
      <c r="R468" s="197"/>
      <c r="S468" s="197"/>
      <c r="T468" s="200"/>
      <c r="U468" s="197"/>
      <c r="Y468" s="200"/>
      <c r="AF468" s="202"/>
    </row>
    <row r="469" spans="1:32" s="203" customFormat="1" ht="15" x14ac:dyDescent="0.25">
      <c r="A469" s="196"/>
      <c r="B469" s="197"/>
      <c r="C469" s="197"/>
      <c r="D469" s="197"/>
      <c r="E469" s="197"/>
      <c r="F469" s="198"/>
      <c r="G469" s="197"/>
      <c r="H469" s="197"/>
      <c r="I469" s="197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200"/>
      <c r="U469" s="197"/>
      <c r="Y469" s="200"/>
      <c r="AF469" s="202"/>
    </row>
    <row r="470" spans="1:32" s="203" customFormat="1" ht="15" x14ac:dyDescent="0.25">
      <c r="A470" s="196"/>
      <c r="B470" s="197"/>
      <c r="C470" s="197"/>
      <c r="D470" s="197"/>
      <c r="E470" s="197"/>
      <c r="F470" s="198"/>
      <c r="G470" s="197"/>
      <c r="H470" s="197"/>
      <c r="I470" s="197"/>
      <c r="J470" s="197"/>
      <c r="K470" s="197"/>
      <c r="L470" s="197"/>
      <c r="M470" s="197"/>
      <c r="N470" s="197"/>
      <c r="O470" s="197"/>
      <c r="P470" s="197"/>
      <c r="Q470" s="197"/>
      <c r="R470" s="197"/>
      <c r="S470" s="197"/>
      <c r="T470" s="200"/>
      <c r="U470" s="197"/>
      <c r="Y470" s="200"/>
      <c r="AF470" s="202"/>
    </row>
    <row r="471" spans="1:32" s="203" customFormat="1" ht="15" x14ac:dyDescent="0.25">
      <c r="A471" s="196"/>
      <c r="B471" s="197"/>
      <c r="C471" s="197"/>
      <c r="D471" s="197"/>
      <c r="E471" s="197"/>
      <c r="F471" s="198"/>
      <c r="G471" s="197"/>
      <c r="H471" s="197"/>
      <c r="I471" s="197"/>
      <c r="J471" s="197"/>
      <c r="K471" s="197"/>
      <c r="L471" s="197"/>
      <c r="M471" s="197"/>
      <c r="N471" s="197"/>
      <c r="O471" s="197"/>
      <c r="P471" s="197"/>
      <c r="Q471" s="197"/>
      <c r="R471" s="197"/>
      <c r="S471" s="197"/>
      <c r="T471" s="200"/>
      <c r="U471" s="197"/>
      <c r="Y471" s="200"/>
      <c r="AF471" s="202"/>
    </row>
    <row r="472" spans="1:32" s="203" customFormat="1" ht="15" x14ac:dyDescent="0.25">
      <c r="A472" s="196"/>
      <c r="B472" s="197"/>
      <c r="C472" s="197"/>
      <c r="D472" s="197"/>
      <c r="E472" s="197"/>
      <c r="F472" s="198"/>
      <c r="G472" s="197"/>
      <c r="H472" s="197"/>
      <c r="I472" s="197"/>
      <c r="J472" s="197"/>
      <c r="K472" s="197"/>
      <c r="L472" s="197"/>
      <c r="M472" s="197"/>
      <c r="N472" s="197"/>
      <c r="O472" s="197"/>
      <c r="P472" s="197"/>
      <c r="Q472" s="197"/>
      <c r="R472" s="197"/>
      <c r="S472" s="197"/>
      <c r="T472" s="200"/>
      <c r="U472" s="197"/>
      <c r="Y472" s="200"/>
      <c r="AF472" s="202"/>
    </row>
    <row r="473" spans="1:32" s="203" customFormat="1" ht="15" x14ac:dyDescent="0.25">
      <c r="A473" s="196"/>
      <c r="B473" s="197"/>
      <c r="C473" s="197"/>
      <c r="D473" s="197"/>
      <c r="E473" s="197"/>
      <c r="F473" s="198"/>
      <c r="G473" s="197"/>
      <c r="H473" s="197"/>
      <c r="I473" s="197"/>
      <c r="J473" s="197"/>
      <c r="K473" s="197"/>
      <c r="L473" s="197"/>
      <c r="M473" s="197"/>
      <c r="N473" s="197"/>
      <c r="O473" s="197"/>
      <c r="P473" s="197"/>
      <c r="Q473" s="197"/>
      <c r="R473" s="197"/>
      <c r="S473" s="197"/>
      <c r="T473" s="200"/>
      <c r="U473" s="197"/>
      <c r="Y473" s="200"/>
      <c r="AF473" s="202"/>
    </row>
    <row r="474" spans="1:32" s="203" customFormat="1" ht="15" x14ac:dyDescent="0.25">
      <c r="A474" s="196"/>
      <c r="B474" s="197"/>
      <c r="C474" s="197"/>
      <c r="D474" s="197"/>
      <c r="E474" s="197"/>
      <c r="F474" s="198"/>
      <c r="G474" s="197"/>
      <c r="H474" s="197"/>
      <c r="I474" s="197"/>
      <c r="J474" s="197"/>
      <c r="K474" s="197"/>
      <c r="L474" s="197"/>
      <c r="M474" s="197"/>
      <c r="N474" s="197"/>
      <c r="O474" s="197"/>
      <c r="P474" s="197"/>
      <c r="Q474" s="197"/>
      <c r="R474" s="197"/>
      <c r="S474" s="197"/>
      <c r="T474" s="200"/>
      <c r="U474" s="197"/>
      <c r="Y474" s="200"/>
      <c r="AF474" s="202"/>
    </row>
    <row r="475" spans="1:32" s="203" customFormat="1" ht="15" x14ac:dyDescent="0.25">
      <c r="A475" s="196"/>
      <c r="B475" s="197"/>
      <c r="C475" s="197"/>
      <c r="D475" s="197"/>
      <c r="E475" s="197"/>
      <c r="F475" s="198"/>
      <c r="G475" s="197"/>
      <c r="H475" s="197"/>
      <c r="I475" s="197"/>
      <c r="J475" s="197"/>
      <c r="K475" s="197"/>
      <c r="L475" s="197"/>
      <c r="M475" s="197"/>
      <c r="N475" s="197"/>
      <c r="O475" s="197"/>
      <c r="P475" s="197"/>
      <c r="Q475" s="197"/>
      <c r="R475" s="197"/>
      <c r="S475" s="197"/>
      <c r="T475" s="200"/>
      <c r="U475" s="197"/>
      <c r="Y475" s="200"/>
      <c r="AF475" s="202"/>
    </row>
    <row r="476" spans="1:32" s="203" customFormat="1" ht="15" x14ac:dyDescent="0.25">
      <c r="A476" s="196"/>
      <c r="B476" s="197"/>
      <c r="C476" s="197"/>
      <c r="D476" s="197"/>
      <c r="E476" s="197"/>
      <c r="F476" s="198"/>
      <c r="G476" s="197"/>
      <c r="H476" s="197"/>
      <c r="I476" s="197"/>
      <c r="J476" s="197"/>
      <c r="K476" s="197"/>
      <c r="L476" s="197"/>
      <c r="M476" s="197"/>
      <c r="N476" s="197"/>
      <c r="O476" s="197"/>
      <c r="P476" s="197"/>
      <c r="Q476" s="197"/>
      <c r="R476" s="197"/>
      <c r="S476" s="197"/>
      <c r="T476" s="200"/>
      <c r="U476" s="197"/>
      <c r="Y476" s="200"/>
      <c r="AF476" s="202"/>
    </row>
    <row r="477" spans="1:32" s="203" customFormat="1" ht="15" x14ac:dyDescent="0.25">
      <c r="A477" s="196"/>
      <c r="B477" s="197"/>
      <c r="C477" s="197"/>
      <c r="D477" s="197"/>
      <c r="E477" s="197"/>
      <c r="F477" s="198"/>
      <c r="G477" s="197"/>
      <c r="H477" s="197"/>
      <c r="I477" s="197"/>
      <c r="J477" s="197"/>
      <c r="K477" s="197"/>
      <c r="L477" s="197"/>
      <c r="M477" s="197"/>
      <c r="N477" s="197"/>
      <c r="O477" s="197"/>
      <c r="P477" s="197"/>
      <c r="Q477" s="197"/>
      <c r="R477" s="197"/>
      <c r="S477" s="197"/>
      <c r="T477" s="200"/>
      <c r="U477" s="197"/>
      <c r="Y477" s="200"/>
      <c r="AF477" s="202"/>
    </row>
    <row r="478" spans="1:32" s="203" customFormat="1" ht="15" x14ac:dyDescent="0.25">
      <c r="A478" s="196"/>
      <c r="B478" s="197"/>
      <c r="C478" s="197"/>
      <c r="D478" s="197"/>
      <c r="E478" s="197"/>
      <c r="F478" s="198"/>
      <c r="G478" s="197"/>
      <c r="H478" s="197"/>
      <c r="I478" s="197"/>
      <c r="J478" s="197"/>
      <c r="K478" s="197"/>
      <c r="L478" s="197"/>
      <c r="M478" s="197"/>
      <c r="N478" s="197"/>
      <c r="O478" s="197"/>
      <c r="P478" s="197"/>
      <c r="Q478" s="197"/>
      <c r="R478" s="197"/>
      <c r="S478" s="197"/>
      <c r="T478" s="200"/>
      <c r="U478" s="197"/>
      <c r="Y478" s="200"/>
      <c r="AF478" s="202"/>
    </row>
    <row r="479" spans="1:32" s="203" customFormat="1" ht="15" x14ac:dyDescent="0.25">
      <c r="A479" s="196"/>
      <c r="B479" s="197"/>
      <c r="C479" s="197"/>
      <c r="D479" s="197"/>
      <c r="E479" s="197"/>
      <c r="F479" s="198"/>
      <c r="G479" s="197"/>
      <c r="H479" s="197"/>
      <c r="I479" s="197"/>
      <c r="J479" s="197"/>
      <c r="K479" s="197"/>
      <c r="L479" s="197"/>
      <c r="M479" s="197"/>
      <c r="N479" s="197"/>
      <c r="O479" s="197"/>
      <c r="P479" s="197"/>
      <c r="Q479" s="197"/>
      <c r="R479" s="197"/>
      <c r="S479" s="197"/>
      <c r="T479" s="200"/>
      <c r="U479" s="197"/>
      <c r="Y479" s="200"/>
      <c r="AF479" s="202"/>
    </row>
    <row r="480" spans="1:32" s="203" customFormat="1" ht="15" x14ac:dyDescent="0.25">
      <c r="A480" s="196"/>
      <c r="B480" s="197"/>
      <c r="C480" s="197"/>
      <c r="D480" s="197"/>
      <c r="E480" s="197"/>
      <c r="F480" s="198"/>
      <c r="G480" s="197"/>
      <c r="H480" s="197"/>
      <c r="I480" s="197"/>
      <c r="J480" s="197"/>
      <c r="K480" s="197"/>
      <c r="L480" s="197"/>
      <c r="M480" s="197"/>
      <c r="N480" s="197"/>
      <c r="O480" s="197"/>
      <c r="P480" s="197"/>
      <c r="Q480" s="197"/>
      <c r="R480" s="197"/>
      <c r="S480" s="197"/>
      <c r="T480" s="200"/>
      <c r="U480" s="197"/>
      <c r="Y480" s="200"/>
      <c r="AF480" s="202"/>
    </row>
    <row r="481" spans="1:32" s="203" customFormat="1" ht="15" x14ac:dyDescent="0.25">
      <c r="A481" s="196"/>
      <c r="B481" s="197"/>
      <c r="C481" s="197"/>
      <c r="D481" s="197"/>
      <c r="E481" s="197"/>
      <c r="F481" s="198"/>
      <c r="G481" s="197"/>
      <c r="H481" s="197"/>
      <c r="I481" s="197"/>
      <c r="J481" s="197"/>
      <c r="K481" s="197"/>
      <c r="L481" s="197"/>
      <c r="M481" s="197"/>
      <c r="N481" s="197"/>
      <c r="O481" s="197"/>
      <c r="P481" s="197"/>
      <c r="Q481" s="197"/>
      <c r="R481" s="197"/>
      <c r="S481" s="197"/>
      <c r="T481" s="200"/>
      <c r="U481" s="197"/>
      <c r="Y481" s="200"/>
      <c r="AF481" s="202"/>
    </row>
    <row r="482" spans="1:32" s="203" customFormat="1" ht="15" x14ac:dyDescent="0.25">
      <c r="A482" s="196"/>
      <c r="B482" s="197"/>
      <c r="C482" s="197"/>
      <c r="D482" s="197"/>
      <c r="E482" s="197"/>
      <c r="F482" s="198"/>
      <c r="G482" s="197"/>
      <c r="H482" s="197"/>
      <c r="I482" s="197"/>
      <c r="J482" s="197"/>
      <c r="K482" s="197"/>
      <c r="L482" s="197"/>
      <c r="M482" s="197"/>
      <c r="N482" s="197"/>
      <c r="O482" s="197"/>
      <c r="P482" s="197"/>
      <c r="Q482" s="197"/>
      <c r="R482" s="197"/>
      <c r="S482" s="197"/>
      <c r="T482" s="200"/>
      <c r="U482" s="197"/>
      <c r="Y482" s="200"/>
      <c r="AF482" s="202"/>
    </row>
    <row r="483" spans="1:32" s="203" customFormat="1" ht="15" x14ac:dyDescent="0.25">
      <c r="A483" s="196"/>
      <c r="B483" s="197"/>
      <c r="C483" s="197"/>
      <c r="D483" s="197"/>
      <c r="E483" s="197"/>
      <c r="F483" s="198"/>
      <c r="G483" s="197"/>
      <c r="H483" s="197"/>
      <c r="I483" s="197"/>
      <c r="J483" s="197"/>
      <c r="K483" s="197"/>
      <c r="L483" s="197"/>
      <c r="M483" s="197"/>
      <c r="N483" s="197"/>
      <c r="O483" s="197"/>
      <c r="P483" s="197"/>
      <c r="Q483" s="197"/>
      <c r="R483" s="197"/>
      <c r="S483" s="197"/>
      <c r="T483" s="200"/>
      <c r="U483" s="197"/>
      <c r="Y483" s="200"/>
      <c r="AF483" s="202"/>
    </row>
    <row r="484" spans="1:32" s="203" customFormat="1" ht="15" x14ac:dyDescent="0.25">
      <c r="A484" s="196"/>
      <c r="B484" s="197"/>
      <c r="C484" s="197"/>
      <c r="D484" s="197"/>
      <c r="E484" s="197"/>
      <c r="F484" s="198"/>
      <c r="G484" s="197"/>
      <c r="H484" s="197"/>
      <c r="I484" s="197"/>
      <c r="J484" s="197"/>
      <c r="K484" s="197"/>
      <c r="L484" s="197"/>
      <c r="M484" s="197"/>
      <c r="N484" s="197"/>
      <c r="O484" s="197"/>
      <c r="P484" s="197"/>
      <c r="Q484" s="197"/>
      <c r="R484" s="197"/>
      <c r="S484" s="197"/>
      <c r="T484" s="200"/>
      <c r="U484" s="197"/>
      <c r="Y484" s="200"/>
      <c r="AF484" s="202"/>
    </row>
    <row r="485" spans="1:32" s="203" customFormat="1" ht="15" x14ac:dyDescent="0.25">
      <c r="A485" s="196"/>
      <c r="B485" s="197"/>
      <c r="C485" s="197"/>
      <c r="D485" s="197"/>
      <c r="E485" s="197"/>
      <c r="F485" s="198"/>
      <c r="G485" s="197"/>
      <c r="H485" s="197"/>
      <c r="I485" s="197"/>
      <c r="J485" s="197"/>
      <c r="K485" s="197"/>
      <c r="L485" s="197"/>
      <c r="M485" s="197"/>
      <c r="N485" s="197"/>
      <c r="O485" s="197"/>
      <c r="P485" s="197"/>
      <c r="Q485" s="197"/>
      <c r="R485" s="197"/>
      <c r="S485" s="197"/>
      <c r="T485" s="200"/>
      <c r="U485" s="197"/>
      <c r="Y485" s="200"/>
      <c r="AF485" s="202"/>
    </row>
    <row r="486" spans="1:32" s="203" customFormat="1" ht="15" x14ac:dyDescent="0.25">
      <c r="A486" s="196"/>
      <c r="B486" s="197"/>
      <c r="C486" s="197"/>
      <c r="D486" s="197"/>
      <c r="E486" s="197"/>
      <c r="F486" s="198"/>
      <c r="G486" s="197"/>
      <c r="H486" s="197"/>
      <c r="I486" s="197"/>
      <c r="J486" s="197"/>
      <c r="K486" s="197"/>
      <c r="L486" s="197"/>
      <c r="M486" s="197"/>
      <c r="N486" s="197"/>
      <c r="O486" s="197"/>
      <c r="P486" s="197"/>
      <c r="Q486" s="197"/>
      <c r="R486" s="197"/>
      <c r="S486" s="197"/>
      <c r="T486" s="200"/>
      <c r="U486" s="197"/>
      <c r="Y486" s="200"/>
      <c r="AF486" s="202"/>
    </row>
    <row r="487" spans="1:32" s="203" customFormat="1" ht="15" x14ac:dyDescent="0.25">
      <c r="A487" s="196"/>
      <c r="B487" s="197"/>
      <c r="C487" s="197"/>
      <c r="D487" s="197"/>
      <c r="E487" s="197"/>
      <c r="F487" s="198"/>
      <c r="G487" s="197"/>
      <c r="H487" s="197"/>
      <c r="I487" s="197"/>
      <c r="J487" s="197"/>
      <c r="K487" s="197"/>
      <c r="L487" s="197"/>
      <c r="M487" s="197"/>
      <c r="N487" s="197"/>
      <c r="O487" s="197"/>
      <c r="P487" s="197"/>
      <c r="Q487" s="197"/>
      <c r="R487" s="197"/>
      <c r="S487" s="197"/>
      <c r="T487" s="200"/>
      <c r="U487" s="197"/>
      <c r="Y487" s="200"/>
      <c r="AF487" s="202"/>
    </row>
    <row r="488" spans="1:32" s="203" customFormat="1" ht="15" x14ac:dyDescent="0.25">
      <c r="A488" s="196"/>
      <c r="B488" s="197"/>
      <c r="C488" s="197"/>
      <c r="D488" s="197"/>
      <c r="E488" s="197"/>
      <c r="F488" s="198"/>
      <c r="G488" s="197"/>
      <c r="H488" s="197"/>
      <c r="I488" s="197"/>
      <c r="J488" s="197"/>
      <c r="K488" s="197"/>
      <c r="L488" s="197"/>
      <c r="M488" s="197"/>
      <c r="N488" s="197"/>
      <c r="O488" s="197"/>
      <c r="P488" s="197"/>
      <c r="Q488" s="197"/>
      <c r="R488" s="197"/>
      <c r="S488" s="197"/>
      <c r="T488" s="200"/>
      <c r="U488" s="197"/>
      <c r="Y488" s="200"/>
      <c r="AF488" s="202"/>
    </row>
    <row r="489" spans="1:32" s="203" customFormat="1" ht="15" x14ac:dyDescent="0.25">
      <c r="A489" s="196"/>
      <c r="B489" s="197"/>
      <c r="C489" s="197"/>
      <c r="D489" s="197"/>
      <c r="E489" s="197"/>
      <c r="F489" s="198"/>
      <c r="G489" s="197"/>
      <c r="H489" s="197"/>
      <c r="I489" s="197"/>
      <c r="J489" s="197"/>
      <c r="K489" s="197"/>
      <c r="L489" s="197"/>
      <c r="M489" s="197"/>
      <c r="N489" s="197"/>
      <c r="O489" s="197"/>
      <c r="P489" s="197"/>
      <c r="Q489" s="197"/>
      <c r="R489" s="197"/>
      <c r="S489" s="197"/>
      <c r="T489" s="200"/>
      <c r="U489" s="197"/>
      <c r="Y489" s="200"/>
      <c r="AF489" s="202"/>
    </row>
    <row r="490" spans="1:32" s="203" customFormat="1" ht="15" x14ac:dyDescent="0.25">
      <c r="A490" s="196"/>
      <c r="B490" s="197"/>
      <c r="C490" s="197"/>
      <c r="D490" s="197"/>
      <c r="E490" s="197"/>
      <c r="F490" s="198"/>
      <c r="G490" s="197"/>
      <c r="H490" s="197"/>
      <c r="I490" s="197"/>
      <c r="J490" s="197"/>
      <c r="K490" s="197"/>
      <c r="L490" s="197"/>
      <c r="M490" s="197"/>
      <c r="N490" s="197"/>
      <c r="O490" s="197"/>
      <c r="P490" s="197"/>
      <c r="Q490" s="197"/>
      <c r="R490" s="197"/>
      <c r="S490" s="197"/>
      <c r="T490" s="200"/>
      <c r="U490" s="197"/>
      <c r="Y490" s="200"/>
      <c r="AF490" s="202"/>
    </row>
    <row r="491" spans="1:32" s="203" customFormat="1" ht="15" x14ac:dyDescent="0.25">
      <c r="A491" s="196"/>
      <c r="B491" s="197"/>
      <c r="C491" s="197"/>
      <c r="D491" s="197"/>
      <c r="E491" s="197"/>
      <c r="F491" s="198"/>
      <c r="G491" s="197"/>
      <c r="H491" s="197"/>
      <c r="I491" s="197"/>
      <c r="J491" s="197"/>
      <c r="K491" s="197"/>
      <c r="L491" s="197"/>
      <c r="M491" s="197"/>
      <c r="N491" s="197"/>
      <c r="O491" s="197"/>
      <c r="P491" s="197"/>
      <c r="Q491" s="197"/>
      <c r="R491" s="197"/>
      <c r="S491" s="197"/>
      <c r="T491" s="200"/>
      <c r="U491" s="197"/>
      <c r="Y491" s="200"/>
      <c r="AF491" s="202"/>
    </row>
    <row r="492" spans="1:32" s="203" customFormat="1" ht="15" x14ac:dyDescent="0.25">
      <c r="A492" s="196"/>
      <c r="B492" s="197"/>
      <c r="C492" s="197"/>
      <c r="D492" s="197"/>
      <c r="E492" s="197"/>
      <c r="F492" s="198"/>
      <c r="G492" s="197"/>
      <c r="H492" s="197"/>
      <c r="I492" s="197"/>
      <c r="J492" s="197"/>
      <c r="K492" s="197"/>
      <c r="L492" s="197"/>
      <c r="M492" s="197"/>
      <c r="N492" s="197"/>
      <c r="O492" s="197"/>
      <c r="P492" s="197"/>
      <c r="Q492" s="197"/>
      <c r="R492" s="197"/>
      <c r="S492" s="197"/>
      <c r="T492" s="200"/>
      <c r="U492" s="197"/>
      <c r="Y492" s="200"/>
      <c r="AF492" s="202"/>
    </row>
    <row r="493" spans="1:32" s="203" customFormat="1" ht="15" x14ac:dyDescent="0.25">
      <c r="A493" s="196"/>
      <c r="B493" s="197"/>
      <c r="C493" s="197"/>
      <c r="D493" s="197"/>
      <c r="E493" s="197"/>
      <c r="F493" s="198"/>
      <c r="G493" s="197"/>
      <c r="H493" s="197"/>
      <c r="I493" s="197"/>
      <c r="J493" s="197"/>
      <c r="K493" s="197"/>
      <c r="L493" s="197"/>
      <c r="M493" s="197"/>
      <c r="N493" s="197"/>
      <c r="O493" s="197"/>
      <c r="P493" s="197"/>
      <c r="Q493" s="197"/>
      <c r="R493" s="197"/>
      <c r="S493" s="197"/>
      <c r="T493" s="200"/>
      <c r="U493" s="197"/>
      <c r="Y493" s="200"/>
      <c r="AF493" s="202"/>
    </row>
    <row r="494" spans="1:32" s="203" customFormat="1" ht="15" x14ac:dyDescent="0.25">
      <c r="A494" s="196"/>
      <c r="B494" s="197"/>
      <c r="C494" s="197"/>
      <c r="D494" s="197"/>
      <c r="E494" s="197"/>
      <c r="F494" s="198"/>
      <c r="G494" s="197"/>
      <c r="H494" s="197"/>
      <c r="I494" s="197"/>
      <c r="J494" s="197"/>
      <c r="K494" s="197"/>
      <c r="L494" s="197"/>
      <c r="M494" s="197"/>
      <c r="N494" s="197"/>
      <c r="O494" s="197"/>
      <c r="P494" s="197"/>
      <c r="Q494" s="197"/>
      <c r="R494" s="197"/>
      <c r="S494" s="197"/>
      <c r="T494" s="200"/>
      <c r="U494" s="197"/>
      <c r="Y494" s="200"/>
      <c r="AF494" s="202"/>
    </row>
    <row r="495" spans="1:32" s="203" customFormat="1" ht="15" x14ac:dyDescent="0.25">
      <c r="A495" s="196"/>
      <c r="B495" s="197"/>
      <c r="C495" s="197"/>
      <c r="D495" s="197"/>
      <c r="E495" s="197"/>
      <c r="F495" s="198"/>
      <c r="G495" s="197"/>
      <c r="H495" s="197"/>
      <c r="I495" s="197"/>
      <c r="J495" s="197"/>
      <c r="K495" s="197"/>
      <c r="L495" s="197"/>
      <c r="M495" s="197"/>
      <c r="N495" s="197"/>
      <c r="O495" s="197"/>
      <c r="P495" s="197"/>
      <c r="Q495" s="197"/>
      <c r="R495" s="197"/>
      <c r="S495" s="197"/>
      <c r="T495" s="200"/>
      <c r="U495" s="197"/>
      <c r="Y495" s="200"/>
      <c r="AF495" s="202"/>
    </row>
    <row r="496" spans="1:32" s="203" customFormat="1" ht="15" x14ac:dyDescent="0.25">
      <c r="A496" s="196"/>
      <c r="B496" s="197"/>
      <c r="C496" s="197"/>
      <c r="D496" s="197"/>
      <c r="E496" s="197"/>
      <c r="F496" s="198"/>
      <c r="G496" s="197"/>
      <c r="H496" s="197"/>
      <c r="I496" s="197"/>
      <c r="J496" s="197"/>
      <c r="K496" s="197"/>
      <c r="L496" s="197"/>
      <c r="M496" s="197"/>
      <c r="N496" s="197"/>
      <c r="O496" s="197"/>
      <c r="P496" s="197"/>
      <c r="Q496" s="197"/>
      <c r="R496" s="197"/>
      <c r="S496" s="197"/>
      <c r="T496" s="200"/>
      <c r="U496" s="197"/>
      <c r="Y496" s="200"/>
      <c r="AF496" s="202"/>
    </row>
    <row r="497" spans="1:32" s="203" customFormat="1" ht="15" x14ac:dyDescent="0.25">
      <c r="A497" s="196"/>
      <c r="B497" s="197"/>
      <c r="C497" s="197"/>
      <c r="D497" s="197"/>
      <c r="E497" s="197"/>
      <c r="F497" s="198"/>
      <c r="G497" s="197"/>
      <c r="H497" s="197"/>
      <c r="I497" s="197"/>
      <c r="J497" s="197"/>
      <c r="K497" s="197"/>
      <c r="L497" s="197"/>
      <c r="M497" s="197"/>
      <c r="N497" s="197"/>
      <c r="O497" s="197"/>
      <c r="P497" s="197"/>
      <c r="Q497" s="197"/>
      <c r="R497" s="197"/>
      <c r="S497" s="197"/>
      <c r="T497" s="200"/>
      <c r="U497" s="197"/>
      <c r="Y497" s="200"/>
      <c r="AF497" s="202"/>
    </row>
    <row r="498" spans="1:32" s="203" customFormat="1" ht="15" x14ac:dyDescent="0.25">
      <c r="A498" s="196"/>
      <c r="B498" s="197"/>
      <c r="C498" s="197"/>
      <c r="D498" s="197"/>
      <c r="E498" s="197"/>
      <c r="F498" s="198"/>
      <c r="G498" s="197"/>
      <c r="H498" s="197"/>
      <c r="I498" s="197"/>
      <c r="J498" s="197"/>
      <c r="K498" s="197"/>
      <c r="L498" s="197"/>
      <c r="M498" s="197"/>
      <c r="N498" s="197"/>
      <c r="O498" s="197"/>
      <c r="P498" s="197"/>
      <c r="Q498" s="197"/>
      <c r="R498" s="197"/>
      <c r="S498" s="197"/>
      <c r="T498" s="200"/>
      <c r="U498" s="197"/>
      <c r="Y498" s="200"/>
      <c r="AF498" s="202"/>
    </row>
    <row r="499" spans="1:32" s="203" customFormat="1" ht="15" x14ac:dyDescent="0.25">
      <c r="A499" s="196"/>
      <c r="B499" s="197"/>
      <c r="C499" s="197"/>
      <c r="D499" s="197"/>
      <c r="E499" s="197"/>
      <c r="F499" s="198"/>
      <c r="G499" s="197"/>
      <c r="H499" s="197"/>
      <c r="I499" s="197"/>
      <c r="J499" s="197"/>
      <c r="K499" s="197"/>
      <c r="L499" s="197"/>
      <c r="M499" s="197"/>
      <c r="N499" s="197"/>
      <c r="O499" s="197"/>
      <c r="P499" s="197"/>
      <c r="Q499" s="197"/>
      <c r="R499" s="197"/>
      <c r="S499" s="197"/>
      <c r="T499" s="200"/>
      <c r="U499" s="197"/>
      <c r="Y499" s="200"/>
      <c r="AF499" s="202"/>
    </row>
    <row r="500" spans="1:32" s="203" customFormat="1" ht="15" x14ac:dyDescent="0.25">
      <c r="A500" s="196"/>
      <c r="B500" s="197"/>
      <c r="C500" s="197"/>
      <c r="D500" s="197"/>
      <c r="E500" s="197"/>
      <c r="F500" s="198"/>
      <c r="G500" s="197"/>
      <c r="H500" s="197"/>
      <c r="I500" s="197"/>
      <c r="J500" s="197"/>
      <c r="K500" s="197"/>
      <c r="L500" s="197"/>
      <c r="M500" s="197"/>
      <c r="N500" s="197"/>
      <c r="O500" s="197"/>
      <c r="P500" s="197"/>
      <c r="Q500" s="197"/>
      <c r="R500" s="197"/>
      <c r="S500" s="197"/>
      <c r="T500" s="200"/>
      <c r="U500" s="197"/>
      <c r="Y500" s="200"/>
      <c r="AF500" s="202"/>
    </row>
    <row r="501" spans="1:32" s="203" customFormat="1" ht="15" x14ac:dyDescent="0.25">
      <c r="A501" s="196"/>
      <c r="B501" s="197"/>
      <c r="C501" s="197"/>
      <c r="D501" s="197"/>
      <c r="E501" s="197"/>
      <c r="F501" s="198"/>
      <c r="G501" s="197"/>
      <c r="H501" s="197"/>
      <c r="I501" s="197"/>
      <c r="J501" s="197"/>
      <c r="K501" s="197"/>
      <c r="L501" s="197"/>
      <c r="M501" s="197"/>
      <c r="N501" s="197"/>
      <c r="O501" s="197"/>
      <c r="P501" s="197"/>
      <c r="Q501" s="197"/>
      <c r="R501" s="197"/>
      <c r="S501" s="197"/>
      <c r="T501" s="200"/>
      <c r="U501" s="197"/>
      <c r="Y501" s="200"/>
      <c r="AF501" s="202"/>
    </row>
    <row r="502" spans="1:32" s="203" customFormat="1" ht="15" x14ac:dyDescent="0.25">
      <c r="A502" s="196"/>
      <c r="B502" s="197"/>
      <c r="C502" s="197"/>
      <c r="D502" s="197"/>
      <c r="E502" s="197"/>
      <c r="F502" s="198"/>
      <c r="G502" s="197"/>
      <c r="H502" s="197"/>
      <c r="I502" s="197"/>
      <c r="J502" s="197"/>
      <c r="K502" s="197"/>
      <c r="L502" s="197"/>
      <c r="M502" s="197"/>
      <c r="N502" s="197"/>
      <c r="O502" s="197"/>
      <c r="P502" s="197"/>
      <c r="Q502" s="197"/>
      <c r="R502" s="197"/>
      <c r="S502" s="197"/>
      <c r="T502" s="200"/>
      <c r="U502" s="197"/>
      <c r="Y502" s="200"/>
      <c r="AF502" s="202"/>
    </row>
    <row r="503" spans="1:32" s="203" customFormat="1" ht="15" x14ac:dyDescent="0.25">
      <c r="A503" s="196"/>
      <c r="B503" s="197"/>
      <c r="C503" s="197"/>
      <c r="D503" s="197"/>
      <c r="E503" s="197"/>
      <c r="F503" s="198"/>
      <c r="G503" s="197"/>
      <c r="H503" s="197"/>
      <c r="I503" s="197"/>
      <c r="J503" s="197"/>
      <c r="K503" s="197"/>
      <c r="L503" s="197"/>
      <c r="M503" s="197"/>
      <c r="N503" s="197"/>
      <c r="O503" s="197"/>
      <c r="P503" s="197"/>
      <c r="Q503" s="197"/>
      <c r="R503" s="197"/>
      <c r="S503" s="197"/>
      <c r="T503" s="200"/>
      <c r="U503" s="197"/>
      <c r="Y503" s="200"/>
      <c r="AF503" s="202"/>
    </row>
    <row r="504" spans="1:32" s="203" customFormat="1" ht="15" x14ac:dyDescent="0.25">
      <c r="A504" s="196"/>
      <c r="B504" s="197"/>
      <c r="C504" s="197"/>
      <c r="D504" s="197"/>
      <c r="E504" s="197"/>
      <c r="F504" s="198"/>
      <c r="G504" s="197"/>
      <c r="H504" s="197"/>
      <c r="I504" s="197"/>
      <c r="J504" s="197"/>
      <c r="K504" s="197"/>
      <c r="L504" s="197"/>
      <c r="M504" s="197"/>
      <c r="N504" s="197"/>
      <c r="O504" s="197"/>
      <c r="P504" s="197"/>
      <c r="Q504" s="197"/>
      <c r="R504" s="197"/>
      <c r="S504" s="197"/>
      <c r="T504" s="200"/>
      <c r="U504" s="197"/>
      <c r="Y504" s="200"/>
      <c r="AF504" s="202"/>
    </row>
    <row r="505" spans="1:32" s="203" customFormat="1" ht="15" x14ac:dyDescent="0.25">
      <c r="A505" s="196"/>
      <c r="B505" s="197"/>
      <c r="C505" s="197"/>
      <c r="D505" s="197"/>
      <c r="E505" s="197"/>
      <c r="F505" s="198"/>
      <c r="G505" s="197"/>
      <c r="H505" s="197"/>
      <c r="I505" s="197"/>
      <c r="J505" s="197"/>
      <c r="K505" s="197"/>
      <c r="L505" s="197"/>
      <c r="M505" s="197"/>
      <c r="N505" s="197"/>
      <c r="O505" s="197"/>
      <c r="P505" s="197"/>
      <c r="Q505" s="197"/>
      <c r="R505" s="197"/>
      <c r="S505" s="197"/>
      <c r="T505" s="200"/>
      <c r="U505" s="197"/>
      <c r="Y505" s="200"/>
      <c r="AF505" s="202"/>
    </row>
    <row r="506" spans="1:32" s="203" customFormat="1" ht="15" x14ac:dyDescent="0.25">
      <c r="A506" s="196"/>
      <c r="B506" s="197"/>
      <c r="C506" s="197"/>
      <c r="D506" s="197"/>
      <c r="E506" s="197"/>
      <c r="F506" s="198"/>
      <c r="G506" s="197"/>
      <c r="H506" s="197"/>
      <c r="I506" s="197"/>
      <c r="J506" s="197"/>
      <c r="K506" s="197"/>
      <c r="L506" s="197"/>
      <c r="M506" s="197"/>
      <c r="N506" s="197"/>
      <c r="O506" s="197"/>
      <c r="P506" s="197"/>
      <c r="Q506" s="197"/>
      <c r="R506" s="197"/>
      <c r="S506" s="197"/>
      <c r="T506" s="200"/>
      <c r="U506" s="197"/>
      <c r="Y506" s="200"/>
      <c r="AF506" s="202"/>
    </row>
    <row r="507" spans="1:32" s="203" customFormat="1" ht="15" x14ac:dyDescent="0.25">
      <c r="A507" s="196"/>
      <c r="B507" s="197"/>
      <c r="C507" s="197"/>
      <c r="D507" s="197"/>
      <c r="E507" s="197"/>
      <c r="F507" s="198"/>
      <c r="G507" s="197"/>
      <c r="H507" s="197"/>
      <c r="I507" s="197"/>
      <c r="J507" s="197"/>
      <c r="K507" s="197"/>
      <c r="L507" s="197"/>
      <c r="M507" s="197"/>
      <c r="N507" s="197"/>
      <c r="O507" s="197"/>
      <c r="P507" s="197"/>
      <c r="Q507" s="197"/>
      <c r="R507" s="197"/>
      <c r="S507" s="197"/>
      <c r="T507" s="200"/>
      <c r="U507" s="197"/>
      <c r="Y507" s="200"/>
      <c r="AF507" s="202"/>
    </row>
    <row r="508" spans="1:32" s="203" customFormat="1" ht="15" x14ac:dyDescent="0.25">
      <c r="A508" s="196"/>
      <c r="B508" s="197"/>
      <c r="C508" s="197"/>
      <c r="D508" s="197"/>
      <c r="E508" s="197"/>
      <c r="F508" s="198"/>
      <c r="G508" s="197"/>
      <c r="H508" s="197"/>
      <c r="I508" s="197"/>
      <c r="J508" s="197"/>
      <c r="K508" s="197"/>
      <c r="L508" s="197"/>
      <c r="M508" s="197"/>
      <c r="N508" s="197"/>
      <c r="O508" s="197"/>
      <c r="P508" s="197"/>
      <c r="Q508" s="197"/>
      <c r="R508" s="197"/>
      <c r="S508" s="197"/>
      <c r="T508" s="200"/>
      <c r="U508" s="197"/>
      <c r="Y508" s="200"/>
      <c r="AF508" s="202"/>
    </row>
    <row r="509" spans="1:32" s="203" customFormat="1" ht="15" x14ac:dyDescent="0.25">
      <c r="A509" s="196"/>
      <c r="B509" s="197"/>
      <c r="C509" s="197"/>
      <c r="D509" s="197"/>
      <c r="E509" s="197"/>
      <c r="F509" s="198"/>
      <c r="G509" s="197"/>
      <c r="H509" s="197"/>
      <c r="I509" s="197"/>
      <c r="J509" s="197"/>
      <c r="K509" s="197"/>
      <c r="L509" s="197"/>
      <c r="M509" s="197"/>
      <c r="N509" s="197"/>
      <c r="O509" s="197"/>
      <c r="P509" s="197"/>
      <c r="Q509" s="197"/>
      <c r="R509" s="197"/>
      <c r="S509" s="197"/>
      <c r="T509" s="200"/>
      <c r="U509" s="197"/>
      <c r="Y509" s="200"/>
      <c r="AF509" s="202"/>
    </row>
    <row r="510" spans="1:32" s="203" customFormat="1" ht="15" x14ac:dyDescent="0.25">
      <c r="A510" s="196"/>
      <c r="B510" s="197"/>
      <c r="C510" s="197"/>
      <c r="D510" s="197"/>
      <c r="E510" s="197"/>
      <c r="F510" s="198"/>
      <c r="G510" s="197"/>
      <c r="H510" s="197"/>
      <c r="I510" s="197"/>
      <c r="J510" s="197"/>
      <c r="K510" s="197"/>
      <c r="L510" s="197"/>
      <c r="M510" s="197"/>
      <c r="N510" s="197"/>
      <c r="O510" s="197"/>
      <c r="P510" s="197"/>
      <c r="Q510" s="197"/>
      <c r="R510" s="197"/>
      <c r="S510" s="197"/>
      <c r="T510" s="200"/>
      <c r="U510" s="197"/>
      <c r="Y510" s="200"/>
      <c r="AF510" s="202"/>
    </row>
    <row r="511" spans="1:32" s="203" customFormat="1" ht="15" x14ac:dyDescent="0.25">
      <c r="A511" s="196"/>
      <c r="B511" s="197"/>
      <c r="C511" s="197"/>
      <c r="D511" s="197"/>
      <c r="E511" s="197"/>
      <c r="F511" s="198"/>
      <c r="G511" s="197"/>
      <c r="H511" s="197"/>
      <c r="I511" s="197"/>
      <c r="J511" s="197"/>
      <c r="K511" s="197"/>
      <c r="L511" s="197"/>
      <c r="M511" s="197"/>
      <c r="N511" s="197"/>
      <c r="O511" s="197"/>
      <c r="P511" s="197"/>
      <c r="Q511" s="197"/>
      <c r="R511" s="197"/>
      <c r="S511" s="197"/>
      <c r="T511" s="200"/>
      <c r="U511" s="197"/>
      <c r="Y511" s="200"/>
      <c r="AF511" s="202"/>
    </row>
    <row r="512" spans="1:32" s="203" customFormat="1" ht="15" x14ac:dyDescent="0.25">
      <c r="A512" s="196"/>
      <c r="B512" s="197"/>
      <c r="C512" s="197"/>
      <c r="D512" s="197"/>
      <c r="E512" s="197"/>
      <c r="F512" s="198"/>
      <c r="G512" s="197"/>
      <c r="H512" s="197"/>
      <c r="I512" s="197"/>
      <c r="J512" s="197"/>
      <c r="K512" s="197"/>
      <c r="L512" s="197"/>
      <c r="M512" s="197"/>
      <c r="N512" s="197"/>
      <c r="O512" s="197"/>
      <c r="P512" s="197"/>
      <c r="Q512" s="197"/>
      <c r="R512" s="197"/>
      <c r="S512" s="197"/>
      <c r="T512" s="200"/>
      <c r="U512" s="197"/>
      <c r="Y512" s="200"/>
      <c r="AF512" s="202"/>
    </row>
    <row r="513" spans="1:32" s="203" customFormat="1" ht="15" x14ac:dyDescent="0.25">
      <c r="A513" s="196"/>
      <c r="B513" s="197"/>
      <c r="C513" s="197"/>
      <c r="D513" s="197"/>
      <c r="E513" s="197"/>
      <c r="F513" s="198"/>
      <c r="G513" s="197"/>
      <c r="H513" s="197"/>
      <c r="I513" s="197"/>
      <c r="J513" s="197"/>
      <c r="K513" s="197"/>
      <c r="L513" s="197"/>
      <c r="M513" s="197"/>
      <c r="N513" s="197"/>
      <c r="O513" s="197"/>
      <c r="P513" s="197"/>
      <c r="Q513" s="197"/>
      <c r="R513" s="197"/>
      <c r="S513" s="197"/>
      <c r="T513" s="200"/>
      <c r="U513" s="197"/>
      <c r="Y513" s="200"/>
      <c r="AF513" s="202"/>
    </row>
    <row r="514" spans="1:32" s="203" customFormat="1" ht="15" x14ac:dyDescent="0.25">
      <c r="A514" s="196"/>
      <c r="B514" s="197"/>
      <c r="C514" s="197"/>
      <c r="D514" s="197"/>
      <c r="E514" s="197"/>
      <c r="F514" s="198"/>
      <c r="G514" s="197"/>
      <c r="H514" s="197"/>
      <c r="I514" s="197"/>
      <c r="J514" s="197"/>
      <c r="K514" s="197"/>
      <c r="L514" s="197"/>
      <c r="M514" s="197"/>
      <c r="N514" s="197"/>
      <c r="O514" s="197"/>
      <c r="P514" s="197"/>
      <c r="Q514" s="197"/>
      <c r="R514" s="197"/>
      <c r="S514" s="197"/>
      <c r="T514" s="200"/>
      <c r="U514" s="197"/>
      <c r="Y514" s="200"/>
      <c r="AF514" s="202"/>
    </row>
    <row r="515" spans="1:32" s="203" customFormat="1" ht="15" x14ac:dyDescent="0.25">
      <c r="A515" s="196"/>
      <c r="B515" s="197"/>
      <c r="C515" s="197"/>
      <c r="D515" s="197"/>
      <c r="E515" s="197"/>
      <c r="F515" s="198"/>
      <c r="G515" s="197"/>
      <c r="H515" s="197"/>
      <c r="I515" s="197"/>
      <c r="J515" s="197"/>
      <c r="K515" s="197"/>
      <c r="L515" s="197"/>
      <c r="M515" s="197"/>
      <c r="N515" s="197"/>
      <c r="O515" s="197"/>
      <c r="P515" s="197"/>
      <c r="Q515" s="197"/>
      <c r="R515" s="197"/>
      <c r="S515" s="197"/>
      <c r="T515" s="200"/>
      <c r="U515" s="197"/>
      <c r="Y515" s="200"/>
      <c r="AF515" s="202"/>
    </row>
    <row r="516" spans="1:32" s="203" customFormat="1" ht="15" x14ac:dyDescent="0.25">
      <c r="A516" s="196"/>
      <c r="B516" s="197"/>
      <c r="C516" s="197"/>
      <c r="D516" s="197"/>
      <c r="E516" s="197"/>
      <c r="F516" s="198"/>
      <c r="G516" s="197"/>
      <c r="H516" s="197"/>
      <c r="I516" s="197"/>
      <c r="J516" s="197"/>
      <c r="K516" s="197"/>
      <c r="L516" s="197"/>
      <c r="M516" s="197"/>
      <c r="N516" s="197"/>
      <c r="O516" s="197"/>
      <c r="P516" s="197"/>
      <c r="Q516" s="197"/>
      <c r="R516" s="197"/>
      <c r="S516" s="197"/>
      <c r="T516" s="200"/>
      <c r="U516" s="197"/>
      <c r="Y516" s="200"/>
      <c r="AF516" s="202"/>
    </row>
    <row r="517" spans="1:32" s="203" customFormat="1" ht="15" x14ac:dyDescent="0.25">
      <c r="A517" s="196"/>
      <c r="B517" s="197"/>
      <c r="C517" s="197"/>
      <c r="D517" s="197"/>
      <c r="E517" s="197"/>
      <c r="F517" s="198"/>
      <c r="G517" s="197"/>
      <c r="H517" s="197"/>
      <c r="I517" s="197"/>
      <c r="J517" s="197"/>
      <c r="K517" s="197"/>
      <c r="L517" s="197"/>
      <c r="M517" s="197"/>
      <c r="N517" s="197"/>
      <c r="O517" s="197"/>
      <c r="P517" s="197"/>
      <c r="Q517" s="197"/>
      <c r="R517" s="197"/>
      <c r="S517" s="197"/>
      <c r="T517" s="200"/>
      <c r="U517" s="197"/>
      <c r="Y517" s="200"/>
      <c r="AF517" s="202"/>
    </row>
    <row r="518" spans="1:32" s="203" customFormat="1" ht="15" x14ac:dyDescent="0.25">
      <c r="A518" s="196"/>
      <c r="B518" s="197"/>
      <c r="C518" s="197"/>
      <c r="D518" s="197"/>
      <c r="E518" s="197"/>
      <c r="F518" s="198"/>
      <c r="G518" s="197"/>
      <c r="H518" s="197"/>
      <c r="I518" s="197"/>
      <c r="J518" s="197"/>
      <c r="K518" s="197"/>
      <c r="L518" s="197"/>
      <c r="M518" s="197"/>
      <c r="N518" s="197"/>
      <c r="O518" s="197"/>
      <c r="P518" s="197"/>
      <c r="Q518" s="197"/>
      <c r="R518" s="197"/>
      <c r="S518" s="197"/>
      <c r="T518" s="200"/>
      <c r="U518" s="197"/>
      <c r="Y518" s="200"/>
      <c r="AF518" s="202"/>
    </row>
    <row r="519" spans="1:32" s="203" customFormat="1" ht="15" x14ac:dyDescent="0.25">
      <c r="A519" s="196"/>
      <c r="B519" s="197"/>
      <c r="C519" s="197"/>
      <c r="D519" s="197"/>
      <c r="E519" s="197"/>
      <c r="F519" s="198"/>
      <c r="G519" s="197"/>
      <c r="H519" s="197"/>
      <c r="I519" s="197"/>
      <c r="J519" s="197"/>
      <c r="K519" s="197"/>
      <c r="L519" s="197"/>
      <c r="M519" s="197"/>
      <c r="N519" s="197"/>
      <c r="O519" s="197"/>
      <c r="P519" s="197"/>
      <c r="Q519" s="197"/>
      <c r="R519" s="197"/>
      <c r="S519" s="197"/>
      <c r="T519" s="200"/>
      <c r="U519" s="197"/>
      <c r="Y519" s="200"/>
      <c r="AF519" s="202"/>
    </row>
    <row r="520" spans="1:32" s="203" customFormat="1" ht="15" x14ac:dyDescent="0.25">
      <c r="A520" s="196"/>
      <c r="B520" s="197"/>
      <c r="C520" s="197"/>
      <c r="D520" s="197"/>
      <c r="E520" s="197"/>
      <c r="F520" s="198"/>
      <c r="G520" s="197"/>
      <c r="H520" s="197"/>
      <c r="I520" s="197"/>
      <c r="J520" s="197"/>
      <c r="K520" s="197"/>
      <c r="L520" s="197"/>
      <c r="M520" s="197"/>
      <c r="N520" s="197"/>
      <c r="O520" s="197"/>
      <c r="P520" s="197"/>
      <c r="Q520" s="197"/>
      <c r="R520" s="197"/>
      <c r="S520" s="197"/>
      <c r="T520" s="200"/>
      <c r="U520" s="197"/>
      <c r="Y520" s="200"/>
      <c r="AF520" s="202"/>
    </row>
    <row r="521" spans="1:32" s="203" customFormat="1" ht="15" x14ac:dyDescent="0.25">
      <c r="A521" s="196"/>
      <c r="B521" s="197"/>
      <c r="C521" s="197"/>
      <c r="D521" s="197"/>
      <c r="E521" s="197"/>
      <c r="F521" s="198"/>
      <c r="G521" s="197"/>
      <c r="H521" s="197"/>
      <c r="I521" s="197"/>
      <c r="J521" s="197"/>
      <c r="K521" s="197"/>
      <c r="L521" s="197"/>
      <c r="M521" s="197"/>
      <c r="N521" s="197"/>
      <c r="O521" s="197"/>
      <c r="P521" s="197"/>
      <c r="Q521" s="197"/>
      <c r="R521" s="197"/>
      <c r="S521" s="197"/>
      <c r="T521" s="200"/>
      <c r="U521" s="197"/>
      <c r="Y521" s="200"/>
      <c r="AF521" s="202"/>
    </row>
    <row r="522" spans="1:32" s="203" customFormat="1" ht="15" x14ac:dyDescent="0.25">
      <c r="A522" s="196"/>
      <c r="B522" s="197"/>
      <c r="C522" s="197"/>
      <c r="D522" s="197"/>
      <c r="E522" s="197"/>
      <c r="F522" s="198"/>
      <c r="G522" s="197"/>
      <c r="H522" s="197"/>
      <c r="I522" s="197"/>
      <c r="J522" s="197"/>
      <c r="K522" s="197"/>
      <c r="L522" s="197"/>
      <c r="M522" s="197"/>
      <c r="N522" s="197"/>
      <c r="O522" s="197"/>
      <c r="P522" s="197"/>
      <c r="Q522" s="197"/>
      <c r="R522" s="197"/>
      <c r="S522" s="197"/>
      <c r="T522" s="200"/>
      <c r="U522" s="197"/>
      <c r="Y522" s="200"/>
      <c r="AF522" s="202"/>
    </row>
    <row r="523" spans="1:32" s="203" customFormat="1" ht="15" x14ac:dyDescent="0.25">
      <c r="A523" s="196"/>
      <c r="B523" s="197"/>
      <c r="C523" s="197"/>
      <c r="D523" s="197"/>
      <c r="E523" s="197"/>
      <c r="F523" s="198"/>
      <c r="G523" s="197"/>
      <c r="H523" s="197"/>
      <c r="I523" s="197"/>
      <c r="J523" s="197"/>
      <c r="K523" s="197"/>
      <c r="L523" s="197"/>
      <c r="M523" s="197"/>
      <c r="N523" s="197"/>
      <c r="O523" s="197"/>
      <c r="P523" s="197"/>
      <c r="Q523" s="197"/>
      <c r="R523" s="197"/>
      <c r="S523" s="197"/>
      <c r="T523" s="200"/>
      <c r="U523" s="197"/>
      <c r="Y523" s="200"/>
      <c r="AF523" s="202"/>
    </row>
    <row r="524" spans="1:32" s="203" customFormat="1" ht="15" x14ac:dyDescent="0.25">
      <c r="A524" s="196"/>
      <c r="B524" s="197"/>
      <c r="C524" s="197"/>
      <c r="D524" s="197"/>
      <c r="E524" s="197"/>
      <c r="F524" s="198"/>
      <c r="G524" s="197"/>
      <c r="H524" s="197"/>
      <c r="I524" s="197"/>
      <c r="J524" s="197"/>
      <c r="K524" s="197"/>
      <c r="L524" s="197"/>
      <c r="M524" s="197"/>
      <c r="N524" s="197"/>
      <c r="O524" s="197"/>
      <c r="P524" s="197"/>
      <c r="Q524" s="197"/>
      <c r="R524" s="197"/>
      <c r="S524" s="197"/>
      <c r="T524" s="200"/>
      <c r="U524" s="197"/>
      <c r="Y524" s="200"/>
      <c r="AF524" s="202"/>
    </row>
    <row r="525" spans="1:32" s="203" customFormat="1" ht="15" x14ac:dyDescent="0.25">
      <c r="A525" s="196"/>
      <c r="B525" s="197"/>
      <c r="C525" s="197"/>
      <c r="D525" s="197"/>
      <c r="E525" s="197"/>
      <c r="F525" s="198"/>
      <c r="G525" s="197"/>
      <c r="H525" s="197"/>
      <c r="I525" s="197"/>
      <c r="J525" s="197"/>
      <c r="K525" s="197"/>
      <c r="L525" s="197"/>
      <c r="M525" s="197"/>
      <c r="N525" s="197"/>
      <c r="O525" s="197"/>
      <c r="P525" s="197"/>
      <c r="Q525" s="197"/>
      <c r="R525" s="197"/>
      <c r="S525" s="197"/>
      <c r="T525" s="200"/>
      <c r="U525" s="197"/>
      <c r="Y525" s="200"/>
      <c r="AF525" s="202"/>
    </row>
    <row r="526" spans="1:32" s="203" customFormat="1" ht="15" x14ac:dyDescent="0.25">
      <c r="A526" s="196"/>
      <c r="B526" s="197"/>
      <c r="C526" s="197"/>
      <c r="D526" s="197"/>
      <c r="E526" s="197"/>
      <c r="F526" s="198"/>
      <c r="G526" s="197"/>
      <c r="H526" s="197"/>
      <c r="I526" s="197"/>
      <c r="J526" s="197"/>
      <c r="K526" s="197"/>
      <c r="L526" s="197"/>
      <c r="M526" s="197"/>
      <c r="N526" s="197"/>
      <c r="O526" s="197"/>
      <c r="P526" s="197"/>
      <c r="Q526" s="197"/>
      <c r="R526" s="197"/>
      <c r="S526" s="197"/>
      <c r="T526" s="200"/>
      <c r="U526" s="197"/>
      <c r="Y526" s="200"/>
      <c r="AF526" s="202"/>
    </row>
    <row r="527" spans="1:32" s="203" customFormat="1" ht="15" x14ac:dyDescent="0.25">
      <c r="A527" s="196"/>
      <c r="B527" s="197"/>
      <c r="C527" s="197"/>
      <c r="D527" s="197"/>
      <c r="E527" s="197"/>
      <c r="F527" s="198"/>
      <c r="G527" s="197"/>
      <c r="H527" s="197"/>
      <c r="I527" s="197"/>
      <c r="J527" s="197"/>
      <c r="K527" s="197"/>
      <c r="L527" s="197"/>
      <c r="M527" s="197"/>
      <c r="N527" s="197"/>
      <c r="O527" s="197"/>
      <c r="P527" s="197"/>
      <c r="Q527" s="197"/>
      <c r="R527" s="197"/>
      <c r="S527" s="197"/>
      <c r="T527" s="200"/>
      <c r="U527" s="197"/>
      <c r="Y527" s="200"/>
      <c r="AF527" s="202"/>
    </row>
    <row r="528" spans="1:32" s="203" customFormat="1" ht="15" x14ac:dyDescent="0.25">
      <c r="A528" s="196"/>
      <c r="B528" s="197"/>
      <c r="C528" s="197"/>
      <c r="D528" s="197"/>
      <c r="E528" s="197"/>
      <c r="F528" s="198"/>
      <c r="G528" s="197"/>
      <c r="H528" s="197"/>
      <c r="I528" s="197"/>
      <c r="J528" s="197"/>
      <c r="K528" s="197"/>
      <c r="L528" s="197"/>
      <c r="M528" s="197"/>
      <c r="N528" s="197"/>
      <c r="O528" s="197"/>
      <c r="P528" s="197"/>
      <c r="Q528" s="197"/>
      <c r="R528" s="197"/>
      <c r="S528" s="197"/>
      <c r="T528" s="200"/>
      <c r="U528" s="197"/>
      <c r="Y528" s="200"/>
      <c r="AF528" s="202"/>
    </row>
    <row r="529" spans="1:32" s="203" customFormat="1" ht="15" x14ac:dyDescent="0.25">
      <c r="A529" s="196"/>
      <c r="B529" s="197"/>
      <c r="C529" s="197"/>
      <c r="D529" s="197"/>
      <c r="E529" s="197"/>
      <c r="F529" s="198"/>
      <c r="G529" s="197"/>
      <c r="H529" s="197"/>
      <c r="I529" s="197"/>
      <c r="J529" s="197"/>
      <c r="K529" s="197"/>
      <c r="L529" s="197"/>
      <c r="M529" s="197"/>
      <c r="N529" s="197"/>
      <c r="O529" s="197"/>
      <c r="P529" s="197"/>
      <c r="Q529" s="197"/>
      <c r="R529" s="197"/>
      <c r="S529" s="197"/>
      <c r="T529" s="200"/>
      <c r="U529" s="197"/>
      <c r="Y529" s="200"/>
      <c r="AF529" s="202"/>
    </row>
    <row r="530" spans="1:32" s="203" customFormat="1" ht="15" x14ac:dyDescent="0.25">
      <c r="A530" s="196"/>
      <c r="B530" s="197"/>
      <c r="C530" s="197"/>
      <c r="D530" s="197"/>
      <c r="E530" s="197"/>
      <c r="F530" s="198"/>
      <c r="G530" s="197"/>
      <c r="H530" s="197"/>
      <c r="I530" s="197"/>
      <c r="J530" s="197"/>
      <c r="K530" s="197"/>
      <c r="L530" s="197"/>
      <c r="M530" s="197"/>
      <c r="N530" s="197"/>
      <c r="O530" s="197"/>
      <c r="P530" s="197"/>
      <c r="Q530" s="197"/>
      <c r="R530" s="197"/>
      <c r="S530" s="197"/>
      <c r="T530" s="200"/>
      <c r="U530" s="197"/>
      <c r="Y530" s="200"/>
      <c r="AF530" s="202"/>
    </row>
    <row r="531" spans="1:32" s="203" customFormat="1" ht="15" x14ac:dyDescent="0.25">
      <c r="A531" s="196"/>
      <c r="B531" s="197"/>
      <c r="C531" s="197"/>
      <c r="D531" s="197"/>
      <c r="E531" s="197"/>
      <c r="F531" s="198"/>
      <c r="G531" s="197"/>
      <c r="H531" s="197"/>
      <c r="I531" s="197"/>
      <c r="J531" s="197"/>
      <c r="K531" s="197"/>
      <c r="L531" s="197"/>
      <c r="M531" s="197"/>
      <c r="N531" s="197"/>
      <c r="O531" s="197"/>
      <c r="P531" s="197"/>
      <c r="Q531" s="197"/>
      <c r="R531" s="197"/>
      <c r="S531" s="197"/>
      <c r="T531" s="200"/>
      <c r="U531" s="197"/>
      <c r="Y531" s="200"/>
      <c r="AF531" s="202"/>
    </row>
    <row r="532" spans="1:32" s="203" customFormat="1" ht="15" x14ac:dyDescent="0.25">
      <c r="A532" s="196"/>
      <c r="B532" s="197"/>
      <c r="C532" s="197"/>
      <c r="D532" s="197"/>
      <c r="E532" s="197"/>
      <c r="F532" s="198"/>
      <c r="G532" s="197"/>
      <c r="H532" s="197"/>
      <c r="I532" s="197"/>
      <c r="J532" s="197"/>
      <c r="K532" s="197"/>
      <c r="L532" s="197"/>
      <c r="M532" s="197"/>
      <c r="N532" s="197"/>
      <c r="O532" s="197"/>
      <c r="P532" s="197"/>
      <c r="Q532" s="197"/>
      <c r="R532" s="197"/>
      <c r="S532" s="197"/>
      <c r="T532" s="200"/>
      <c r="U532" s="197"/>
      <c r="Y532" s="200"/>
      <c r="AF532" s="202"/>
    </row>
    <row r="533" spans="1:32" s="203" customFormat="1" ht="15" x14ac:dyDescent="0.25">
      <c r="A533" s="196"/>
      <c r="B533" s="197"/>
      <c r="C533" s="197"/>
      <c r="D533" s="197"/>
      <c r="E533" s="197"/>
      <c r="F533" s="198"/>
      <c r="G533" s="197"/>
      <c r="H533" s="197"/>
      <c r="I533" s="197"/>
      <c r="J533" s="197"/>
      <c r="K533" s="197"/>
      <c r="L533" s="197"/>
      <c r="M533" s="197"/>
      <c r="N533" s="197"/>
      <c r="O533" s="197"/>
      <c r="P533" s="197"/>
      <c r="Q533" s="197"/>
      <c r="R533" s="197"/>
      <c r="S533" s="197"/>
      <c r="T533" s="200"/>
      <c r="U533" s="197"/>
      <c r="Y533" s="200"/>
      <c r="AF533" s="202"/>
    </row>
    <row r="534" spans="1:32" s="203" customFormat="1" ht="15" x14ac:dyDescent="0.25">
      <c r="A534" s="196"/>
      <c r="B534" s="197"/>
      <c r="C534" s="197"/>
      <c r="D534" s="197"/>
      <c r="E534" s="197"/>
      <c r="F534" s="198"/>
      <c r="G534" s="197"/>
      <c r="H534" s="197"/>
      <c r="I534" s="197"/>
      <c r="J534" s="197"/>
      <c r="K534" s="197"/>
      <c r="L534" s="197"/>
      <c r="M534" s="197"/>
      <c r="N534" s="197"/>
      <c r="O534" s="197"/>
      <c r="P534" s="197"/>
      <c r="Q534" s="197"/>
      <c r="R534" s="197"/>
      <c r="S534" s="197"/>
      <c r="T534" s="200"/>
      <c r="U534" s="197"/>
      <c r="Y534" s="200"/>
      <c r="AF534" s="202"/>
    </row>
    <row r="535" spans="1:32" s="203" customFormat="1" ht="15" x14ac:dyDescent="0.25">
      <c r="A535" s="196"/>
      <c r="B535" s="197"/>
      <c r="C535" s="197"/>
      <c r="D535" s="197"/>
      <c r="E535" s="197"/>
      <c r="F535" s="198"/>
      <c r="G535" s="197"/>
      <c r="H535" s="197"/>
      <c r="I535" s="197"/>
      <c r="J535" s="197"/>
      <c r="K535" s="197"/>
      <c r="L535" s="197"/>
      <c r="M535" s="197"/>
      <c r="N535" s="197"/>
      <c r="O535" s="197"/>
      <c r="P535" s="197"/>
      <c r="Q535" s="197"/>
      <c r="R535" s="197"/>
      <c r="S535" s="197"/>
      <c r="T535" s="200"/>
      <c r="U535" s="197"/>
      <c r="Y535" s="200"/>
      <c r="AF535" s="202"/>
    </row>
    <row r="536" spans="1:32" s="203" customFormat="1" ht="15" x14ac:dyDescent="0.25">
      <c r="A536" s="196"/>
      <c r="B536" s="197"/>
      <c r="C536" s="197"/>
      <c r="D536" s="197"/>
      <c r="E536" s="197"/>
      <c r="F536" s="198"/>
      <c r="G536" s="197"/>
      <c r="H536" s="197"/>
      <c r="I536" s="197"/>
      <c r="J536" s="197"/>
      <c r="K536" s="197"/>
      <c r="L536" s="197"/>
      <c r="M536" s="197"/>
      <c r="N536" s="197"/>
      <c r="O536" s="197"/>
      <c r="P536" s="197"/>
      <c r="Q536" s="197"/>
      <c r="R536" s="197"/>
      <c r="S536" s="197"/>
      <c r="T536" s="200"/>
      <c r="U536" s="197"/>
      <c r="Y536" s="200"/>
      <c r="AF536" s="202"/>
    </row>
    <row r="537" spans="1:32" s="203" customFormat="1" ht="15" x14ac:dyDescent="0.25">
      <c r="A537" s="196"/>
      <c r="B537" s="197"/>
      <c r="C537" s="197"/>
      <c r="D537" s="197"/>
      <c r="E537" s="197"/>
      <c r="F537" s="198"/>
      <c r="G537" s="197"/>
      <c r="H537" s="197"/>
      <c r="I537" s="197"/>
      <c r="J537" s="197"/>
      <c r="K537" s="197"/>
      <c r="L537" s="197"/>
      <c r="M537" s="197"/>
      <c r="N537" s="197"/>
      <c r="O537" s="197"/>
      <c r="P537" s="197"/>
      <c r="Q537" s="197"/>
      <c r="R537" s="197"/>
      <c r="S537" s="197"/>
      <c r="T537" s="200"/>
      <c r="U537" s="197"/>
      <c r="Y537" s="200"/>
      <c r="AF537" s="202"/>
    </row>
    <row r="538" spans="1:32" s="203" customFormat="1" ht="15" x14ac:dyDescent="0.25">
      <c r="A538" s="196"/>
      <c r="B538" s="197"/>
      <c r="C538" s="197"/>
      <c r="D538" s="197"/>
      <c r="E538" s="197"/>
      <c r="F538" s="198"/>
      <c r="G538" s="197"/>
      <c r="H538" s="197"/>
      <c r="I538" s="197"/>
      <c r="J538" s="197"/>
      <c r="K538" s="197"/>
      <c r="L538" s="197"/>
      <c r="M538" s="197"/>
      <c r="N538" s="197"/>
      <c r="O538" s="197"/>
      <c r="P538" s="197"/>
      <c r="Q538" s="197"/>
      <c r="R538" s="197"/>
      <c r="S538" s="197"/>
      <c r="T538" s="200"/>
      <c r="U538" s="197"/>
      <c r="Y538" s="200"/>
      <c r="AF538" s="202"/>
    </row>
    <row r="539" spans="1:32" s="203" customFormat="1" ht="15" x14ac:dyDescent="0.25">
      <c r="A539" s="196"/>
      <c r="B539" s="197"/>
      <c r="C539" s="197"/>
      <c r="D539" s="197"/>
      <c r="E539" s="197"/>
      <c r="F539" s="198"/>
      <c r="G539" s="197"/>
      <c r="H539" s="197"/>
      <c r="I539" s="197"/>
      <c r="J539" s="197"/>
      <c r="K539" s="197"/>
      <c r="L539" s="197"/>
      <c r="M539" s="197"/>
      <c r="N539" s="197"/>
      <c r="O539" s="197"/>
      <c r="P539" s="197"/>
      <c r="Q539" s="197"/>
      <c r="R539" s="197"/>
      <c r="S539" s="197"/>
      <c r="T539" s="200"/>
      <c r="U539" s="197"/>
      <c r="Y539" s="200"/>
      <c r="AF539" s="202"/>
    </row>
    <row r="540" spans="1:32" s="203" customFormat="1" ht="15" x14ac:dyDescent="0.25">
      <c r="A540" s="196"/>
      <c r="B540" s="197"/>
      <c r="C540" s="197"/>
      <c r="D540" s="197"/>
      <c r="E540" s="197"/>
      <c r="F540" s="198"/>
      <c r="G540" s="197"/>
      <c r="H540" s="197"/>
      <c r="I540" s="197"/>
      <c r="J540" s="197"/>
      <c r="K540" s="197"/>
      <c r="L540" s="197"/>
      <c r="M540" s="197"/>
      <c r="N540" s="197"/>
      <c r="O540" s="197"/>
      <c r="P540" s="197"/>
      <c r="Q540" s="197"/>
      <c r="R540" s="197"/>
      <c r="S540" s="197"/>
      <c r="T540" s="200"/>
      <c r="U540" s="197"/>
      <c r="Y540" s="200"/>
      <c r="AF540" s="202"/>
    </row>
    <row r="541" spans="1:32" s="203" customFormat="1" ht="15" x14ac:dyDescent="0.25">
      <c r="A541" s="196"/>
      <c r="B541" s="197"/>
      <c r="C541" s="197"/>
      <c r="D541" s="197"/>
      <c r="E541" s="197"/>
      <c r="F541" s="198"/>
      <c r="G541" s="197"/>
      <c r="H541" s="197"/>
      <c r="I541" s="197"/>
      <c r="J541" s="197"/>
      <c r="K541" s="197"/>
      <c r="L541" s="197"/>
      <c r="M541" s="197"/>
      <c r="N541" s="197"/>
      <c r="O541" s="197"/>
      <c r="P541" s="197"/>
      <c r="Q541" s="197"/>
      <c r="R541" s="197"/>
      <c r="S541" s="197"/>
      <c r="T541" s="200"/>
      <c r="U541" s="197"/>
      <c r="Y541" s="200"/>
      <c r="AF541" s="202"/>
    </row>
    <row r="542" spans="1:32" s="203" customFormat="1" ht="15" x14ac:dyDescent="0.25">
      <c r="A542" s="196"/>
      <c r="B542" s="197"/>
      <c r="C542" s="197"/>
      <c r="D542" s="197"/>
      <c r="E542" s="197"/>
      <c r="F542" s="198"/>
      <c r="G542" s="197"/>
      <c r="H542" s="197"/>
      <c r="I542" s="197"/>
      <c r="J542" s="197"/>
      <c r="K542" s="197"/>
      <c r="L542" s="197"/>
      <c r="M542" s="197"/>
      <c r="N542" s="197"/>
      <c r="O542" s="197"/>
      <c r="P542" s="197"/>
      <c r="Q542" s="197"/>
      <c r="R542" s="197"/>
      <c r="S542" s="197"/>
      <c r="T542" s="200"/>
      <c r="U542" s="197"/>
      <c r="Y542" s="200"/>
      <c r="AF542" s="202"/>
    </row>
    <row r="543" spans="1:32" s="203" customFormat="1" ht="15" x14ac:dyDescent="0.25">
      <c r="A543" s="196"/>
      <c r="B543" s="197"/>
      <c r="C543" s="197"/>
      <c r="D543" s="197"/>
      <c r="E543" s="197"/>
      <c r="F543" s="198"/>
      <c r="G543" s="197"/>
      <c r="H543" s="197"/>
      <c r="I543" s="197"/>
      <c r="J543" s="197"/>
      <c r="K543" s="197"/>
      <c r="L543" s="197"/>
      <c r="M543" s="197"/>
      <c r="N543" s="197"/>
      <c r="O543" s="197"/>
      <c r="P543" s="197"/>
      <c r="Q543" s="197"/>
      <c r="R543" s="197"/>
      <c r="S543" s="197"/>
      <c r="T543" s="200"/>
      <c r="U543" s="197"/>
      <c r="Y543" s="200"/>
      <c r="AF543" s="202"/>
    </row>
    <row r="544" spans="1:32" s="203" customFormat="1" ht="15" x14ac:dyDescent="0.25">
      <c r="A544" s="196"/>
      <c r="B544" s="197"/>
      <c r="C544" s="197"/>
      <c r="D544" s="197"/>
      <c r="E544" s="197"/>
      <c r="F544" s="198"/>
      <c r="G544" s="197"/>
      <c r="H544" s="197"/>
      <c r="I544" s="197"/>
      <c r="J544" s="197"/>
      <c r="K544" s="197"/>
      <c r="L544" s="197"/>
      <c r="M544" s="197"/>
      <c r="N544" s="197"/>
      <c r="O544" s="197"/>
      <c r="P544" s="197"/>
      <c r="Q544" s="197"/>
      <c r="R544" s="197"/>
      <c r="S544" s="197"/>
      <c r="T544" s="200"/>
      <c r="U544" s="197"/>
      <c r="Y544" s="200"/>
      <c r="AF544" s="202"/>
    </row>
    <row r="545" spans="1:32" s="203" customFormat="1" ht="15" x14ac:dyDescent="0.25">
      <c r="A545" s="196"/>
      <c r="B545" s="197"/>
      <c r="C545" s="197"/>
      <c r="D545" s="197"/>
      <c r="E545" s="197"/>
      <c r="F545" s="198"/>
      <c r="G545" s="197"/>
      <c r="H545" s="197"/>
      <c r="I545" s="197"/>
      <c r="J545" s="197"/>
      <c r="K545" s="197"/>
      <c r="L545" s="197"/>
      <c r="M545" s="197"/>
      <c r="N545" s="197"/>
      <c r="O545" s="197"/>
      <c r="P545" s="197"/>
      <c r="Q545" s="197"/>
      <c r="R545" s="197"/>
      <c r="S545" s="197"/>
      <c r="T545" s="200"/>
      <c r="U545" s="197"/>
      <c r="Y545" s="200"/>
      <c r="AF545" s="202"/>
    </row>
    <row r="546" spans="1:32" s="203" customFormat="1" ht="15" x14ac:dyDescent="0.25">
      <c r="A546" s="196"/>
      <c r="B546" s="197"/>
      <c r="C546" s="197"/>
      <c r="D546" s="197"/>
      <c r="E546" s="197"/>
      <c r="F546" s="198"/>
      <c r="G546" s="197"/>
      <c r="H546" s="197"/>
      <c r="I546" s="197"/>
      <c r="J546" s="197"/>
      <c r="K546" s="197"/>
      <c r="L546" s="197"/>
      <c r="M546" s="197"/>
      <c r="N546" s="197"/>
      <c r="O546" s="197"/>
      <c r="P546" s="197"/>
      <c r="Q546" s="197"/>
      <c r="R546" s="197"/>
      <c r="S546" s="197"/>
      <c r="T546" s="200"/>
      <c r="U546" s="197"/>
      <c r="Y546" s="200"/>
      <c r="AF546" s="202"/>
    </row>
    <row r="547" spans="1:32" s="203" customFormat="1" ht="15" x14ac:dyDescent="0.25">
      <c r="A547" s="196"/>
      <c r="B547" s="197"/>
      <c r="C547" s="197"/>
      <c r="D547" s="197"/>
      <c r="E547" s="197"/>
      <c r="F547" s="198"/>
      <c r="G547" s="197"/>
      <c r="H547" s="197"/>
      <c r="I547" s="197"/>
      <c r="J547" s="197"/>
      <c r="K547" s="197"/>
      <c r="L547" s="197"/>
      <c r="M547" s="197"/>
      <c r="N547" s="197"/>
      <c r="O547" s="197"/>
      <c r="P547" s="197"/>
      <c r="Q547" s="197"/>
      <c r="R547" s="197"/>
      <c r="S547" s="197"/>
      <c r="T547" s="200"/>
      <c r="U547" s="197"/>
      <c r="Y547" s="200"/>
      <c r="AF547" s="202"/>
    </row>
    <row r="548" spans="1:32" s="203" customFormat="1" ht="15" x14ac:dyDescent="0.25">
      <c r="A548" s="196"/>
      <c r="B548" s="197"/>
      <c r="C548" s="197"/>
      <c r="D548" s="197"/>
      <c r="E548" s="197"/>
      <c r="F548" s="198"/>
      <c r="G548" s="197"/>
      <c r="H548" s="197"/>
      <c r="I548" s="197"/>
      <c r="J548" s="197"/>
      <c r="K548" s="197"/>
      <c r="L548" s="197"/>
      <c r="M548" s="197"/>
      <c r="N548" s="197"/>
      <c r="O548" s="197"/>
      <c r="P548" s="197"/>
      <c r="Q548" s="197"/>
      <c r="R548" s="197"/>
      <c r="S548" s="197"/>
      <c r="T548" s="200"/>
      <c r="U548" s="197"/>
      <c r="Y548" s="200"/>
      <c r="AF548" s="202"/>
    </row>
    <row r="549" spans="1:32" s="203" customFormat="1" ht="15" x14ac:dyDescent="0.25">
      <c r="A549" s="196"/>
      <c r="B549" s="197"/>
      <c r="C549" s="197"/>
      <c r="D549" s="197"/>
      <c r="E549" s="197"/>
      <c r="F549" s="198"/>
      <c r="G549" s="197"/>
      <c r="H549" s="197"/>
      <c r="I549" s="197"/>
      <c r="J549" s="197"/>
      <c r="K549" s="197"/>
      <c r="L549" s="197"/>
      <c r="M549" s="197"/>
      <c r="N549" s="197"/>
      <c r="O549" s="197"/>
      <c r="P549" s="197"/>
      <c r="Q549" s="197"/>
      <c r="R549" s="197"/>
      <c r="S549" s="197"/>
      <c r="T549" s="200"/>
      <c r="U549" s="197"/>
      <c r="Y549" s="200"/>
      <c r="AF549" s="202"/>
    </row>
    <row r="550" spans="1:32" s="203" customFormat="1" ht="15" x14ac:dyDescent="0.25">
      <c r="A550" s="196"/>
      <c r="B550" s="197"/>
      <c r="C550" s="197"/>
      <c r="D550" s="197"/>
      <c r="E550" s="197"/>
      <c r="F550" s="198"/>
      <c r="G550" s="197"/>
      <c r="H550" s="197"/>
      <c r="I550" s="197"/>
      <c r="J550" s="197"/>
      <c r="K550" s="197"/>
      <c r="L550" s="197"/>
      <c r="M550" s="197"/>
      <c r="N550" s="197"/>
      <c r="O550" s="197"/>
      <c r="P550" s="197"/>
      <c r="Q550" s="197"/>
      <c r="R550" s="197"/>
      <c r="S550" s="197"/>
      <c r="T550" s="200"/>
      <c r="U550" s="197"/>
      <c r="Y550" s="200"/>
      <c r="AF550" s="202"/>
    </row>
    <row r="551" spans="1:32" s="203" customFormat="1" ht="15" x14ac:dyDescent="0.25">
      <c r="A551" s="196"/>
      <c r="B551" s="197"/>
      <c r="C551" s="197"/>
      <c r="D551" s="197"/>
      <c r="E551" s="197"/>
      <c r="F551" s="198"/>
      <c r="G551" s="197"/>
      <c r="H551" s="197"/>
      <c r="I551" s="197"/>
      <c r="J551" s="197"/>
      <c r="K551" s="197"/>
      <c r="L551" s="197"/>
      <c r="M551" s="197"/>
      <c r="N551" s="197"/>
      <c r="O551" s="197"/>
      <c r="P551" s="197"/>
      <c r="Q551" s="197"/>
      <c r="R551" s="197"/>
      <c r="S551" s="197"/>
      <c r="T551" s="200"/>
      <c r="U551" s="197"/>
      <c r="Y551" s="200"/>
      <c r="AF551" s="202"/>
    </row>
    <row r="552" spans="1:32" s="203" customFormat="1" ht="15" x14ac:dyDescent="0.25">
      <c r="A552" s="196"/>
      <c r="B552" s="197"/>
      <c r="C552" s="197"/>
      <c r="D552" s="197"/>
      <c r="E552" s="197"/>
      <c r="F552" s="198"/>
      <c r="G552" s="197"/>
      <c r="H552" s="197"/>
      <c r="I552" s="197"/>
      <c r="J552" s="197"/>
      <c r="K552" s="197"/>
      <c r="L552" s="197"/>
      <c r="M552" s="197"/>
      <c r="N552" s="197"/>
      <c r="O552" s="197"/>
      <c r="P552" s="197"/>
      <c r="Q552" s="197"/>
      <c r="R552" s="197"/>
      <c r="S552" s="197"/>
      <c r="T552" s="200"/>
      <c r="U552" s="197"/>
      <c r="Y552" s="200"/>
      <c r="AF552" s="202"/>
    </row>
    <row r="553" spans="1:32" s="203" customFormat="1" ht="15" x14ac:dyDescent="0.25">
      <c r="A553" s="196"/>
      <c r="B553" s="197"/>
      <c r="C553" s="197"/>
      <c r="D553" s="197"/>
      <c r="E553" s="197"/>
      <c r="F553" s="198"/>
      <c r="G553" s="197"/>
      <c r="H553" s="197"/>
      <c r="I553" s="197"/>
      <c r="J553" s="197"/>
      <c r="K553" s="197"/>
      <c r="L553" s="197"/>
      <c r="M553" s="197"/>
      <c r="N553" s="197"/>
      <c r="O553" s="197"/>
      <c r="P553" s="197"/>
      <c r="Q553" s="197"/>
      <c r="R553" s="197"/>
      <c r="S553" s="197"/>
      <c r="T553" s="200"/>
      <c r="U553" s="197"/>
      <c r="Y553" s="200"/>
      <c r="AF553" s="202"/>
    </row>
    <row r="554" spans="1:32" s="203" customFormat="1" ht="15" x14ac:dyDescent="0.25">
      <c r="A554" s="196"/>
      <c r="B554" s="197"/>
      <c r="C554" s="197"/>
      <c r="D554" s="197"/>
      <c r="E554" s="197"/>
      <c r="F554" s="198"/>
      <c r="G554" s="197"/>
      <c r="H554" s="197"/>
      <c r="I554" s="197"/>
      <c r="J554" s="197"/>
      <c r="K554" s="197"/>
      <c r="L554" s="197"/>
      <c r="M554" s="197"/>
      <c r="N554" s="197"/>
      <c r="O554" s="197"/>
      <c r="P554" s="197"/>
      <c r="Q554" s="197"/>
      <c r="R554" s="197"/>
      <c r="S554" s="197"/>
      <c r="T554" s="200"/>
      <c r="U554" s="197"/>
      <c r="Y554" s="200"/>
      <c r="AF554" s="202"/>
    </row>
    <row r="555" spans="1:32" s="203" customFormat="1" ht="15" x14ac:dyDescent="0.25">
      <c r="A555" s="196"/>
      <c r="B555" s="197"/>
      <c r="C555" s="197"/>
      <c r="D555" s="197"/>
      <c r="E555" s="197"/>
      <c r="F555" s="198"/>
      <c r="G555" s="197"/>
      <c r="H555" s="197"/>
      <c r="I555" s="197"/>
      <c r="J555" s="197"/>
      <c r="K555" s="197"/>
      <c r="L555" s="197"/>
      <c r="M555" s="197"/>
      <c r="N555" s="197"/>
      <c r="O555" s="197"/>
      <c r="P555" s="197"/>
      <c r="Q555" s="197"/>
      <c r="R555" s="197"/>
      <c r="S555" s="197"/>
      <c r="T555" s="200"/>
      <c r="U555" s="197"/>
      <c r="Y555" s="200"/>
      <c r="AF555" s="202"/>
    </row>
    <row r="556" spans="1:32" s="203" customFormat="1" ht="15" x14ac:dyDescent="0.25">
      <c r="A556" s="196"/>
      <c r="B556" s="197"/>
      <c r="C556" s="197"/>
      <c r="D556" s="197"/>
      <c r="E556" s="197"/>
      <c r="F556" s="198"/>
      <c r="G556" s="197"/>
      <c r="H556" s="197"/>
      <c r="I556" s="197"/>
      <c r="J556" s="197"/>
      <c r="K556" s="197"/>
      <c r="L556" s="197"/>
      <c r="M556" s="197"/>
      <c r="N556" s="197"/>
      <c r="O556" s="197"/>
      <c r="P556" s="197"/>
      <c r="Q556" s="197"/>
      <c r="R556" s="197"/>
      <c r="S556" s="197"/>
      <c r="T556" s="200"/>
      <c r="U556" s="197"/>
      <c r="Y556" s="200"/>
      <c r="AF556" s="202"/>
    </row>
    <row r="557" spans="1:32" s="203" customFormat="1" ht="15" x14ac:dyDescent="0.25">
      <c r="A557" s="196"/>
      <c r="B557" s="197"/>
      <c r="C557" s="197"/>
      <c r="D557" s="197"/>
      <c r="E557" s="197"/>
      <c r="F557" s="198"/>
      <c r="G557" s="197"/>
      <c r="H557" s="197"/>
      <c r="I557" s="197"/>
      <c r="J557" s="197"/>
      <c r="K557" s="197"/>
      <c r="L557" s="197"/>
      <c r="M557" s="197"/>
      <c r="N557" s="197"/>
      <c r="O557" s="197"/>
      <c r="P557" s="197"/>
      <c r="Q557" s="197"/>
      <c r="R557" s="197"/>
      <c r="S557" s="197"/>
      <c r="T557" s="200"/>
      <c r="U557" s="197"/>
      <c r="Y557" s="200"/>
      <c r="AF557" s="202"/>
    </row>
    <row r="558" spans="1:32" s="203" customFormat="1" ht="15" x14ac:dyDescent="0.25">
      <c r="A558" s="196"/>
      <c r="B558" s="197"/>
      <c r="C558" s="197"/>
      <c r="D558" s="197"/>
      <c r="E558" s="197"/>
      <c r="F558" s="198"/>
      <c r="G558" s="197"/>
      <c r="H558" s="197"/>
      <c r="I558" s="197"/>
      <c r="J558" s="197"/>
      <c r="K558" s="197"/>
      <c r="L558" s="197"/>
      <c r="M558" s="197"/>
      <c r="N558" s="197"/>
      <c r="O558" s="197"/>
      <c r="P558" s="197"/>
      <c r="Q558" s="197"/>
      <c r="R558" s="197"/>
      <c r="S558" s="197"/>
      <c r="T558" s="200"/>
      <c r="U558" s="197"/>
      <c r="Y558" s="200"/>
      <c r="AF558" s="202"/>
    </row>
    <row r="559" spans="1:32" s="203" customFormat="1" ht="15" x14ac:dyDescent="0.25">
      <c r="A559" s="196"/>
      <c r="B559" s="197"/>
      <c r="C559" s="197"/>
      <c r="D559" s="197"/>
      <c r="E559" s="197"/>
      <c r="F559" s="198"/>
      <c r="G559" s="197"/>
      <c r="H559" s="197"/>
      <c r="I559" s="197"/>
      <c r="J559" s="197"/>
      <c r="K559" s="197"/>
      <c r="L559" s="197"/>
      <c r="M559" s="197"/>
      <c r="N559" s="197"/>
      <c r="O559" s="197"/>
      <c r="P559" s="197"/>
      <c r="Q559" s="197"/>
      <c r="R559" s="197"/>
      <c r="S559" s="197"/>
      <c r="T559" s="200"/>
      <c r="U559" s="197"/>
      <c r="Y559" s="200"/>
      <c r="AF559" s="202"/>
    </row>
    <row r="560" spans="1:32" s="203" customFormat="1" ht="15" x14ac:dyDescent="0.25">
      <c r="A560" s="196"/>
      <c r="B560" s="197"/>
      <c r="C560" s="197"/>
      <c r="D560" s="197"/>
      <c r="E560" s="197"/>
      <c r="F560" s="198"/>
      <c r="G560" s="197"/>
      <c r="H560" s="197"/>
      <c r="I560" s="197"/>
      <c r="J560" s="197"/>
      <c r="K560" s="197"/>
      <c r="L560" s="197"/>
      <c r="M560" s="197"/>
      <c r="N560" s="197"/>
      <c r="O560" s="197"/>
      <c r="P560" s="197"/>
      <c r="Q560" s="197"/>
      <c r="R560" s="197"/>
      <c r="S560" s="197"/>
      <c r="T560" s="200"/>
      <c r="U560" s="197"/>
      <c r="Y560" s="200"/>
      <c r="AF560" s="202"/>
    </row>
    <row r="561" spans="1:32" s="203" customFormat="1" ht="15" x14ac:dyDescent="0.25">
      <c r="A561" s="196"/>
      <c r="B561" s="197"/>
      <c r="C561" s="197"/>
      <c r="D561" s="197"/>
      <c r="E561" s="197"/>
      <c r="F561" s="198"/>
      <c r="G561" s="197"/>
      <c r="H561" s="197"/>
      <c r="I561" s="197"/>
      <c r="J561" s="197"/>
      <c r="K561" s="197"/>
      <c r="L561" s="197"/>
      <c r="M561" s="197"/>
      <c r="N561" s="197"/>
      <c r="O561" s="197"/>
      <c r="P561" s="197"/>
      <c r="Q561" s="197"/>
      <c r="R561" s="197"/>
      <c r="S561" s="197"/>
      <c r="T561" s="200"/>
      <c r="U561" s="197"/>
      <c r="Y561" s="200"/>
      <c r="AF561" s="202"/>
    </row>
    <row r="562" spans="1:32" s="203" customFormat="1" ht="15" x14ac:dyDescent="0.25">
      <c r="A562" s="196"/>
      <c r="B562" s="197"/>
      <c r="C562" s="197"/>
      <c r="D562" s="197"/>
      <c r="E562" s="197"/>
      <c r="F562" s="198"/>
      <c r="G562" s="197"/>
      <c r="H562" s="197"/>
      <c r="I562" s="197"/>
      <c r="J562" s="197"/>
      <c r="K562" s="197"/>
      <c r="L562" s="197"/>
      <c r="M562" s="197"/>
      <c r="N562" s="197"/>
      <c r="O562" s="197"/>
      <c r="P562" s="197"/>
      <c r="Q562" s="197"/>
      <c r="R562" s="197"/>
      <c r="S562" s="197"/>
      <c r="T562" s="200"/>
      <c r="U562" s="197"/>
      <c r="Y562" s="200"/>
      <c r="AF562" s="202"/>
    </row>
    <row r="563" spans="1:32" s="203" customFormat="1" ht="15" x14ac:dyDescent="0.25">
      <c r="A563" s="196"/>
      <c r="B563" s="197"/>
      <c r="C563" s="197"/>
      <c r="D563" s="197"/>
      <c r="E563" s="197"/>
      <c r="F563" s="198"/>
      <c r="G563" s="197"/>
      <c r="H563" s="197"/>
      <c r="I563" s="197"/>
      <c r="J563" s="197"/>
      <c r="K563" s="197"/>
      <c r="L563" s="197"/>
      <c r="M563" s="197"/>
      <c r="N563" s="197"/>
      <c r="O563" s="197"/>
      <c r="P563" s="197"/>
      <c r="Q563" s="197"/>
      <c r="R563" s="197"/>
      <c r="S563" s="197"/>
      <c r="T563" s="200"/>
      <c r="U563" s="197"/>
      <c r="Y563" s="200"/>
      <c r="AF563" s="202"/>
    </row>
    <row r="564" spans="1:32" s="203" customFormat="1" ht="15" x14ac:dyDescent="0.25">
      <c r="A564" s="196"/>
      <c r="B564" s="197"/>
      <c r="C564" s="197"/>
      <c r="D564" s="197"/>
      <c r="E564" s="197"/>
      <c r="F564" s="198"/>
      <c r="G564" s="197"/>
      <c r="H564" s="197"/>
      <c r="I564" s="197"/>
      <c r="J564" s="197"/>
      <c r="K564" s="197"/>
      <c r="L564" s="197"/>
      <c r="M564" s="197"/>
      <c r="N564" s="197"/>
      <c r="O564" s="197"/>
      <c r="P564" s="197"/>
      <c r="Q564" s="197"/>
      <c r="R564" s="197"/>
      <c r="S564" s="197"/>
      <c r="T564" s="200"/>
      <c r="U564" s="197"/>
      <c r="Y564" s="200"/>
      <c r="AF564" s="202"/>
    </row>
    <row r="565" spans="1:32" s="203" customFormat="1" ht="15" x14ac:dyDescent="0.25">
      <c r="A565" s="196"/>
      <c r="B565" s="197"/>
      <c r="C565" s="197"/>
      <c r="D565" s="197"/>
      <c r="E565" s="197"/>
      <c r="F565" s="198"/>
      <c r="G565" s="197"/>
      <c r="H565" s="197"/>
      <c r="I565" s="197"/>
      <c r="J565" s="197"/>
      <c r="K565" s="197"/>
      <c r="L565" s="197"/>
      <c r="M565" s="197"/>
      <c r="N565" s="197"/>
      <c r="O565" s="197"/>
      <c r="P565" s="197"/>
      <c r="Q565" s="197"/>
      <c r="R565" s="197"/>
      <c r="S565" s="197"/>
      <c r="T565" s="200"/>
      <c r="U565" s="197"/>
      <c r="Y565" s="200"/>
      <c r="AF565" s="202"/>
    </row>
    <row r="566" spans="1:32" s="203" customFormat="1" ht="15" x14ac:dyDescent="0.25">
      <c r="A566" s="196"/>
      <c r="B566" s="197"/>
      <c r="C566" s="197"/>
      <c r="D566" s="197"/>
      <c r="E566" s="197"/>
      <c r="F566" s="198"/>
      <c r="G566" s="197"/>
      <c r="H566" s="197"/>
      <c r="I566" s="197"/>
      <c r="J566" s="197"/>
      <c r="K566" s="197"/>
      <c r="L566" s="197"/>
      <c r="M566" s="197"/>
      <c r="N566" s="197"/>
      <c r="O566" s="197"/>
      <c r="P566" s="197"/>
      <c r="Q566" s="197"/>
      <c r="R566" s="197"/>
      <c r="S566" s="197"/>
      <c r="T566" s="200"/>
      <c r="U566" s="197"/>
      <c r="Y566" s="200"/>
      <c r="AF566" s="202"/>
    </row>
    <row r="567" spans="1:32" s="203" customFormat="1" ht="15" x14ac:dyDescent="0.25">
      <c r="A567" s="196"/>
      <c r="B567" s="197"/>
      <c r="C567" s="197"/>
      <c r="D567" s="197"/>
      <c r="E567" s="197"/>
      <c r="F567" s="198"/>
      <c r="G567" s="197"/>
      <c r="H567" s="197"/>
      <c r="I567" s="197"/>
      <c r="J567" s="197"/>
      <c r="K567" s="197"/>
      <c r="L567" s="197"/>
      <c r="M567" s="197"/>
      <c r="N567" s="197"/>
      <c r="O567" s="197"/>
      <c r="P567" s="197"/>
      <c r="Q567" s="197"/>
      <c r="R567" s="197"/>
      <c r="S567" s="197"/>
      <c r="T567" s="200"/>
      <c r="U567" s="197"/>
      <c r="Y567" s="200"/>
      <c r="AF567" s="202"/>
    </row>
    <row r="568" spans="1:32" s="203" customFormat="1" ht="15" x14ac:dyDescent="0.25">
      <c r="A568" s="196"/>
      <c r="B568" s="197"/>
      <c r="C568" s="197"/>
      <c r="D568" s="197"/>
      <c r="E568" s="197"/>
      <c r="F568" s="198"/>
      <c r="G568" s="197"/>
      <c r="H568" s="197"/>
      <c r="I568" s="197"/>
      <c r="J568" s="197"/>
      <c r="K568" s="197"/>
      <c r="L568" s="197"/>
      <c r="M568" s="197"/>
      <c r="N568" s="197"/>
      <c r="O568" s="197"/>
      <c r="P568" s="197"/>
      <c r="Q568" s="197"/>
      <c r="R568" s="197"/>
      <c r="S568" s="197"/>
      <c r="T568" s="200"/>
      <c r="U568" s="197"/>
      <c r="Y568" s="200"/>
      <c r="AF568" s="202"/>
    </row>
    <row r="569" spans="1:32" s="203" customFormat="1" ht="15" x14ac:dyDescent="0.25">
      <c r="A569" s="196"/>
      <c r="B569" s="197"/>
      <c r="C569" s="197"/>
      <c r="D569" s="197"/>
      <c r="E569" s="197"/>
      <c r="F569" s="198"/>
      <c r="G569" s="197"/>
      <c r="H569" s="197"/>
      <c r="I569" s="197"/>
      <c r="J569" s="197"/>
      <c r="K569" s="197"/>
      <c r="L569" s="197"/>
      <c r="M569" s="197"/>
      <c r="N569" s="197"/>
      <c r="O569" s="197"/>
      <c r="P569" s="197"/>
      <c r="Q569" s="197"/>
      <c r="R569" s="197"/>
      <c r="S569" s="197"/>
      <c r="T569" s="200"/>
      <c r="U569" s="197"/>
      <c r="Y569" s="200"/>
      <c r="AF569" s="202"/>
    </row>
    <row r="570" spans="1:32" s="203" customFormat="1" ht="15" x14ac:dyDescent="0.25">
      <c r="A570" s="196"/>
      <c r="B570" s="197"/>
      <c r="C570" s="197"/>
      <c r="D570" s="197"/>
      <c r="E570" s="197"/>
      <c r="F570" s="198"/>
      <c r="G570" s="197"/>
      <c r="H570" s="197"/>
      <c r="I570" s="197"/>
      <c r="J570" s="197"/>
      <c r="K570" s="197"/>
      <c r="L570" s="197"/>
      <c r="M570" s="197"/>
      <c r="N570" s="197"/>
      <c r="O570" s="197"/>
      <c r="P570" s="197"/>
      <c r="Q570" s="197"/>
      <c r="R570" s="197"/>
      <c r="S570" s="197"/>
      <c r="T570" s="200"/>
      <c r="U570" s="197"/>
      <c r="Y570" s="200"/>
      <c r="AF570" s="202"/>
    </row>
    <row r="571" spans="1:32" s="203" customFormat="1" ht="15" x14ac:dyDescent="0.25">
      <c r="A571" s="196"/>
      <c r="B571" s="197"/>
      <c r="C571" s="197"/>
      <c r="D571" s="197"/>
      <c r="E571" s="197"/>
      <c r="F571" s="198"/>
      <c r="G571" s="197"/>
      <c r="H571" s="197"/>
      <c r="I571" s="197"/>
      <c r="J571" s="197"/>
      <c r="K571" s="197"/>
      <c r="L571" s="197"/>
      <c r="M571" s="197"/>
      <c r="N571" s="197"/>
      <c r="O571" s="197"/>
      <c r="P571" s="197"/>
      <c r="Q571" s="197"/>
      <c r="R571" s="197"/>
      <c r="S571" s="197"/>
      <c r="T571" s="200"/>
      <c r="U571" s="197"/>
      <c r="Y571" s="200"/>
      <c r="AF571" s="202"/>
    </row>
    <row r="572" spans="1:32" s="203" customFormat="1" ht="15" x14ac:dyDescent="0.25">
      <c r="A572" s="196"/>
      <c r="B572" s="197"/>
      <c r="C572" s="197"/>
      <c r="D572" s="197"/>
      <c r="E572" s="197"/>
      <c r="F572" s="198"/>
      <c r="G572" s="197"/>
      <c r="H572" s="197"/>
      <c r="I572" s="197"/>
      <c r="J572" s="197"/>
      <c r="K572" s="197"/>
      <c r="L572" s="197"/>
      <c r="M572" s="197"/>
      <c r="N572" s="197"/>
      <c r="O572" s="197"/>
      <c r="P572" s="197"/>
      <c r="Q572" s="197"/>
      <c r="R572" s="197"/>
      <c r="S572" s="197"/>
      <c r="T572" s="200"/>
      <c r="U572" s="197"/>
      <c r="Y572" s="200"/>
      <c r="AF572" s="202"/>
    </row>
    <row r="573" spans="1:32" s="203" customFormat="1" ht="15" x14ac:dyDescent="0.25">
      <c r="A573" s="196"/>
      <c r="B573" s="197"/>
      <c r="C573" s="197"/>
      <c r="D573" s="197"/>
      <c r="E573" s="197"/>
      <c r="F573" s="198"/>
      <c r="G573" s="197"/>
      <c r="H573" s="197"/>
      <c r="I573" s="197"/>
      <c r="J573" s="197"/>
      <c r="K573" s="197"/>
      <c r="L573" s="197"/>
      <c r="M573" s="197"/>
      <c r="N573" s="197"/>
      <c r="O573" s="197"/>
      <c r="P573" s="197"/>
      <c r="Q573" s="197"/>
      <c r="R573" s="197"/>
      <c r="S573" s="197"/>
      <c r="T573" s="200"/>
      <c r="U573" s="197"/>
      <c r="Y573" s="200"/>
      <c r="AF573" s="202"/>
    </row>
    <row r="574" spans="1:32" s="203" customFormat="1" ht="15" x14ac:dyDescent="0.25">
      <c r="A574" s="196"/>
      <c r="B574" s="197"/>
      <c r="C574" s="197"/>
      <c r="D574" s="197"/>
      <c r="E574" s="197"/>
      <c r="F574" s="198"/>
      <c r="G574" s="197"/>
      <c r="H574" s="197"/>
      <c r="I574" s="197"/>
      <c r="J574" s="197"/>
      <c r="K574" s="197"/>
      <c r="L574" s="197"/>
      <c r="M574" s="197"/>
      <c r="N574" s="197"/>
      <c r="O574" s="197"/>
      <c r="P574" s="197"/>
      <c r="Q574" s="197"/>
      <c r="R574" s="197"/>
      <c r="S574" s="197"/>
      <c r="T574" s="200"/>
      <c r="U574" s="197"/>
      <c r="Y574" s="200"/>
      <c r="AF574" s="202"/>
    </row>
    <row r="575" spans="1:32" s="203" customFormat="1" ht="15" x14ac:dyDescent="0.25">
      <c r="A575" s="196"/>
      <c r="B575" s="197"/>
      <c r="C575" s="197"/>
      <c r="D575" s="197"/>
      <c r="E575" s="197"/>
      <c r="F575" s="198"/>
      <c r="G575" s="197"/>
      <c r="H575" s="197"/>
      <c r="I575" s="197"/>
      <c r="J575" s="197"/>
      <c r="K575" s="197"/>
      <c r="L575" s="197"/>
      <c r="M575" s="197"/>
      <c r="N575" s="197"/>
      <c r="O575" s="197"/>
      <c r="P575" s="197"/>
      <c r="Q575" s="197"/>
      <c r="R575" s="197"/>
      <c r="S575" s="197"/>
      <c r="T575" s="200"/>
      <c r="U575" s="197"/>
      <c r="Y575" s="200"/>
      <c r="AF575" s="202"/>
    </row>
    <row r="576" spans="1:32" s="203" customFormat="1" ht="15" x14ac:dyDescent="0.25">
      <c r="A576" s="196"/>
      <c r="B576" s="197"/>
      <c r="C576" s="197"/>
      <c r="D576" s="197"/>
      <c r="E576" s="197"/>
      <c r="F576" s="198"/>
      <c r="G576" s="197"/>
      <c r="H576" s="197"/>
      <c r="I576" s="197"/>
      <c r="J576" s="197"/>
      <c r="K576" s="197"/>
      <c r="L576" s="197"/>
      <c r="M576" s="197"/>
      <c r="N576" s="197"/>
      <c r="O576" s="197"/>
      <c r="P576" s="197"/>
      <c r="Q576" s="197"/>
      <c r="R576" s="197"/>
      <c r="S576" s="197"/>
      <c r="T576" s="200"/>
      <c r="U576" s="197"/>
      <c r="Y576" s="200"/>
      <c r="AF576" s="202"/>
    </row>
    <row r="577" spans="1:35" s="203" customFormat="1" ht="15" x14ac:dyDescent="0.25">
      <c r="A577" s="196"/>
      <c r="B577" s="197"/>
      <c r="C577" s="197"/>
      <c r="D577" s="197"/>
      <c r="E577" s="197"/>
      <c r="F577" s="198"/>
      <c r="G577" s="197"/>
      <c r="H577" s="197"/>
      <c r="I577" s="197"/>
      <c r="J577" s="197"/>
      <c r="K577" s="197"/>
      <c r="L577" s="197"/>
      <c r="M577" s="197"/>
      <c r="N577" s="197"/>
      <c r="O577" s="197"/>
      <c r="P577" s="197"/>
      <c r="Q577" s="197"/>
      <c r="R577" s="197"/>
      <c r="S577" s="197"/>
      <c r="T577" s="200"/>
      <c r="U577" s="197"/>
      <c r="Y577" s="200"/>
      <c r="AF577" s="202"/>
    </row>
    <row r="578" spans="1:35" s="203" customFormat="1" ht="15" x14ac:dyDescent="0.25">
      <c r="A578" s="196"/>
      <c r="B578" s="197"/>
      <c r="C578" s="197"/>
      <c r="D578" s="197"/>
      <c r="E578" s="197"/>
      <c r="F578" s="198"/>
      <c r="G578" s="197"/>
      <c r="H578" s="197"/>
      <c r="I578" s="197"/>
      <c r="J578" s="197"/>
      <c r="K578" s="197"/>
      <c r="L578" s="197"/>
      <c r="M578" s="197"/>
      <c r="N578" s="197"/>
      <c r="O578" s="197"/>
      <c r="P578" s="197"/>
      <c r="Q578" s="197"/>
      <c r="R578" s="197"/>
      <c r="S578" s="197"/>
      <c r="T578" s="200"/>
      <c r="U578" s="197"/>
      <c r="Y578" s="200"/>
      <c r="AF578" s="202"/>
    </row>
    <row r="579" spans="1:35" s="203" customFormat="1" ht="15" x14ac:dyDescent="0.25">
      <c r="A579" s="196"/>
      <c r="B579" s="197"/>
      <c r="C579" s="197"/>
      <c r="D579" s="197"/>
      <c r="E579" s="197"/>
      <c r="F579" s="198"/>
      <c r="G579" s="197"/>
      <c r="H579" s="197"/>
      <c r="I579" s="197"/>
      <c r="J579" s="197"/>
      <c r="K579" s="197"/>
      <c r="L579" s="197"/>
      <c r="M579" s="197"/>
      <c r="N579" s="197"/>
      <c r="O579" s="197"/>
      <c r="P579" s="197"/>
      <c r="Q579" s="197"/>
      <c r="R579" s="197"/>
      <c r="S579" s="197"/>
      <c r="T579" s="200"/>
      <c r="U579" s="197"/>
      <c r="Y579" s="200"/>
      <c r="AF579" s="202"/>
    </row>
    <row r="580" spans="1:35" s="203" customFormat="1" ht="15" x14ac:dyDescent="0.25">
      <c r="A580" s="196"/>
      <c r="B580" s="197"/>
      <c r="C580" s="197"/>
      <c r="D580" s="197"/>
      <c r="E580" s="215"/>
      <c r="F580" s="215"/>
      <c r="G580" s="197"/>
      <c r="H580" s="216"/>
      <c r="I580" s="197"/>
      <c r="J580" s="197"/>
      <c r="K580" s="215"/>
      <c r="L580" s="215"/>
      <c r="M580" s="215"/>
      <c r="N580" s="215"/>
      <c r="O580" s="215"/>
      <c r="P580" s="215"/>
      <c r="Q580" s="200"/>
      <c r="S580" s="198"/>
      <c r="T580" s="200"/>
      <c r="Y580" s="200"/>
    </row>
    <row r="581" spans="1:35" s="203" customFormat="1" x14ac:dyDescent="0.2">
      <c r="A581" s="196"/>
      <c r="B581" s="197"/>
      <c r="C581" s="197"/>
      <c r="D581" s="197"/>
      <c r="E581" s="197"/>
      <c r="F581" s="197"/>
      <c r="G581" s="197"/>
      <c r="H581" s="197"/>
      <c r="I581" s="197"/>
      <c r="J581" s="197"/>
      <c r="K581" s="215"/>
      <c r="L581" s="215"/>
      <c r="M581" s="215"/>
      <c r="N581" s="215"/>
      <c r="O581" s="215"/>
      <c r="P581" s="215"/>
    </row>
    <row r="582" spans="1:35" s="203" customFormat="1" x14ac:dyDescent="0.2">
      <c r="A582" s="196"/>
      <c r="B582" s="217"/>
      <c r="E582" s="197"/>
      <c r="F582" s="197"/>
      <c r="G582" s="197"/>
      <c r="H582" s="197"/>
      <c r="I582" s="197"/>
      <c r="J582" s="197"/>
      <c r="K582" s="218"/>
      <c r="L582" s="218"/>
      <c r="M582" s="219"/>
      <c r="N582" s="218"/>
    </row>
    <row r="583" spans="1:35" s="203" customFormat="1" x14ac:dyDescent="0.2">
      <c r="A583" s="220"/>
      <c r="E583" s="215"/>
      <c r="F583" s="215"/>
      <c r="G583" s="197"/>
      <c r="H583" s="216"/>
      <c r="I583" s="197"/>
      <c r="J583" s="221"/>
      <c r="K583" s="222"/>
      <c r="L583" s="223"/>
      <c r="M583" s="222"/>
      <c r="N583" s="219"/>
      <c r="O583" s="216"/>
      <c r="P583" s="197"/>
      <c r="R583" s="198"/>
      <c r="AI583" s="222"/>
    </row>
    <row r="584" spans="1:35" s="203" customFormat="1" x14ac:dyDescent="0.2">
      <c r="A584" s="220"/>
      <c r="B584" s="197"/>
      <c r="C584" s="197"/>
      <c r="D584" s="197"/>
      <c r="E584" s="197"/>
      <c r="F584" s="197"/>
      <c r="G584" s="197"/>
      <c r="H584" s="197"/>
      <c r="I584" s="197"/>
      <c r="J584" s="221"/>
      <c r="K584" s="222"/>
      <c r="L584" s="223"/>
      <c r="M584" s="222"/>
      <c r="N584" s="224"/>
      <c r="O584" s="197"/>
      <c r="R584" s="198"/>
      <c r="AI584" s="222"/>
    </row>
    <row r="585" spans="1:35" s="203" customFormat="1" x14ac:dyDescent="0.2">
      <c r="A585" s="220"/>
      <c r="B585" s="197"/>
      <c r="C585" s="197"/>
      <c r="D585" s="197"/>
      <c r="E585" s="197"/>
      <c r="F585" s="197"/>
      <c r="G585" s="197"/>
      <c r="H585" s="216"/>
      <c r="I585" s="197"/>
      <c r="J585" s="221"/>
      <c r="K585" s="222"/>
      <c r="L585" s="223"/>
      <c r="M585" s="222"/>
      <c r="N585" s="224"/>
      <c r="O585" s="197"/>
      <c r="P585" s="216"/>
      <c r="R585" s="198"/>
      <c r="AI585" s="222"/>
    </row>
    <row r="586" spans="1:35" s="203" customFormat="1" x14ac:dyDescent="0.2">
      <c r="A586" s="225"/>
      <c r="B586" s="197"/>
      <c r="C586" s="197"/>
      <c r="D586" s="197"/>
      <c r="E586" s="197"/>
      <c r="F586" s="197"/>
      <c r="G586" s="197"/>
      <c r="H586" s="216"/>
      <c r="I586" s="197"/>
      <c r="J586" s="221"/>
      <c r="K586" s="222"/>
      <c r="L586" s="223"/>
      <c r="M586" s="222"/>
      <c r="N586" s="224"/>
      <c r="O586" s="197"/>
      <c r="P586" s="197"/>
      <c r="R586" s="198"/>
      <c r="AI586" s="222"/>
    </row>
    <row r="587" spans="1:35" x14ac:dyDescent="0.2">
      <c r="A587" s="226"/>
      <c r="B587" s="181"/>
      <c r="C587" s="181"/>
      <c r="D587" s="181"/>
      <c r="E587" s="181"/>
      <c r="F587" s="181"/>
      <c r="G587" s="181"/>
      <c r="H587" s="227"/>
      <c r="I587" s="181"/>
      <c r="J587" s="228"/>
      <c r="K587" s="229"/>
      <c r="L587" s="230"/>
      <c r="M587" s="229"/>
      <c r="N587" s="231"/>
      <c r="O587" s="181"/>
      <c r="P587" s="181"/>
      <c r="R587" s="191"/>
      <c r="AI587" s="229"/>
    </row>
    <row r="588" spans="1:35" x14ac:dyDescent="0.2">
      <c r="A588" s="226"/>
      <c r="B588" s="181"/>
      <c r="C588" s="181"/>
      <c r="D588" s="181"/>
      <c r="E588" s="181"/>
      <c r="F588" s="181"/>
      <c r="G588" s="181"/>
      <c r="H588" s="227"/>
      <c r="I588" s="181"/>
      <c r="J588" s="228"/>
      <c r="K588" s="229"/>
      <c r="L588" s="230"/>
      <c r="M588" s="229"/>
      <c r="N588" s="231"/>
      <c r="O588" s="181"/>
      <c r="P588" s="181"/>
      <c r="R588" s="191"/>
      <c r="AI588" s="229"/>
    </row>
    <row r="589" spans="1:35" x14ac:dyDescent="0.2">
      <c r="A589" s="226"/>
      <c r="B589" s="181"/>
      <c r="C589" s="181"/>
      <c r="D589" s="181"/>
      <c r="E589" s="181"/>
      <c r="F589" s="181"/>
      <c r="G589" s="181"/>
      <c r="H589" s="227"/>
      <c r="I589" s="181"/>
      <c r="J589" s="228"/>
      <c r="K589" s="229"/>
      <c r="L589" s="230"/>
      <c r="M589" s="229"/>
      <c r="N589" s="231"/>
      <c r="O589" s="181"/>
      <c r="P589" s="181"/>
      <c r="R589" s="191"/>
      <c r="AI589" s="229"/>
    </row>
    <row r="590" spans="1:35" x14ac:dyDescent="0.2">
      <c r="A590" s="226"/>
      <c r="B590" s="181"/>
      <c r="C590" s="181"/>
      <c r="D590" s="181"/>
      <c r="E590" s="181"/>
      <c r="F590" s="181"/>
      <c r="G590" s="181"/>
      <c r="H590" s="227"/>
      <c r="I590" s="181"/>
      <c r="J590" s="228"/>
      <c r="K590" s="229"/>
      <c r="L590" s="230"/>
      <c r="M590" s="229"/>
      <c r="N590" s="231"/>
      <c r="O590" s="181"/>
      <c r="P590" s="181"/>
      <c r="R590" s="191"/>
      <c r="AI590" s="229"/>
    </row>
    <row r="591" spans="1:35" x14ac:dyDescent="0.2">
      <c r="A591" s="183"/>
      <c r="B591" s="181"/>
      <c r="C591" s="181"/>
      <c r="D591" s="181"/>
      <c r="E591" s="181"/>
      <c r="F591" s="181"/>
      <c r="G591" s="181"/>
      <c r="H591" s="227"/>
      <c r="I591" s="181"/>
      <c r="J591" s="228"/>
      <c r="K591" s="229"/>
      <c r="L591" s="230"/>
      <c r="M591" s="229"/>
      <c r="N591" s="231"/>
      <c r="O591" s="181"/>
      <c r="P591" s="181"/>
      <c r="R591" s="191"/>
      <c r="AI591" s="229"/>
    </row>
    <row r="592" spans="1:35" x14ac:dyDescent="0.2">
      <c r="A592" s="232"/>
      <c r="B592" s="181"/>
      <c r="C592" s="181"/>
      <c r="D592" s="181"/>
      <c r="E592" s="181"/>
      <c r="F592" s="181"/>
      <c r="G592" s="181"/>
      <c r="H592" s="227"/>
      <c r="I592" s="181"/>
      <c r="J592" s="228"/>
      <c r="K592" s="229"/>
      <c r="L592" s="230"/>
      <c r="M592" s="229"/>
      <c r="N592" s="231"/>
      <c r="O592" s="181"/>
      <c r="P592" s="181"/>
      <c r="R592" s="191"/>
      <c r="AI592" s="229"/>
    </row>
    <row r="593" spans="1:35" x14ac:dyDescent="0.2">
      <c r="A593" s="183"/>
      <c r="B593" s="181"/>
      <c r="C593" s="181"/>
      <c r="D593" s="181"/>
      <c r="E593" s="181"/>
      <c r="F593" s="181"/>
      <c r="G593" s="181"/>
      <c r="H593" s="227"/>
      <c r="I593" s="181"/>
      <c r="J593" s="228"/>
      <c r="K593" s="229"/>
      <c r="L593" s="230"/>
      <c r="M593" s="229"/>
      <c r="N593" s="231"/>
      <c r="O593" s="181"/>
      <c r="P593" s="181"/>
      <c r="R593" s="191"/>
      <c r="AI593" s="229"/>
    </row>
    <row r="594" spans="1:35" x14ac:dyDescent="0.2">
      <c r="A594" s="232"/>
      <c r="B594" s="181"/>
      <c r="C594" s="181"/>
      <c r="D594" s="181"/>
      <c r="E594" s="181"/>
      <c r="F594" s="181"/>
      <c r="G594" s="181"/>
      <c r="H594" s="227"/>
      <c r="I594" s="181"/>
      <c r="J594" s="228"/>
      <c r="K594" s="229"/>
      <c r="L594" s="230"/>
      <c r="M594" s="229"/>
      <c r="N594" s="231"/>
      <c r="O594" s="181"/>
      <c r="P594" s="181"/>
      <c r="R594" s="191"/>
      <c r="AI594" s="229"/>
    </row>
    <row r="595" spans="1:35" x14ac:dyDescent="0.2">
      <c r="A595" s="183"/>
      <c r="B595" s="181"/>
      <c r="C595" s="181"/>
      <c r="D595" s="181"/>
      <c r="E595" s="181"/>
      <c r="F595" s="181"/>
      <c r="G595" s="181"/>
      <c r="H595" s="227"/>
      <c r="I595" s="181"/>
      <c r="J595" s="228"/>
      <c r="K595" s="229"/>
      <c r="L595" s="230"/>
      <c r="M595" s="229"/>
      <c r="N595" s="231"/>
      <c r="O595" s="181"/>
      <c r="P595" s="181"/>
      <c r="R595" s="191"/>
      <c r="AI595" s="229"/>
    </row>
    <row r="596" spans="1:35" x14ac:dyDescent="0.2">
      <c r="A596" s="232"/>
      <c r="B596" s="181"/>
      <c r="C596" s="181"/>
      <c r="D596" s="181"/>
      <c r="E596" s="181"/>
      <c r="F596" s="181"/>
      <c r="G596" s="181"/>
      <c r="H596" s="227"/>
      <c r="I596" s="181"/>
      <c r="J596" s="228"/>
      <c r="K596" s="229"/>
      <c r="L596" s="230"/>
      <c r="M596" s="229"/>
      <c r="N596" s="231"/>
      <c r="O596" s="181"/>
      <c r="P596" s="181"/>
      <c r="R596" s="191"/>
      <c r="AI596" s="229"/>
    </row>
    <row r="597" spans="1:35" x14ac:dyDescent="0.2">
      <c r="A597" s="232"/>
      <c r="B597" s="181"/>
      <c r="C597" s="181"/>
      <c r="D597" s="181"/>
      <c r="E597" s="181"/>
      <c r="F597" s="181"/>
      <c r="G597" s="181"/>
      <c r="H597" s="227"/>
      <c r="I597" s="181"/>
      <c r="J597" s="228"/>
      <c r="K597" s="229"/>
      <c r="L597" s="230"/>
      <c r="M597" s="229"/>
      <c r="N597" s="231"/>
      <c r="O597" s="181"/>
      <c r="P597" s="181"/>
      <c r="R597" s="191"/>
      <c r="AI597" s="229"/>
    </row>
    <row r="598" spans="1:35" x14ac:dyDescent="0.2">
      <c r="A598" s="232"/>
      <c r="B598" s="181"/>
      <c r="C598" s="181"/>
      <c r="D598" s="181"/>
      <c r="E598" s="181"/>
      <c r="F598" s="181"/>
      <c r="G598" s="181"/>
      <c r="H598" s="227"/>
      <c r="I598" s="181"/>
      <c r="J598" s="228"/>
      <c r="K598" s="229"/>
      <c r="L598" s="230"/>
      <c r="M598" s="229"/>
      <c r="N598" s="231"/>
      <c r="O598" s="181"/>
      <c r="P598" s="181"/>
      <c r="R598" s="191"/>
      <c r="AI598" s="229"/>
    </row>
    <row r="599" spans="1:35" x14ac:dyDescent="0.2">
      <c r="A599" s="232"/>
      <c r="B599" s="181"/>
      <c r="C599" s="181"/>
      <c r="D599" s="181"/>
      <c r="E599" s="181"/>
      <c r="F599" s="181"/>
      <c r="G599" s="181"/>
      <c r="H599" s="227"/>
      <c r="I599" s="181"/>
      <c r="J599" s="228"/>
      <c r="K599" s="229"/>
      <c r="L599" s="230"/>
      <c r="M599" s="229"/>
      <c r="N599" s="231"/>
      <c r="O599" s="181"/>
      <c r="P599" s="181"/>
      <c r="R599" s="191"/>
      <c r="AI599" s="229"/>
    </row>
    <row r="600" spans="1:35" x14ac:dyDescent="0.2">
      <c r="A600" s="232"/>
      <c r="B600" s="181"/>
      <c r="C600" s="181"/>
      <c r="D600" s="181"/>
      <c r="E600" s="181"/>
      <c r="F600" s="181"/>
      <c r="G600" s="181"/>
      <c r="H600" s="227"/>
      <c r="I600" s="181"/>
      <c r="J600" s="228"/>
      <c r="K600" s="229"/>
      <c r="L600" s="230"/>
      <c r="M600" s="229"/>
      <c r="N600" s="231"/>
      <c r="O600" s="181"/>
      <c r="P600" s="181"/>
      <c r="R600" s="191"/>
      <c r="AI600" s="229"/>
    </row>
    <row r="601" spans="1:35" x14ac:dyDescent="0.2">
      <c r="A601" s="232"/>
      <c r="B601" s="181"/>
      <c r="C601" s="181"/>
      <c r="D601" s="181"/>
      <c r="E601" s="181"/>
      <c r="F601" s="181"/>
      <c r="G601" s="181"/>
      <c r="H601" s="227"/>
      <c r="I601" s="181"/>
      <c r="J601" s="228"/>
      <c r="K601" s="229"/>
      <c r="L601" s="230"/>
      <c r="M601" s="229"/>
      <c r="N601" s="231"/>
      <c r="O601" s="181"/>
      <c r="P601" s="181"/>
      <c r="R601" s="191"/>
      <c r="AI601" s="229"/>
    </row>
    <row r="602" spans="1:35" x14ac:dyDescent="0.2">
      <c r="A602" s="232"/>
      <c r="B602" s="181"/>
      <c r="C602" s="181"/>
      <c r="D602" s="181"/>
      <c r="E602" s="181"/>
      <c r="F602" s="181"/>
      <c r="G602" s="181"/>
      <c r="H602" s="227"/>
      <c r="I602" s="181"/>
      <c r="J602" s="228"/>
      <c r="K602" s="229"/>
      <c r="L602" s="230"/>
      <c r="M602" s="229"/>
      <c r="N602" s="231"/>
      <c r="O602" s="181"/>
      <c r="P602" s="181"/>
      <c r="R602" s="191"/>
      <c r="AI602" s="229"/>
    </row>
    <row r="603" spans="1:35" x14ac:dyDescent="0.2">
      <c r="A603" s="232"/>
      <c r="B603" s="181"/>
      <c r="C603" s="181"/>
      <c r="D603" s="181"/>
      <c r="E603" s="181"/>
      <c r="F603" s="181"/>
      <c r="G603" s="181"/>
      <c r="H603" s="227"/>
      <c r="I603" s="181"/>
      <c r="J603" s="228"/>
      <c r="K603" s="229"/>
      <c r="L603" s="230"/>
      <c r="M603" s="229"/>
      <c r="N603" s="231"/>
      <c r="O603" s="181"/>
      <c r="P603" s="181"/>
      <c r="R603" s="191"/>
      <c r="AI603" s="229"/>
    </row>
    <row r="604" spans="1:35" x14ac:dyDescent="0.2">
      <c r="A604" s="232"/>
      <c r="B604" s="181"/>
      <c r="C604" s="181"/>
      <c r="D604" s="181"/>
      <c r="E604" s="181"/>
      <c r="F604" s="181"/>
      <c r="G604" s="181"/>
      <c r="H604" s="227"/>
      <c r="I604" s="181"/>
      <c r="J604" s="228"/>
      <c r="K604" s="229"/>
      <c r="L604" s="230"/>
      <c r="M604" s="229"/>
      <c r="N604" s="231"/>
      <c r="O604" s="181"/>
      <c r="P604" s="181"/>
      <c r="R604" s="191"/>
      <c r="AI604" s="229"/>
    </row>
    <row r="605" spans="1:35" x14ac:dyDescent="0.2">
      <c r="A605" s="232"/>
      <c r="B605" s="181"/>
      <c r="C605" s="181"/>
      <c r="D605" s="181"/>
      <c r="E605" s="181"/>
      <c r="F605" s="181"/>
      <c r="G605" s="181"/>
      <c r="H605" s="227"/>
      <c r="I605" s="181"/>
      <c r="J605" s="228"/>
      <c r="K605" s="229"/>
      <c r="L605" s="230"/>
      <c r="M605" s="229"/>
      <c r="N605" s="231"/>
      <c r="O605" s="181"/>
      <c r="P605" s="181"/>
      <c r="R605" s="191"/>
      <c r="AI605" s="229"/>
    </row>
    <row r="606" spans="1:35" ht="15" x14ac:dyDescent="0.25">
      <c r="A606" s="232"/>
      <c r="B606" s="181"/>
      <c r="C606" s="181"/>
      <c r="D606" s="181"/>
      <c r="E606" s="181"/>
      <c r="F606" s="181"/>
      <c r="G606" s="181"/>
      <c r="H606" s="227"/>
      <c r="I606" s="181"/>
      <c r="J606" s="228"/>
      <c r="K606" s="229"/>
      <c r="L606" s="233"/>
      <c r="M606" s="229"/>
      <c r="N606" s="231"/>
      <c r="O606" s="181"/>
      <c r="P606" s="181"/>
      <c r="R606" s="191"/>
      <c r="AI606" s="229"/>
    </row>
    <row r="607" spans="1:35" ht="15" x14ac:dyDescent="0.25">
      <c r="A607" s="232"/>
      <c r="B607" s="181"/>
      <c r="C607" s="181"/>
      <c r="D607" s="181"/>
      <c r="E607" s="181"/>
      <c r="F607" s="181"/>
      <c r="G607" s="181"/>
      <c r="H607" s="227"/>
      <c r="I607" s="181"/>
      <c r="J607" s="228"/>
      <c r="K607" s="229"/>
      <c r="L607" s="233"/>
      <c r="M607" s="229"/>
      <c r="N607" s="231"/>
      <c r="O607" s="181"/>
      <c r="P607" s="181"/>
      <c r="R607" s="191"/>
      <c r="AI607" s="229"/>
    </row>
    <row r="608" spans="1:35" ht="15" x14ac:dyDescent="0.25">
      <c r="A608" s="232"/>
      <c r="B608" s="181"/>
      <c r="C608" s="181"/>
      <c r="D608" s="181"/>
      <c r="E608" s="181"/>
      <c r="F608" s="181"/>
      <c r="G608" s="181"/>
      <c r="H608" s="227"/>
      <c r="I608" s="181"/>
      <c r="J608" s="228"/>
      <c r="K608" s="229"/>
      <c r="L608" s="233"/>
      <c r="M608" s="229"/>
      <c r="N608" s="231"/>
      <c r="O608" s="181"/>
      <c r="P608" s="181"/>
      <c r="R608" s="191"/>
      <c r="AI608" s="229"/>
    </row>
    <row r="609" spans="1:35" ht="15" x14ac:dyDescent="0.25">
      <c r="A609" s="232"/>
      <c r="B609" s="181"/>
      <c r="C609" s="181"/>
      <c r="D609" s="181"/>
      <c r="E609" s="181"/>
      <c r="F609" s="181"/>
      <c r="G609" s="181"/>
      <c r="H609" s="227"/>
      <c r="I609" s="181"/>
      <c r="J609" s="228"/>
      <c r="K609" s="229"/>
      <c r="L609" s="233"/>
      <c r="M609" s="229"/>
      <c r="N609" s="231"/>
      <c r="O609" s="181"/>
      <c r="P609" s="181"/>
      <c r="R609" s="191"/>
      <c r="AI609" s="229"/>
    </row>
    <row r="610" spans="1:35" ht="15" x14ac:dyDescent="0.25">
      <c r="A610" s="232"/>
      <c r="B610" s="181"/>
      <c r="C610" s="181"/>
      <c r="D610" s="181"/>
      <c r="E610" s="181"/>
      <c r="F610" s="181"/>
      <c r="G610" s="181"/>
      <c r="H610" s="227"/>
      <c r="I610" s="181"/>
      <c r="J610" s="228"/>
      <c r="K610" s="229"/>
      <c r="L610" s="233"/>
      <c r="M610" s="229"/>
      <c r="N610" s="231"/>
      <c r="O610" s="181"/>
      <c r="P610" s="181"/>
      <c r="R610" s="191"/>
      <c r="AI610" s="229"/>
    </row>
    <row r="611" spans="1:35" ht="15" x14ac:dyDescent="0.25">
      <c r="A611" s="232"/>
      <c r="B611" s="181"/>
      <c r="C611" s="181"/>
      <c r="D611" s="181"/>
      <c r="E611" s="181"/>
      <c r="F611" s="181"/>
      <c r="G611" s="181"/>
      <c r="H611" s="227"/>
      <c r="I611" s="181"/>
      <c r="J611" s="228"/>
      <c r="K611" s="229"/>
      <c r="L611" s="233"/>
      <c r="M611" s="229"/>
      <c r="N611" s="231"/>
      <c r="O611" s="181"/>
      <c r="P611" s="181"/>
      <c r="R611" s="191"/>
      <c r="AI611" s="229"/>
    </row>
    <row r="612" spans="1:35" ht="15" x14ac:dyDescent="0.25">
      <c r="A612" s="232"/>
      <c r="B612" s="181"/>
      <c r="C612" s="181"/>
      <c r="D612" s="181"/>
      <c r="E612" s="181"/>
      <c r="F612" s="181"/>
      <c r="G612" s="181"/>
      <c r="H612" s="227"/>
      <c r="I612" s="181"/>
      <c r="J612" s="228"/>
      <c r="K612" s="229"/>
      <c r="L612" s="233"/>
      <c r="M612" s="229"/>
      <c r="N612" s="231"/>
      <c r="O612" s="181"/>
      <c r="P612" s="181"/>
      <c r="R612" s="191"/>
      <c r="AI612" s="229"/>
    </row>
    <row r="613" spans="1:35" ht="15" x14ac:dyDescent="0.25">
      <c r="A613" s="232"/>
      <c r="B613" s="181"/>
      <c r="C613" s="181"/>
      <c r="D613" s="181"/>
      <c r="E613" s="181"/>
      <c r="F613" s="181"/>
      <c r="G613" s="181"/>
      <c r="H613" s="227"/>
      <c r="I613" s="181"/>
      <c r="J613" s="228"/>
      <c r="K613" s="229"/>
      <c r="L613" s="233"/>
      <c r="M613" s="229"/>
      <c r="N613" s="231"/>
      <c r="O613" s="181"/>
      <c r="P613" s="181"/>
      <c r="R613" s="191"/>
      <c r="AI613" s="229"/>
    </row>
    <row r="614" spans="1:35" ht="15" x14ac:dyDescent="0.25">
      <c r="A614" s="232"/>
      <c r="B614" s="181"/>
      <c r="C614" s="181"/>
      <c r="D614" s="181"/>
      <c r="E614" s="181"/>
      <c r="F614" s="181"/>
      <c r="G614" s="181"/>
      <c r="H614" s="227"/>
      <c r="I614" s="181"/>
      <c r="J614" s="228"/>
      <c r="K614" s="229"/>
      <c r="L614" s="233"/>
      <c r="M614" s="229"/>
      <c r="N614" s="231"/>
      <c r="O614" s="181"/>
      <c r="P614" s="181"/>
      <c r="R614" s="191"/>
      <c r="AI614" s="229"/>
    </row>
    <row r="615" spans="1:35" ht="15" x14ac:dyDescent="0.25">
      <c r="A615" s="232"/>
      <c r="B615" s="181"/>
      <c r="C615" s="181"/>
      <c r="D615" s="181"/>
      <c r="E615" s="181"/>
      <c r="F615" s="181"/>
      <c r="G615" s="181"/>
      <c r="H615" s="227"/>
      <c r="I615" s="181"/>
      <c r="J615" s="228"/>
      <c r="K615" s="229"/>
      <c r="L615" s="233"/>
      <c r="M615" s="229"/>
      <c r="N615" s="231"/>
      <c r="O615" s="181"/>
      <c r="P615" s="181"/>
      <c r="R615" s="191"/>
      <c r="AI615" s="229"/>
    </row>
    <row r="616" spans="1:35" ht="15" x14ac:dyDescent="0.25">
      <c r="A616" s="232"/>
      <c r="B616" s="181"/>
      <c r="C616" s="181"/>
      <c r="D616" s="181"/>
      <c r="E616" s="181"/>
      <c r="F616" s="181"/>
      <c r="G616" s="181"/>
      <c r="H616" s="227"/>
      <c r="I616" s="181"/>
      <c r="J616" s="228"/>
      <c r="K616" s="229"/>
      <c r="L616" s="233"/>
      <c r="M616" s="229"/>
      <c r="N616" s="231"/>
      <c r="O616" s="181"/>
      <c r="P616" s="181"/>
      <c r="R616" s="191"/>
      <c r="AI616" s="229"/>
    </row>
    <row r="617" spans="1:35" ht="15" x14ac:dyDescent="0.25">
      <c r="A617" s="232"/>
      <c r="B617" s="181"/>
      <c r="C617" s="181"/>
      <c r="D617" s="181"/>
      <c r="E617" s="181"/>
      <c r="F617" s="181"/>
      <c r="G617" s="181"/>
      <c r="H617" s="227"/>
      <c r="I617" s="181"/>
      <c r="J617" s="228"/>
      <c r="K617" s="229"/>
      <c r="L617" s="233"/>
      <c r="M617" s="229"/>
      <c r="N617" s="231"/>
      <c r="O617" s="181"/>
      <c r="P617" s="181"/>
      <c r="R617" s="191"/>
      <c r="AI617" s="229"/>
    </row>
    <row r="618" spans="1:35" ht="15" x14ac:dyDescent="0.25">
      <c r="A618" s="232"/>
      <c r="B618" s="181"/>
      <c r="C618" s="181"/>
      <c r="D618" s="181"/>
      <c r="E618" s="181"/>
      <c r="F618" s="181"/>
      <c r="G618" s="181"/>
      <c r="H618" s="227"/>
      <c r="I618" s="181"/>
      <c r="J618" s="228"/>
      <c r="K618" s="229"/>
      <c r="L618" s="233"/>
      <c r="M618" s="229"/>
      <c r="N618" s="231"/>
      <c r="O618" s="181"/>
      <c r="P618" s="181"/>
      <c r="R618" s="191"/>
      <c r="AI618" s="229"/>
    </row>
    <row r="619" spans="1:35" ht="15" x14ac:dyDescent="0.25">
      <c r="A619" s="232"/>
      <c r="B619" s="181"/>
      <c r="C619" s="181"/>
      <c r="D619" s="181"/>
      <c r="E619" s="181"/>
      <c r="F619" s="181"/>
      <c r="G619" s="181"/>
      <c r="H619" s="227"/>
      <c r="I619" s="181"/>
      <c r="J619" s="228"/>
      <c r="K619" s="229"/>
      <c r="L619" s="233"/>
      <c r="M619" s="229"/>
      <c r="N619" s="231"/>
      <c r="O619" s="181"/>
      <c r="P619" s="181"/>
      <c r="R619" s="191"/>
      <c r="AI619" s="229"/>
    </row>
    <row r="620" spans="1:35" ht="15" x14ac:dyDescent="0.25">
      <c r="A620" s="232"/>
      <c r="B620" s="181"/>
      <c r="C620" s="181"/>
      <c r="D620" s="181"/>
      <c r="E620" s="181"/>
      <c r="F620" s="181"/>
      <c r="G620" s="181"/>
      <c r="H620" s="227"/>
      <c r="I620" s="181"/>
      <c r="J620" s="228"/>
      <c r="K620" s="229"/>
      <c r="L620" s="233"/>
      <c r="M620" s="229"/>
      <c r="N620" s="231"/>
      <c r="O620" s="181"/>
      <c r="P620" s="181"/>
      <c r="R620" s="191"/>
      <c r="AI620" s="229"/>
    </row>
    <row r="621" spans="1:35" ht="15" x14ac:dyDescent="0.25">
      <c r="A621" s="232"/>
      <c r="B621" s="181"/>
      <c r="C621" s="181"/>
      <c r="D621" s="181"/>
      <c r="E621" s="181"/>
      <c r="F621" s="181"/>
      <c r="G621" s="181"/>
      <c r="H621" s="227"/>
      <c r="I621" s="181"/>
      <c r="J621" s="228"/>
      <c r="K621" s="229"/>
      <c r="L621" s="233"/>
      <c r="M621" s="229"/>
      <c r="N621" s="231"/>
      <c r="O621" s="181"/>
      <c r="P621" s="181"/>
      <c r="R621" s="191"/>
      <c r="AI621" s="229"/>
    </row>
    <row r="622" spans="1:35" ht="15" x14ac:dyDescent="0.25">
      <c r="A622" s="232"/>
      <c r="B622" s="181"/>
      <c r="C622" s="181"/>
      <c r="D622" s="181"/>
      <c r="E622" s="181"/>
      <c r="F622" s="181"/>
      <c r="G622" s="181"/>
      <c r="H622" s="227"/>
      <c r="I622" s="181"/>
      <c r="J622" s="228"/>
      <c r="K622" s="229"/>
      <c r="L622" s="233"/>
      <c r="M622" s="229"/>
      <c r="N622" s="231"/>
      <c r="O622" s="181"/>
      <c r="P622" s="181"/>
      <c r="R622" s="191"/>
      <c r="AI622" s="229"/>
    </row>
    <row r="623" spans="1:35" ht="15" x14ac:dyDescent="0.25">
      <c r="A623" s="232"/>
      <c r="B623" s="181"/>
      <c r="C623" s="181"/>
      <c r="D623" s="181"/>
      <c r="E623" s="181"/>
      <c r="F623" s="181"/>
      <c r="G623" s="181"/>
      <c r="H623" s="227"/>
      <c r="I623" s="181"/>
      <c r="J623" s="228"/>
      <c r="K623" s="229"/>
      <c r="L623" s="233"/>
      <c r="M623" s="229"/>
      <c r="N623" s="231"/>
      <c r="O623" s="181"/>
      <c r="P623" s="181"/>
      <c r="R623" s="191"/>
      <c r="AI623" s="229"/>
    </row>
    <row r="624" spans="1:35" ht="15" x14ac:dyDescent="0.25">
      <c r="A624" s="232"/>
      <c r="B624" s="181"/>
      <c r="C624" s="181"/>
      <c r="D624" s="181"/>
      <c r="E624" s="181"/>
      <c r="F624" s="181"/>
      <c r="G624" s="181"/>
      <c r="H624" s="227"/>
      <c r="I624" s="181"/>
      <c r="J624" s="228"/>
      <c r="K624" s="229"/>
      <c r="L624" s="233"/>
      <c r="M624" s="229"/>
      <c r="N624" s="231"/>
      <c r="O624" s="181"/>
      <c r="P624" s="181"/>
      <c r="R624" s="191"/>
      <c r="AI624" s="229"/>
    </row>
    <row r="625" spans="1:35" ht="15" x14ac:dyDescent="0.25">
      <c r="A625" s="232"/>
      <c r="B625" s="181"/>
      <c r="C625" s="181"/>
      <c r="D625" s="181"/>
      <c r="E625" s="181"/>
      <c r="F625" s="181"/>
      <c r="G625" s="181"/>
      <c r="H625" s="227"/>
      <c r="I625" s="181"/>
      <c r="J625" s="228"/>
      <c r="K625" s="229"/>
      <c r="L625" s="233"/>
      <c r="M625" s="229"/>
      <c r="N625" s="231"/>
      <c r="O625" s="181"/>
      <c r="P625" s="181"/>
      <c r="R625" s="191"/>
      <c r="AI625" s="229"/>
    </row>
    <row r="626" spans="1:35" ht="15" x14ac:dyDescent="0.25">
      <c r="A626" s="232"/>
      <c r="B626" s="181"/>
      <c r="C626" s="181"/>
      <c r="D626" s="181"/>
      <c r="E626" s="181"/>
      <c r="F626" s="181"/>
      <c r="G626" s="181"/>
      <c r="H626" s="227"/>
      <c r="I626" s="181"/>
      <c r="J626" s="228"/>
      <c r="K626" s="229"/>
      <c r="L626" s="233"/>
      <c r="M626" s="229"/>
      <c r="N626" s="231"/>
      <c r="O626" s="181"/>
      <c r="P626" s="181"/>
      <c r="R626" s="191"/>
      <c r="AI626" s="229"/>
    </row>
    <row r="627" spans="1:35" ht="15" x14ac:dyDescent="0.25">
      <c r="A627" s="232"/>
      <c r="B627" s="181"/>
      <c r="C627" s="181"/>
      <c r="D627" s="181"/>
      <c r="E627" s="181"/>
      <c r="F627" s="181"/>
      <c r="G627" s="181"/>
      <c r="H627" s="227"/>
      <c r="I627" s="181"/>
      <c r="J627" s="228"/>
      <c r="K627" s="229"/>
      <c r="L627" s="233"/>
      <c r="M627" s="229"/>
      <c r="N627" s="231"/>
      <c r="O627" s="181"/>
      <c r="P627" s="181"/>
      <c r="R627" s="191"/>
      <c r="AI627" s="229"/>
    </row>
    <row r="628" spans="1:35" ht="15" x14ac:dyDescent="0.25">
      <c r="A628" s="232"/>
      <c r="B628" s="181"/>
      <c r="C628" s="181"/>
      <c r="D628" s="181"/>
      <c r="E628" s="181"/>
      <c r="F628" s="181"/>
      <c r="G628" s="181"/>
      <c r="H628" s="227"/>
      <c r="I628" s="181"/>
      <c r="J628" s="228"/>
      <c r="K628" s="229"/>
      <c r="L628" s="233"/>
      <c r="M628" s="229"/>
      <c r="N628" s="231"/>
      <c r="O628" s="181"/>
      <c r="P628" s="181"/>
      <c r="R628" s="191"/>
      <c r="AI628" s="229"/>
    </row>
    <row r="629" spans="1:35" ht="15" x14ac:dyDescent="0.25">
      <c r="A629" s="232"/>
      <c r="B629" s="181"/>
      <c r="C629" s="181"/>
      <c r="D629" s="181"/>
      <c r="E629" s="181"/>
      <c r="F629" s="181"/>
      <c r="G629" s="181"/>
      <c r="H629" s="227"/>
      <c r="I629" s="181"/>
      <c r="J629" s="228"/>
      <c r="K629" s="229"/>
      <c r="L629" s="233"/>
      <c r="M629" s="229"/>
      <c r="N629" s="231"/>
      <c r="O629" s="181"/>
      <c r="P629" s="181"/>
      <c r="R629" s="191"/>
      <c r="AI629" s="229"/>
    </row>
    <row r="630" spans="1:35" x14ac:dyDescent="0.2">
      <c r="A630" s="232"/>
      <c r="B630" s="181"/>
    </row>
    <row r="631" spans="1:35" x14ac:dyDescent="0.2">
      <c r="A631" s="232"/>
      <c r="B631" s="181"/>
    </row>
    <row r="632" spans="1:35" x14ac:dyDescent="0.2">
      <c r="A632" s="232"/>
      <c r="B632" s="181"/>
    </row>
    <row r="633" spans="1:35" x14ac:dyDescent="0.2">
      <c r="A633" s="232"/>
      <c r="B633" s="181"/>
    </row>
    <row r="634" spans="1:35" x14ac:dyDescent="0.2">
      <c r="A634" s="232"/>
      <c r="B634" s="181"/>
    </row>
    <row r="635" spans="1:35" x14ac:dyDescent="0.2">
      <c r="A635" s="232"/>
      <c r="B635" s="181"/>
    </row>
    <row r="636" spans="1:35" x14ac:dyDescent="0.2">
      <c r="A636" s="232"/>
    </row>
    <row r="637" spans="1:35" x14ac:dyDescent="0.2">
      <c r="A637" s="232"/>
    </row>
    <row r="638" spans="1:35" x14ac:dyDescent="0.2">
      <c r="A638" s="232"/>
    </row>
    <row r="639" spans="1:35" x14ac:dyDescent="0.2">
      <c r="A639" s="232"/>
    </row>
  </sheetData>
  <conditionalFormatting sqref="F4:F579">
    <cfRule type="top10" dxfId="1" priority="1" percent="1" rank="10"/>
    <cfRule type="top10" dxfId="0" priority="2" percent="1" bottom="1" rank="10"/>
  </conditionalFormatting>
  <pageMargins left="0.75" right="0.5" top="0.75" bottom="0.75" header="0.5" footer="0.5"/>
  <pageSetup scale="1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6"/>
  <sheetViews>
    <sheetView workbookViewId="0">
      <pane xSplit="1" ySplit="1" topLeftCell="B2" activePane="bottomRight" state="frozen"/>
      <selection activeCell="G9" sqref="G9"/>
      <selection pane="topRight" activeCell="G9" sqref="G9"/>
      <selection pane="bottomLeft" activeCell="G9" sqref="G9"/>
      <selection pane="bottomRight"/>
    </sheetView>
  </sheetViews>
  <sheetFormatPr defaultRowHeight="15" x14ac:dyDescent="0.25"/>
  <cols>
    <col min="1" max="1" width="51.7109375" bestFit="1" customWidth="1"/>
    <col min="2" max="14" width="16" customWidth="1"/>
  </cols>
  <sheetData>
    <row r="1" spans="1:9" ht="31.5" customHeight="1" x14ac:dyDescent="0.25">
      <c r="A1" s="238" t="s">
        <v>102</v>
      </c>
      <c r="B1" s="57" t="s">
        <v>65</v>
      </c>
      <c r="C1" s="57" t="s">
        <v>24</v>
      </c>
      <c r="D1" s="57" t="s">
        <v>25</v>
      </c>
      <c r="E1" s="58" t="s">
        <v>26</v>
      </c>
      <c r="G1" t="s">
        <v>27</v>
      </c>
    </row>
    <row r="2" spans="1:9" x14ac:dyDescent="0.25">
      <c r="A2" s="7" t="s">
        <v>95</v>
      </c>
      <c r="B2" s="135">
        <v>1.7285581706824436</v>
      </c>
      <c r="C2" s="2">
        <v>0.11912592380160179</v>
      </c>
      <c r="D2" s="2">
        <v>14.51034431062436</v>
      </c>
      <c r="E2" s="3">
        <v>3.7111942981607214E-20</v>
      </c>
    </row>
    <row r="3" spans="1:9" x14ac:dyDescent="0.25">
      <c r="A3" s="7" t="s">
        <v>73</v>
      </c>
      <c r="B3" s="135">
        <v>1.2596319066789288E-2</v>
      </c>
      <c r="C3" s="2">
        <v>4.4451085170312925E-3</v>
      </c>
      <c r="D3" s="2">
        <v>2.8337483817384639</v>
      </c>
      <c r="E3" s="3">
        <v>5.5760687774283708E-3</v>
      </c>
      <c r="G3">
        <v>6.2827457576805797E-4</v>
      </c>
    </row>
    <row r="4" spans="1:9" x14ac:dyDescent="0.25">
      <c r="A4" s="7" t="s">
        <v>79</v>
      </c>
      <c r="B4" s="135">
        <v>1.3838209792388476E-3</v>
      </c>
      <c r="C4" s="2">
        <v>1.533308847883834E-4</v>
      </c>
      <c r="D4" s="2">
        <v>9.0250635489953694</v>
      </c>
      <c r="E4" s="3">
        <v>5.8583473815858606E-13</v>
      </c>
      <c r="G4">
        <v>5.1985567825010397E-3</v>
      </c>
    </row>
    <row r="5" spans="1:9" x14ac:dyDescent="0.25">
      <c r="A5" s="7" t="s">
        <v>80</v>
      </c>
      <c r="B5" s="135">
        <v>5.9379351820142883E-4</v>
      </c>
      <c r="C5" s="2">
        <v>1.4043430054734723E-4</v>
      </c>
      <c r="D5" s="2">
        <v>4.2282655724926128</v>
      </c>
      <c r="E5" s="3">
        <v>5.5729380650090917E-5</v>
      </c>
      <c r="G5">
        <v>1.2338688390288899E-3</v>
      </c>
    </row>
    <row r="6" spans="1:9" x14ac:dyDescent="0.25">
      <c r="A6" s="7" t="s">
        <v>81</v>
      </c>
      <c r="B6" s="135">
        <v>1.2801911621905687E-3</v>
      </c>
      <c r="C6" s="2">
        <v>2.0592556220002441E-4</v>
      </c>
      <c r="D6" s="2">
        <v>6.2167666243740234</v>
      </c>
      <c r="E6" s="3">
        <v>2.5056841455997093E-8</v>
      </c>
      <c r="G6">
        <v>1.29217695097844E-3</v>
      </c>
    </row>
    <row r="7" spans="1:9" x14ac:dyDescent="0.25">
      <c r="A7" s="7" t="s">
        <v>82</v>
      </c>
      <c r="B7" s="135">
        <v>1.5286142416975085E-3</v>
      </c>
      <c r="C7" s="2">
        <v>1.1445821654544891E-4</v>
      </c>
      <c r="D7" s="2">
        <v>13.355216321150072</v>
      </c>
      <c r="E7" s="3">
        <v>7.8141449945210267E-19</v>
      </c>
      <c r="G7">
        <v>3.4748273424425602E-3</v>
      </c>
    </row>
    <row r="8" spans="1:9" x14ac:dyDescent="0.25">
      <c r="A8" s="7" t="s">
        <v>74</v>
      </c>
      <c r="B8" s="135">
        <v>-0.76540905882450183</v>
      </c>
      <c r="C8" s="2">
        <v>0.14554409575839439</v>
      </c>
      <c r="D8" s="2">
        <v>-5.2589495632656478</v>
      </c>
      <c r="E8" s="3">
        <v>1.1055706124454609E-6</v>
      </c>
      <c r="G8">
        <v>-1.7959075782146301E-2</v>
      </c>
      <c r="I8" s="51"/>
    </row>
    <row r="9" spans="1:9" x14ac:dyDescent="0.25">
      <c r="A9" s="7" t="s">
        <v>75</v>
      </c>
      <c r="B9" s="135">
        <v>-6.1526044135981763E-2</v>
      </c>
      <c r="C9" s="2">
        <v>1.3642870375578335E-2</v>
      </c>
      <c r="D9" s="2">
        <v>-4.5097580232175742</v>
      </c>
      <c r="E9" s="3">
        <v>1.9671189681628015E-5</v>
      </c>
      <c r="G9">
        <v>0.22057243740624299</v>
      </c>
    </row>
    <row r="10" spans="1:9" x14ac:dyDescent="0.25">
      <c r="A10" s="7" t="s">
        <v>76</v>
      </c>
      <c r="B10" s="135">
        <v>-8.990717269260113E-3</v>
      </c>
      <c r="C10" s="2">
        <v>4.4238371790629016E-3</v>
      </c>
      <c r="D10" s="2">
        <v>-2.0323345786348788</v>
      </c>
      <c r="E10" s="3">
        <v>4.4795310121204759E-2</v>
      </c>
      <c r="G10">
        <v>-5.5384936148900499E-2</v>
      </c>
      <c r="I10" s="51"/>
    </row>
    <row r="11" spans="1:9" x14ac:dyDescent="0.25">
      <c r="A11" s="7" t="s">
        <v>77</v>
      </c>
      <c r="B11" s="135">
        <v>1.467225727610403E-2</v>
      </c>
      <c r="C11" s="2">
        <v>3.5691588789877699E-3</v>
      </c>
      <c r="D11" s="2">
        <v>4.110844536084409</v>
      </c>
      <c r="E11" s="3">
        <v>8.5301311091263076E-5</v>
      </c>
      <c r="G11">
        <v>4.5818768991642304E-3</v>
      </c>
    </row>
    <row r="12" spans="1:9" x14ac:dyDescent="0.25">
      <c r="A12" s="7" t="s">
        <v>83</v>
      </c>
      <c r="B12" s="135">
        <v>5.1260304414389116E-3</v>
      </c>
      <c r="C12" s="2">
        <v>4.1927834602733665E-4</v>
      </c>
      <c r="D12" s="2">
        <v>12.225841114877653</v>
      </c>
      <c r="E12" s="3">
        <v>1.8957548885682826E-17</v>
      </c>
      <c r="G12">
        <v>2.0132208907256599E-3</v>
      </c>
    </row>
    <row r="13" spans="1:9" x14ac:dyDescent="0.25">
      <c r="A13" s="7" t="s">
        <v>84</v>
      </c>
      <c r="B13" s="135">
        <v>2.2872992357984416E-3</v>
      </c>
      <c r="C13" s="2">
        <v>3.7009963784284883E-4</v>
      </c>
      <c r="D13" s="2">
        <v>6.1802255444780281</v>
      </c>
      <c r="E13" s="3">
        <v>2.8963021751561186E-8</v>
      </c>
      <c r="G13">
        <v>8.9008303902605203E-3</v>
      </c>
    </row>
    <row r="14" spans="1:9" x14ac:dyDescent="0.25">
      <c r="A14" s="7" t="s">
        <v>85</v>
      </c>
      <c r="B14" s="135">
        <v>4.1251052076512282E-3</v>
      </c>
      <c r="C14" s="2">
        <v>2.0549841727203629E-4</v>
      </c>
      <c r="D14" s="2">
        <v>20.0736592641999</v>
      </c>
      <c r="E14" s="3">
        <v>1.7299933077524651E-25</v>
      </c>
      <c r="G14">
        <v>1.46217144593661E-2</v>
      </c>
    </row>
    <row r="15" spans="1:9" x14ac:dyDescent="0.25">
      <c r="A15" s="7" t="s">
        <v>86</v>
      </c>
      <c r="B15" s="135">
        <v>3.2479140872400938E-3</v>
      </c>
      <c r="C15" s="2">
        <v>1.1984852660691405E-4</v>
      </c>
      <c r="D15" s="2">
        <v>27.100158668556563</v>
      </c>
      <c r="E15" s="3">
        <v>1.49042347396645E-30</v>
      </c>
      <c r="G15">
        <v>2.66422497916395E-2</v>
      </c>
    </row>
    <row r="16" spans="1:9" x14ac:dyDescent="0.25">
      <c r="A16" s="7" t="s">
        <v>87</v>
      </c>
      <c r="B16" s="135">
        <v>3.2910297306427815E-3</v>
      </c>
      <c r="C16" s="2">
        <v>7.8879283219776355E-5</v>
      </c>
      <c r="D16" s="2">
        <v>41.722358473684324</v>
      </c>
      <c r="E16" s="3">
        <v>6.0767493945337545E-38</v>
      </c>
      <c r="G16">
        <v>3.2347824472802399E-2</v>
      </c>
    </row>
    <row r="17" spans="1:7" x14ac:dyDescent="0.25">
      <c r="A17" s="7" t="s">
        <v>88</v>
      </c>
      <c r="B17" s="135">
        <v>2.9161503225271028E-3</v>
      </c>
      <c r="C17" s="2">
        <v>6.2469297358037446E-5</v>
      </c>
      <c r="D17" s="2">
        <v>46.681337006456729</v>
      </c>
      <c r="E17" s="3">
        <v>7.0616259281337798E-40</v>
      </c>
      <c r="G17">
        <v>3.9263875166086599E-2</v>
      </c>
    </row>
    <row r="18" spans="1:7" x14ac:dyDescent="0.25">
      <c r="A18" s="7" t="s">
        <v>89</v>
      </c>
      <c r="B18" s="135">
        <v>3.0099019282026586E-3</v>
      </c>
      <c r="C18" s="2">
        <v>5.6462788992630679E-5</v>
      </c>
      <c r="D18" s="2">
        <v>53.307709057650342</v>
      </c>
      <c r="E18" s="3">
        <v>3.6176093893804141E-42</v>
      </c>
      <c r="G18">
        <v>4.2400927136803698E-2</v>
      </c>
    </row>
    <row r="19" spans="1:7" x14ac:dyDescent="0.25">
      <c r="A19" s="7" t="s">
        <v>90</v>
      </c>
      <c r="B19" s="135">
        <v>3.0711699429925654E-3</v>
      </c>
      <c r="C19" s="2">
        <v>5.4282507403832017E-5</v>
      </c>
      <c r="D19" s="2">
        <v>56.577525429043824</v>
      </c>
      <c r="E19" s="3">
        <v>3.3890593077007423E-43</v>
      </c>
      <c r="G19">
        <v>3.2938597130049797E-2</v>
      </c>
    </row>
    <row r="20" spans="1:7" x14ac:dyDescent="0.25">
      <c r="A20" s="7" t="s">
        <v>91</v>
      </c>
      <c r="B20" s="135">
        <v>2.890340539586853E-3</v>
      </c>
      <c r="C20" s="2">
        <v>6.250992271716863E-5</v>
      </c>
      <c r="D20" s="2">
        <v>46.238107710746029</v>
      </c>
      <c r="E20" s="3">
        <v>1.0312916078548772E-39</v>
      </c>
      <c r="G20">
        <v>2.5393821677223798E-2</v>
      </c>
    </row>
    <row r="21" spans="1:7" x14ac:dyDescent="0.25">
      <c r="A21" s="7" t="s">
        <v>92</v>
      </c>
      <c r="B21" s="135">
        <v>3.2044739223352596E-3</v>
      </c>
      <c r="C21" s="2">
        <v>8.1565274660579988E-5</v>
      </c>
      <c r="D21" s="2">
        <v>39.287232657158732</v>
      </c>
      <c r="E21" s="3">
        <v>6.5798774171695245E-37</v>
      </c>
      <c r="G21">
        <v>8.6397284482089103E-3</v>
      </c>
    </row>
    <row r="22" spans="1:7" x14ac:dyDescent="0.25">
      <c r="A22" s="7" t="s">
        <v>93</v>
      </c>
      <c r="B22" s="135">
        <v>3.2403929292440055E-3</v>
      </c>
      <c r="C22" s="2">
        <v>2.0575158314245089E-4</v>
      </c>
      <c r="D22" s="2">
        <v>15.749054659766767</v>
      </c>
      <c r="E22" s="3">
        <v>1.7549295779996E-21</v>
      </c>
      <c r="G22">
        <v>6.8957329230462496E-3</v>
      </c>
    </row>
    <row r="23" spans="1:7" x14ac:dyDescent="0.25">
      <c r="A23" s="7" t="s">
        <v>94</v>
      </c>
      <c r="B23" s="135">
        <v>4.163896801485001E-3</v>
      </c>
      <c r="C23" s="2">
        <v>2.5763664927329355E-4</v>
      </c>
      <c r="D23" s="2">
        <v>16.161896272249912</v>
      </c>
      <c r="E23" s="3">
        <v>6.6423953567012631E-22</v>
      </c>
      <c r="G23">
        <v>4.9868715447204599E-4</v>
      </c>
    </row>
    <row r="24" spans="1:7" x14ac:dyDescent="0.25">
      <c r="A24" s="7" t="s">
        <v>78</v>
      </c>
      <c r="B24" s="135">
        <v>4.3261331518899326E-2</v>
      </c>
      <c r="C24" s="2">
        <v>1.9929795623405928E-2</v>
      </c>
      <c r="D24" s="2">
        <v>2.1706861593749815</v>
      </c>
      <c r="E24" s="3">
        <v>3.2340121778199615E-2</v>
      </c>
      <c r="G24">
        <v>4.09820788376241E-4</v>
      </c>
    </row>
    <row r="25" spans="1:7" x14ac:dyDescent="0.25">
      <c r="A25" s="7"/>
      <c r="B25" s="59"/>
      <c r="C25" s="2"/>
      <c r="D25" s="2"/>
      <c r="E25" s="3"/>
    </row>
    <row r="26" spans="1:7" ht="15.75" thickBot="1" x14ac:dyDescent="0.3">
      <c r="A26" s="8"/>
      <c r="B26" s="60"/>
      <c r="C26" s="4"/>
      <c r="D26" s="4"/>
      <c r="E26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98"/>
  <sheetViews>
    <sheetView zoomScale="85" zoomScaleNormal="85" workbookViewId="0">
      <pane xSplit="1" ySplit="3" topLeftCell="B4" activePane="bottomRight" state="frozen"/>
      <selection activeCell="G9" sqref="G9"/>
      <selection pane="topRight" activeCell="G9" sqref="G9"/>
      <selection pane="bottomLeft" activeCell="G9" sqref="G9"/>
      <selection pane="bottomRight"/>
    </sheetView>
  </sheetViews>
  <sheetFormatPr defaultRowHeight="15" x14ac:dyDescent="0.25"/>
  <cols>
    <col min="1" max="1" width="44" customWidth="1"/>
    <col min="2" max="14" width="16" customWidth="1"/>
  </cols>
  <sheetData>
    <row r="1" spans="1:17" x14ac:dyDescent="0.25">
      <c r="A1" s="237" t="s">
        <v>103</v>
      </c>
    </row>
    <row r="2" spans="1:17" x14ac:dyDescent="0.25">
      <c r="A2" s="237" t="s">
        <v>101</v>
      </c>
    </row>
    <row r="3" spans="1:17" ht="18.75" x14ac:dyDescent="0.3">
      <c r="A3" s="46" t="s">
        <v>66</v>
      </c>
      <c r="B3" s="61">
        <v>42370</v>
      </c>
      <c r="C3" s="61">
        <v>42401</v>
      </c>
      <c r="D3" s="61">
        <v>42430</v>
      </c>
      <c r="E3" s="61">
        <v>42461</v>
      </c>
      <c r="F3" s="61">
        <v>42491</v>
      </c>
      <c r="G3" s="61">
        <v>42522</v>
      </c>
      <c r="H3" s="61">
        <v>42552</v>
      </c>
      <c r="I3" s="61">
        <v>42583</v>
      </c>
      <c r="J3" s="61">
        <v>42614</v>
      </c>
      <c r="K3" s="61">
        <v>42644</v>
      </c>
      <c r="L3" s="61">
        <v>42675</v>
      </c>
      <c r="M3" s="61">
        <v>42705</v>
      </c>
    </row>
    <row r="4" spans="1:17" x14ac:dyDescent="0.25">
      <c r="A4" s="1" t="str">
        <f>Coefficients!A2</f>
        <v>CONST</v>
      </c>
      <c r="N4" s="6"/>
      <c r="O4" s="6"/>
      <c r="P4" s="6"/>
      <c r="Q4" s="10"/>
    </row>
    <row r="5" spans="1:17" x14ac:dyDescent="0.25">
      <c r="A5" s="1" t="str">
        <f>Coefficients!A3</f>
        <v>Weather.Cal_HDD_based_on_45_degrees</v>
      </c>
      <c r="B5" s="163">
        <v>0</v>
      </c>
      <c r="C5" s="163">
        <v>0</v>
      </c>
      <c r="D5" s="163">
        <v>0</v>
      </c>
      <c r="E5" s="163">
        <v>0</v>
      </c>
      <c r="F5" s="163">
        <v>0</v>
      </c>
      <c r="G5" s="163">
        <v>0</v>
      </c>
      <c r="H5" s="126">
        <v>0</v>
      </c>
      <c r="I5" s="126">
        <v>0</v>
      </c>
      <c r="J5" s="126">
        <v>0</v>
      </c>
      <c r="K5" s="126">
        <v>0</v>
      </c>
      <c r="L5" s="126">
        <v>0</v>
      </c>
      <c r="M5" s="126">
        <v>0.17544300865084281</v>
      </c>
    </row>
    <row r="6" spans="1:17" x14ac:dyDescent="0.25">
      <c r="A6" s="1" t="str">
        <f>Coefficients!A4</f>
        <v>Jan_HDD_Winter</v>
      </c>
      <c r="B6" s="163">
        <v>97.6657217348708</v>
      </c>
      <c r="C6" s="163">
        <v>0</v>
      </c>
      <c r="D6" s="163">
        <v>0</v>
      </c>
      <c r="E6" s="163">
        <v>0</v>
      </c>
      <c r="F6" s="163">
        <v>0</v>
      </c>
      <c r="G6" s="163">
        <v>0</v>
      </c>
      <c r="H6" s="163">
        <v>0</v>
      </c>
      <c r="I6" s="163">
        <v>0</v>
      </c>
      <c r="J6" s="163">
        <v>0</v>
      </c>
      <c r="K6" s="163">
        <v>0</v>
      </c>
      <c r="L6" s="163">
        <v>0</v>
      </c>
      <c r="M6" s="163">
        <v>0</v>
      </c>
    </row>
    <row r="7" spans="1:17" x14ac:dyDescent="0.25">
      <c r="A7" s="1" t="str">
        <f>Coefficients!A5</f>
        <v>Feb_HDD_Winter</v>
      </c>
      <c r="B7" s="163">
        <v>0</v>
      </c>
      <c r="C7" s="163">
        <v>84.831962540169542</v>
      </c>
      <c r="D7" s="163">
        <v>0</v>
      </c>
      <c r="E7" s="163">
        <v>0</v>
      </c>
      <c r="F7" s="163">
        <v>0</v>
      </c>
      <c r="G7" s="163">
        <v>0</v>
      </c>
      <c r="H7" s="163">
        <v>0</v>
      </c>
      <c r="I7" s="163">
        <v>0</v>
      </c>
      <c r="J7" s="163">
        <v>0</v>
      </c>
      <c r="K7" s="163">
        <v>0</v>
      </c>
      <c r="L7" s="163">
        <v>0</v>
      </c>
      <c r="M7" s="163">
        <v>0</v>
      </c>
    </row>
    <row r="8" spans="1:17" x14ac:dyDescent="0.25">
      <c r="A8" s="1" t="str">
        <f>Coefficients!A6</f>
        <v>Mar_HDD_Winter</v>
      </c>
      <c r="B8" s="163">
        <v>0</v>
      </c>
      <c r="C8" s="163">
        <v>0</v>
      </c>
      <c r="D8" s="163">
        <v>5.9328402499880397</v>
      </c>
      <c r="E8" s="163">
        <v>0</v>
      </c>
      <c r="F8" s="163">
        <v>0</v>
      </c>
      <c r="G8" s="163">
        <v>0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0</v>
      </c>
    </row>
    <row r="9" spans="1:17" x14ac:dyDescent="0.25">
      <c r="A9" s="1" t="str">
        <f>Coefficients!A7</f>
        <v>Dec_HDD_Winter</v>
      </c>
      <c r="B9" s="163">
        <v>0</v>
      </c>
      <c r="C9" s="163">
        <v>0</v>
      </c>
      <c r="D9" s="163">
        <v>0</v>
      </c>
      <c r="E9" s="163">
        <v>0</v>
      </c>
      <c r="F9" s="163">
        <v>0</v>
      </c>
      <c r="G9" s="163">
        <v>0</v>
      </c>
      <c r="H9" s="163">
        <v>0</v>
      </c>
      <c r="I9" s="163">
        <v>0</v>
      </c>
      <c r="J9" s="163">
        <v>0</v>
      </c>
      <c r="K9" s="163">
        <v>0</v>
      </c>
      <c r="L9" s="163">
        <v>0</v>
      </c>
      <c r="M9" s="126">
        <v>65.410489377284875</v>
      </c>
    </row>
    <row r="10" spans="1:17" x14ac:dyDescent="0.25">
      <c r="A10" s="1" t="str">
        <f>Coefficients!A8</f>
        <v>Misc.NEPACT_WGTBY_UPC_Actual_CDH_Nighttime_Hrs</v>
      </c>
      <c r="B10" s="163">
        <v>0.12809394346257225</v>
      </c>
      <c r="C10" s="163">
        <v>0.1278688463937673</v>
      </c>
      <c r="D10" s="163">
        <v>0.13912992462543122</v>
      </c>
      <c r="E10" s="163">
        <v>0.15997858065228476</v>
      </c>
      <c r="F10" s="163">
        <v>0.20751073675803819</v>
      </c>
      <c r="G10" s="163">
        <v>0.23949831416612502</v>
      </c>
      <c r="H10" s="163">
        <v>0.2688878426256659</v>
      </c>
      <c r="I10" s="163">
        <v>0.27513226254750262</v>
      </c>
      <c r="J10" s="163">
        <v>0.25343693695643482</v>
      </c>
      <c r="K10" s="163">
        <v>0.2158298291508837</v>
      </c>
      <c r="L10" s="163">
        <v>0.15380969053356902</v>
      </c>
      <c r="M10" s="163">
        <v>0.13693374384860604</v>
      </c>
    </row>
    <row r="11" spans="1:17" x14ac:dyDescent="0.25">
      <c r="A11" s="1" t="str">
        <f>Coefficients!A9</f>
        <v>Misc.Real__Price_Increase_4mos</v>
      </c>
      <c r="B11" s="163">
        <v>7.0267054901608903</v>
      </c>
      <c r="C11" s="163">
        <v>7.0267054901608903</v>
      </c>
      <c r="D11" s="163">
        <v>7.0267054901608903</v>
      </c>
      <c r="E11" s="163">
        <v>7.0267054901608903</v>
      </c>
      <c r="F11" s="163">
        <v>7.0267054901608903</v>
      </c>
      <c r="G11" s="163">
        <v>7.0267054901608903</v>
      </c>
      <c r="H11" s="126">
        <v>7.0267054901608903</v>
      </c>
      <c r="I11" s="126">
        <v>7.0267054901608903</v>
      </c>
      <c r="J11" s="126">
        <v>7.0267054901608903</v>
      </c>
      <c r="K11" s="126">
        <v>7.0267054901608903</v>
      </c>
      <c r="L11" s="126">
        <v>7.0267054901608903</v>
      </c>
      <c r="M11" s="126">
        <v>7.0267054901608903</v>
      </c>
    </row>
    <row r="12" spans="1:17" x14ac:dyDescent="0.25">
      <c r="A12" s="1" t="str">
        <f>Coefficients!A10</f>
        <v>Misc.Real_Price_Decrease</v>
      </c>
      <c r="B12" s="163">
        <v>-1.2215885431936826</v>
      </c>
      <c r="C12" s="163">
        <v>-1.2215885431936826</v>
      </c>
      <c r="D12" s="163">
        <v>-1.2739931381172882</v>
      </c>
      <c r="E12" s="163">
        <v>-1.3960013604249766</v>
      </c>
      <c r="F12" s="163">
        <v>-1.3960013604249766</v>
      </c>
      <c r="G12" s="163">
        <v>-1.4122194719443009</v>
      </c>
      <c r="H12" s="126">
        <v>-1.3740078164360057</v>
      </c>
      <c r="I12" s="126">
        <v>-1.3804599769749175</v>
      </c>
      <c r="J12" s="126">
        <v>-1.3962073733618765</v>
      </c>
      <c r="K12" s="126">
        <v>-1.3962073733618765</v>
      </c>
      <c r="L12" s="126">
        <v>-1.3962073733618765</v>
      </c>
      <c r="M12" s="126">
        <v>-1.4132806636113835</v>
      </c>
    </row>
    <row r="13" spans="1:17" x14ac:dyDescent="0.25">
      <c r="A13" s="1" t="str">
        <f>Coefficients!A11</f>
        <v>Economics.Wgt_Per_Capital_Income</v>
      </c>
      <c r="B13" s="163">
        <f>'Variance from PLAN'!B13*B42</f>
        <v>17.02971875231388</v>
      </c>
      <c r="C13" s="163">
        <f>'Variance from PLAN'!C13*C42</f>
        <v>17.075004528079674</v>
      </c>
      <c r="D13" s="163">
        <f>'Variance from PLAN'!D13*D42</f>
        <v>17.113693213102323</v>
      </c>
      <c r="E13" s="163">
        <f>'Variance from PLAN'!E13*E42</f>
        <v>17.138893206778636</v>
      </c>
      <c r="F13" s="163">
        <f>'Variance from PLAN'!F13*F42</f>
        <v>17.167253794410883</v>
      </c>
      <c r="G13" s="163">
        <f>'Variance from PLAN'!G13*G42</f>
        <v>17.197898106224891</v>
      </c>
      <c r="H13" s="126">
        <f>'Variance from PLAN'!H13*H42</f>
        <v>17.091952593604045</v>
      </c>
      <c r="I13" s="126">
        <f>'Variance from PLAN'!I13*I42</f>
        <v>17.122864052146365</v>
      </c>
      <c r="J13" s="126">
        <f>'Variance from PLAN'!J13*J42</f>
        <v>17.155846963792559</v>
      </c>
      <c r="K13" s="126">
        <f>'Variance from PLAN'!K13*K42</f>
        <v>17.196712993671085</v>
      </c>
      <c r="L13" s="126">
        <f>'Variance from PLAN'!L13*L42</f>
        <v>17.254310251125425</v>
      </c>
      <c r="M13" s="126">
        <f>'Variance from PLAN'!M13*M42</f>
        <v>17.3163567607075</v>
      </c>
    </row>
    <row r="14" spans="1:17" x14ac:dyDescent="0.25">
      <c r="A14" s="1" t="str">
        <f>Coefficients!A12</f>
        <v>Cal_CDH_Jan</v>
      </c>
      <c r="B14" s="163">
        <v>13.621405978659618</v>
      </c>
      <c r="C14" s="163">
        <v>0</v>
      </c>
      <c r="D14" s="163">
        <v>0</v>
      </c>
      <c r="E14" s="163">
        <v>0</v>
      </c>
      <c r="F14" s="163">
        <v>0</v>
      </c>
      <c r="G14" s="163">
        <v>0</v>
      </c>
      <c r="H14" s="163">
        <v>0</v>
      </c>
      <c r="I14" s="163">
        <v>0</v>
      </c>
      <c r="J14" s="163">
        <v>0</v>
      </c>
      <c r="K14" s="163">
        <v>0</v>
      </c>
      <c r="L14" s="163">
        <v>0</v>
      </c>
      <c r="M14" s="163">
        <v>0</v>
      </c>
    </row>
    <row r="15" spans="1:17" x14ac:dyDescent="0.25">
      <c r="A15" s="1" t="str">
        <f>Coefficients!A13</f>
        <v>Cal_CDH_Feb</v>
      </c>
      <c r="B15" s="163">
        <v>0</v>
      </c>
      <c r="C15" s="163">
        <v>22.832077214187958</v>
      </c>
      <c r="D15" s="163">
        <v>0</v>
      </c>
      <c r="E15" s="163">
        <v>0</v>
      </c>
      <c r="F15" s="163">
        <v>0</v>
      </c>
      <c r="G15" s="163">
        <v>0</v>
      </c>
      <c r="H15" s="163">
        <v>0</v>
      </c>
      <c r="I15" s="163">
        <v>0</v>
      </c>
      <c r="J15" s="163">
        <v>0</v>
      </c>
      <c r="K15" s="163">
        <v>0</v>
      </c>
      <c r="L15" s="163">
        <v>0</v>
      </c>
      <c r="M15" s="163">
        <v>0</v>
      </c>
    </row>
    <row r="16" spans="1:17" x14ac:dyDescent="0.25">
      <c r="A16" s="1" t="str">
        <f>Coefficients!A14</f>
        <v>Cal_CDH_Mar</v>
      </c>
      <c r="B16" s="163">
        <v>0</v>
      </c>
      <c r="C16" s="163">
        <v>0</v>
      </c>
      <c r="D16" s="163">
        <v>96.874642660416583</v>
      </c>
      <c r="E16" s="163">
        <v>0</v>
      </c>
      <c r="F16" s="163">
        <v>0</v>
      </c>
      <c r="G16" s="163">
        <v>0</v>
      </c>
      <c r="H16" s="163">
        <v>0</v>
      </c>
      <c r="I16" s="163">
        <v>0</v>
      </c>
      <c r="J16" s="163">
        <v>0</v>
      </c>
      <c r="K16" s="163">
        <v>0</v>
      </c>
      <c r="L16" s="163">
        <v>0</v>
      </c>
      <c r="M16" s="163">
        <v>0</v>
      </c>
    </row>
    <row r="17" spans="1:13" x14ac:dyDescent="0.25">
      <c r="A17" s="1" t="str">
        <f>Coefficients!A15</f>
        <v>Cal_CDH_Apr</v>
      </c>
      <c r="B17" s="163">
        <v>0</v>
      </c>
      <c r="C17" s="163">
        <v>0</v>
      </c>
      <c r="D17" s="163">
        <v>0</v>
      </c>
      <c r="E17" s="163">
        <v>118.39442656776738</v>
      </c>
      <c r="F17" s="163">
        <v>0</v>
      </c>
      <c r="G17" s="163">
        <v>0</v>
      </c>
      <c r="H17" s="163">
        <v>0</v>
      </c>
      <c r="I17" s="163">
        <v>0</v>
      </c>
      <c r="J17" s="163">
        <v>0</v>
      </c>
      <c r="K17" s="163">
        <v>0</v>
      </c>
      <c r="L17" s="163">
        <v>0</v>
      </c>
      <c r="M17" s="163">
        <v>0</v>
      </c>
    </row>
    <row r="18" spans="1:13" x14ac:dyDescent="0.25">
      <c r="A18" s="1" t="str">
        <f>Coefficients!A16</f>
        <v>Cal_CDH_May</v>
      </c>
      <c r="B18" s="163">
        <v>0</v>
      </c>
      <c r="C18" s="163">
        <v>0</v>
      </c>
      <c r="D18" s="163">
        <v>0</v>
      </c>
      <c r="E18" s="163">
        <v>0</v>
      </c>
      <c r="F18" s="163">
        <v>201.57627969305906</v>
      </c>
      <c r="G18" s="163">
        <v>0</v>
      </c>
      <c r="H18" s="163">
        <v>0</v>
      </c>
      <c r="I18" s="163">
        <v>0</v>
      </c>
      <c r="J18" s="163">
        <v>0</v>
      </c>
      <c r="K18" s="163">
        <v>0</v>
      </c>
      <c r="L18" s="163">
        <v>0</v>
      </c>
      <c r="M18" s="163">
        <v>0</v>
      </c>
    </row>
    <row r="19" spans="1:13" x14ac:dyDescent="0.25">
      <c r="A19" s="1" t="str">
        <f>Coefficients!A17</f>
        <v>Cal_CDH_Jun</v>
      </c>
      <c r="B19" s="163">
        <v>0</v>
      </c>
      <c r="C19" s="163">
        <v>0</v>
      </c>
      <c r="D19" s="163">
        <v>0</v>
      </c>
      <c r="E19" s="163">
        <v>0</v>
      </c>
      <c r="F19" s="163">
        <v>0</v>
      </c>
      <c r="G19" s="163">
        <v>301.72919852046596</v>
      </c>
      <c r="H19" s="163">
        <v>0</v>
      </c>
      <c r="I19" s="163">
        <v>0</v>
      </c>
      <c r="J19" s="163">
        <v>0</v>
      </c>
      <c r="K19" s="163">
        <v>0</v>
      </c>
      <c r="L19" s="163">
        <v>0</v>
      </c>
      <c r="M19" s="163">
        <v>0</v>
      </c>
    </row>
    <row r="20" spans="1:13" x14ac:dyDescent="0.25">
      <c r="A20" s="1" t="str">
        <f>Coefficients!A18</f>
        <v>Cal_CDH_Jul</v>
      </c>
      <c r="B20" s="163">
        <v>0</v>
      </c>
      <c r="C20" s="163">
        <v>0</v>
      </c>
      <c r="D20" s="163">
        <v>0</v>
      </c>
      <c r="E20" s="163">
        <v>0</v>
      </c>
      <c r="F20" s="163">
        <v>0</v>
      </c>
      <c r="G20" s="163">
        <v>0</v>
      </c>
      <c r="H20" s="126">
        <v>323.21495100202412</v>
      </c>
      <c r="I20" s="163">
        <v>0</v>
      </c>
      <c r="J20" s="163">
        <v>0</v>
      </c>
      <c r="K20" s="163">
        <v>0</v>
      </c>
      <c r="L20" s="163">
        <v>0</v>
      </c>
      <c r="M20" s="163">
        <v>0</v>
      </c>
    </row>
    <row r="21" spans="1:13" x14ac:dyDescent="0.25">
      <c r="A21" s="1" t="str">
        <f>Coefficients!A19</f>
        <v>Cal_CDH_Aug</v>
      </c>
      <c r="B21" s="163">
        <v>0</v>
      </c>
      <c r="C21" s="163">
        <v>0</v>
      </c>
      <c r="D21" s="163">
        <v>0</v>
      </c>
      <c r="E21" s="163">
        <v>0</v>
      </c>
      <c r="F21" s="163">
        <v>0</v>
      </c>
      <c r="G21" s="163">
        <v>0</v>
      </c>
      <c r="H21" s="163">
        <v>0</v>
      </c>
      <c r="I21" s="126">
        <v>329.73144935858772</v>
      </c>
      <c r="J21" s="163">
        <v>0</v>
      </c>
      <c r="K21" s="163">
        <v>0</v>
      </c>
      <c r="L21" s="163">
        <v>0</v>
      </c>
      <c r="M21" s="163">
        <v>0</v>
      </c>
    </row>
    <row r="22" spans="1:13" x14ac:dyDescent="0.25">
      <c r="A22" s="1" t="str">
        <f>Coefficients!A20</f>
        <v>Cal_CDH_Sep</v>
      </c>
      <c r="B22" s="163">
        <v>0</v>
      </c>
      <c r="C22" s="163">
        <v>0</v>
      </c>
      <c r="D22" s="163">
        <v>0</v>
      </c>
      <c r="E22" s="163">
        <v>0</v>
      </c>
      <c r="F22" s="163">
        <v>0</v>
      </c>
      <c r="G22" s="163">
        <v>0</v>
      </c>
      <c r="H22" s="163">
        <v>0</v>
      </c>
      <c r="I22" s="163">
        <v>0</v>
      </c>
      <c r="J22" s="126">
        <v>278.21093356333773</v>
      </c>
      <c r="K22" s="163">
        <v>0</v>
      </c>
      <c r="L22" s="163">
        <v>0</v>
      </c>
      <c r="M22" s="163">
        <v>0</v>
      </c>
    </row>
    <row r="23" spans="1:13" x14ac:dyDescent="0.25">
      <c r="A23" s="1" t="str">
        <f>Coefficients!A21</f>
        <v>Cal_CDH_Oct</v>
      </c>
      <c r="B23" s="163">
        <v>0</v>
      </c>
      <c r="C23" s="163">
        <v>0</v>
      </c>
      <c r="D23" s="163">
        <v>0</v>
      </c>
      <c r="E23" s="163">
        <v>0</v>
      </c>
      <c r="F23" s="163">
        <v>0</v>
      </c>
      <c r="G23" s="163">
        <v>0</v>
      </c>
      <c r="H23" s="163">
        <v>0</v>
      </c>
      <c r="I23" s="163">
        <v>0</v>
      </c>
      <c r="J23" s="163">
        <v>0</v>
      </c>
      <c r="K23" s="126">
        <v>198.83661390818892</v>
      </c>
      <c r="L23" s="163">
        <v>0</v>
      </c>
      <c r="M23" s="163">
        <v>0</v>
      </c>
    </row>
    <row r="24" spans="1:13" x14ac:dyDescent="0.25">
      <c r="A24" s="1" t="str">
        <f>Coefficients!A22</f>
        <v>Cal_CDH_Nov</v>
      </c>
      <c r="B24" s="163">
        <v>0</v>
      </c>
      <c r="C24" s="163">
        <v>0</v>
      </c>
      <c r="D24" s="163">
        <v>0</v>
      </c>
      <c r="E24" s="163">
        <v>0</v>
      </c>
      <c r="F24" s="163">
        <v>0</v>
      </c>
      <c r="G24" s="163">
        <v>0</v>
      </c>
      <c r="H24" s="163">
        <v>0</v>
      </c>
      <c r="I24" s="163">
        <v>0</v>
      </c>
      <c r="J24" s="163">
        <v>0</v>
      </c>
      <c r="K24" s="163">
        <v>0</v>
      </c>
      <c r="L24" s="126">
        <v>75.667245198869992</v>
      </c>
      <c r="M24" s="163">
        <v>0</v>
      </c>
    </row>
    <row r="25" spans="1:13" x14ac:dyDescent="0.25">
      <c r="A25" s="1" t="str">
        <f>Coefficients!A23</f>
        <v>Cal_CDH_Dec</v>
      </c>
      <c r="B25" s="163">
        <v>0</v>
      </c>
      <c r="C25" s="163">
        <v>0</v>
      </c>
      <c r="D25" s="163">
        <v>0</v>
      </c>
      <c r="E25" s="163">
        <v>0</v>
      </c>
      <c r="F25" s="163">
        <v>0</v>
      </c>
      <c r="G25" s="163">
        <v>0</v>
      </c>
      <c r="H25" s="163">
        <v>0</v>
      </c>
      <c r="I25" s="163">
        <v>0</v>
      </c>
      <c r="J25" s="163">
        <v>0</v>
      </c>
      <c r="K25" s="163">
        <v>0</v>
      </c>
      <c r="L25" s="163">
        <v>0</v>
      </c>
      <c r="M25" s="126">
        <v>42.449672857488302</v>
      </c>
    </row>
    <row r="26" spans="1:13" x14ac:dyDescent="0.25">
      <c r="A26" s="1" t="str">
        <f>Coefficients!A24</f>
        <v>Economics.Leap_Year</v>
      </c>
      <c r="B26" s="163">
        <v>0</v>
      </c>
      <c r="C26" s="163">
        <v>1</v>
      </c>
      <c r="D26" s="163">
        <v>0</v>
      </c>
      <c r="E26" s="163">
        <v>0</v>
      </c>
      <c r="F26" s="163">
        <v>0</v>
      </c>
      <c r="G26" s="163">
        <v>0</v>
      </c>
      <c r="H26" s="163">
        <v>0</v>
      </c>
      <c r="I26" s="163">
        <v>0</v>
      </c>
      <c r="J26" s="163">
        <v>0</v>
      </c>
      <c r="K26" s="163">
        <v>0</v>
      </c>
      <c r="L26" s="163">
        <v>0</v>
      </c>
      <c r="M26" s="163">
        <v>0</v>
      </c>
    </row>
    <row r="28" spans="1:13" x14ac:dyDescent="0.25">
      <c r="B28" s="90"/>
      <c r="C28" s="9"/>
      <c r="D28" s="9"/>
      <c r="E28" s="9"/>
      <c r="F28" s="9"/>
      <c r="G28" s="9"/>
      <c r="H28" s="9"/>
      <c r="J28" s="9"/>
      <c r="K28" s="9"/>
      <c r="L28" s="9"/>
      <c r="M28" s="9"/>
    </row>
    <row r="29" spans="1:13" ht="15.75" x14ac:dyDescent="0.25">
      <c r="A29" s="62" t="s">
        <v>54</v>
      </c>
      <c r="B29" s="164">
        <v>8471387</v>
      </c>
      <c r="C29" s="164">
        <v>7894541</v>
      </c>
      <c r="D29" s="164">
        <v>9224496</v>
      </c>
      <c r="E29" s="164">
        <v>9336062</v>
      </c>
      <c r="F29" s="164">
        <v>10576631</v>
      </c>
      <c r="G29" s="164">
        <v>11520456</v>
      </c>
      <c r="H29" s="130"/>
      <c r="I29" s="130"/>
      <c r="J29" s="91"/>
      <c r="K29" s="91"/>
      <c r="L29" s="91"/>
      <c r="M29" s="91"/>
    </row>
    <row r="30" spans="1:13" ht="15.75" x14ac:dyDescent="0.25">
      <c r="A30" s="62" t="s">
        <v>55</v>
      </c>
      <c r="B30" s="165">
        <v>4810611</v>
      </c>
      <c r="C30" s="165">
        <v>4817922</v>
      </c>
      <c r="D30" s="165">
        <v>4824718</v>
      </c>
      <c r="E30" s="165">
        <v>4829550</v>
      </c>
      <c r="F30" s="165">
        <v>4833474</v>
      </c>
      <c r="G30" s="165">
        <v>4837613</v>
      </c>
      <c r="H30" s="130">
        <v>0</v>
      </c>
      <c r="I30" s="130">
        <v>0</v>
      </c>
      <c r="J30" s="169">
        <v>0</v>
      </c>
      <c r="K30" s="169">
        <v>0</v>
      </c>
      <c r="L30" s="169">
        <v>0</v>
      </c>
      <c r="M30" s="169">
        <v>0</v>
      </c>
    </row>
    <row r="31" spans="1:13" ht="38.25" customHeight="1" x14ac:dyDescent="0.25">
      <c r="A31" s="80"/>
      <c r="B31" s="170"/>
      <c r="C31" s="170"/>
      <c r="D31" s="170"/>
      <c r="E31" s="170"/>
      <c r="F31" s="170"/>
      <c r="G31" s="170"/>
      <c r="H31" s="172"/>
      <c r="I31" s="172"/>
      <c r="J31" s="172"/>
      <c r="K31" s="172"/>
      <c r="L31" s="172"/>
      <c r="M31" s="172"/>
    </row>
    <row r="32" spans="1:13" s="93" customFormat="1" ht="26.25" customHeight="1" x14ac:dyDescent="0.25">
      <c r="A32" s="92"/>
      <c r="B32" s="171"/>
      <c r="C32" s="171"/>
      <c r="D32" s="171"/>
      <c r="E32" s="171"/>
      <c r="F32" s="171"/>
      <c r="G32" s="171"/>
      <c r="H32" s="173"/>
      <c r="I32" s="173"/>
      <c r="J32" s="173"/>
      <c r="K32" s="173"/>
      <c r="L32" s="173"/>
      <c r="M32" s="173"/>
    </row>
    <row r="33" spans="1:14" ht="19.5" customHeight="1" thickBot="1" x14ac:dyDescent="0.3">
      <c r="A33" s="62"/>
      <c r="B33" s="166"/>
      <c r="C33" s="166"/>
      <c r="D33" s="166"/>
      <c r="E33" s="166"/>
      <c r="F33" s="166"/>
      <c r="G33" s="166"/>
      <c r="H33" s="131"/>
      <c r="I33" s="131"/>
      <c r="J33" s="131"/>
      <c r="K33" s="131"/>
      <c r="L33" s="131"/>
      <c r="M33" s="131"/>
    </row>
    <row r="34" spans="1:14" s="13" customFormat="1" ht="16.5" thickBot="1" x14ac:dyDescent="0.3">
      <c r="A34" s="70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98"/>
    </row>
    <row r="35" spans="1:14" x14ac:dyDescent="0.25"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</row>
    <row r="36" spans="1:14" ht="15.75" thickBot="1" x14ac:dyDescent="0.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4" ht="18.75" x14ac:dyDescent="0.3">
      <c r="A37" s="140"/>
      <c r="B37" s="99"/>
      <c r="C37" s="100"/>
      <c r="D37" s="99"/>
      <c r="E37" s="99"/>
      <c r="F37" s="99"/>
      <c r="G37" s="99"/>
      <c r="H37" s="100"/>
      <c r="I37" s="99"/>
      <c r="J37" s="99"/>
      <c r="K37" s="99"/>
      <c r="L37" s="99"/>
      <c r="M37" s="101"/>
    </row>
    <row r="38" spans="1:14" ht="15.75" x14ac:dyDescent="0.25">
      <c r="A38" s="102"/>
      <c r="B38" s="174"/>
      <c r="C38" s="175"/>
      <c r="D38" s="175"/>
      <c r="E38" s="175"/>
      <c r="F38" s="175"/>
      <c r="G38" s="175"/>
      <c r="H38" s="119"/>
      <c r="I38" s="119"/>
      <c r="J38" s="119"/>
      <c r="K38" s="119"/>
      <c r="L38" s="119"/>
      <c r="M38" s="120"/>
    </row>
    <row r="39" spans="1:14" ht="15.75" x14ac:dyDescent="0.25">
      <c r="A39" s="102"/>
      <c r="B39" s="174"/>
      <c r="C39" s="175"/>
      <c r="D39" s="175"/>
      <c r="E39" s="175"/>
      <c r="F39" s="175"/>
      <c r="G39" s="175"/>
      <c r="H39" s="119"/>
      <c r="I39" s="119"/>
      <c r="J39" s="119"/>
      <c r="K39" s="119"/>
      <c r="L39" s="119"/>
      <c r="M39" s="120"/>
    </row>
    <row r="40" spans="1:14" ht="15.75" x14ac:dyDescent="0.25">
      <c r="A40" s="103"/>
      <c r="B40" s="176"/>
      <c r="C40" s="176"/>
      <c r="D40" s="176"/>
      <c r="E40" s="176"/>
      <c r="F40" s="176"/>
      <c r="G40" s="176"/>
      <c r="H40" s="132"/>
      <c r="I40" s="132"/>
      <c r="J40" s="121"/>
      <c r="K40" s="121"/>
      <c r="L40" s="121"/>
      <c r="M40" s="122"/>
    </row>
    <row r="41" spans="1:14" ht="16.5" thickBot="1" x14ac:dyDescent="0.3">
      <c r="A41" s="104"/>
      <c r="B41" s="177"/>
      <c r="C41" s="177"/>
      <c r="D41" s="177"/>
      <c r="E41" s="177"/>
      <c r="F41" s="177"/>
      <c r="G41" s="177"/>
      <c r="H41" s="133"/>
      <c r="I41" s="133"/>
      <c r="J41" s="123"/>
      <c r="K41" s="123"/>
      <c r="L41" s="123"/>
      <c r="M41" s="124"/>
    </row>
    <row r="42" spans="1:14" ht="15.75" x14ac:dyDescent="0.25">
      <c r="A42" s="62" t="s">
        <v>56</v>
      </c>
      <c r="B42" s="167">
        <v>1.0095259124385894</v>
      </c>
      <c r="C42" s="167">
        <v>1.0095259124385894</v>
      </c>
      <c r="D42" s="167">
        <v>1.0097538683462031</v>
      </c>
      <c r="E42" s="9">
        <v>1.0090686052432796</v>
      </c>
      <c r="F42" s="9">
        <v>1.0086034345896946</v>
      </c>
      <c r="G42" s="9">
        <v>1.0081575097489537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</row>
    <row r="43" spans="1:14" x14ac:dyDescent="0.25">
      <c r="B43" s="95"/>
      <c r="E43" s="64"/>
      <c r="F43" s="64"/>
      <c r="G43" s="64"/>
      <c r="H43" s="64"/>
      <c r="I43" s="64"/>
    </row>
    <row r="44" spans="1:14" x14ac:dyDescent="0.25">
      <c r="E44" s="64"/>
      <c r="F44" s="64"/>
      <c r="G44" s="64"/>
      <c r="H44" s="64"/>
      <c r="I44" s="64"/>
    </row>
    <row r="45" spans="1:14" x14ac:dyDescent="0.25">
      <c r="E45" s="64"/>
      <c r="F45" s="64"/>
      <c r="G45" s="64"/>
      <c r="H45" s="64"/>
      <c r="I45" s="64"/>
    </row>
    <row r="46" spans="1:14" ht="15.75" x14ac:dyDescent="0.25">
      <c r="A46" s="53"/>
      <c r="B46" s="64"/>
      <c r="C46" s="64"/>
      <c r="D46" s="64"/>
      <c r="E46" s="64"/>
      <c r="F46" s="64"/>
      <c r="G46" s="64"/>
      <c r="H46" s="64"/>
      <c r="I46" s="64"/>
    </row>
    <row r="47" spans="1:14" ht="15.75" x14ac:dyDescent="0.25">
      <c r="A47" s="53"/>
      <c r="B47" s="64"/>
      <c r="C47" s="64"/>
      <c r="D47" s="64"/>
      <c r="E47" s="64"/>
      <c r="F47" s="64"/>
      <c r="G47" s="64"/>
      <c r="H47" s="64"/>
      <c r="I47" s="64"/>
    </row>
    <row r="48" spans="1:14" ht="15.75" x14ac:dyDescent="0.25">
      <c r="A48" s="53"/>
      <c r="B48" s="64"/>
      <c r="C48" s="64"/>
      <c r="D48" s="64"/>
      <c r="E48" s="64"/>
      <c r="F48" s="64"/>
      <c r="G48" s="64"/>
      <c r="H48" s="64"/>
      <c r="I48" s="64"/>
    </row>
    <row r="49" spans="1:1" ht="15.75" x14ac:dyDescent="0.25">
      <c r="A49" s="53"/>
    </row>
    <row r="50" spans="1:1" ht="15.75" x14ac:dyDescent="0.25">
      <c r="A50" s="53"/>
    </row>
    <row r="51" spans="1:1" ht="15.75" x14ac:dyDescent="0.25">
      <c r="A51" s="53"/>
    </row>
    <row r="52" spans="1:1" ht="15.75" x14ac:dyDescent="0.25">
      <c r="A52" s="53"/>
    </row>
    <row r="53" spans="1:1" ht="15.75" x14ac:dyDescent="0.25">
      <c r="A53" s="53"/>
    </row>
    <row r="54" spans="1:1" ht="15.75" x14ac:dyDescent="0.25">
      <c r="A54" s="53"/>
    </row>
    <row r="55" spans="1:1" ht="15.75" x14ac:dyDescent="0.25">
      <c r="A55" s="53"/>
    </row>
    <row r="56" spans="1:1" ht="15.75" x14ac:dyDescent="0.25">
      <c r="A56" s="53"/>
    </row>
    <row r="57" spans="1:1" ht="15.75" x14ac:dyDescent="0.25">
      <c r="A57" s="53"/>
    </row>
    <row r="58" spans="1:1" ht="15.75" x14ac:dyDescent="0.25">
      <c r="A58" s="53"/>
    </row>
    <row r="59" spans="1:1" ht="15.75" x14ac:dyDescent="0.25">
      <c r="A59" s="53"/>
    </row>
    <row r="60" spans="1:1" ht="15.75" x14ac:dyDescent="0.25">
      <c r="A60" s="53"/>
    </row>
    <row r="61" spans="1:1" ht="15.75" x14ac:dyDescent="0.25">
      <c r="A61" s="53"/>
    </row>
    <row r="62" spans="1:1" ht="15.75" x14ac:dyDescent="0.25">
      <c r="A62" s="53"/>
    </row>
    <row r="63" spans="1:1" ht="15.75" x14ac:dyDescent="0.25">
      <c r="A63" s="53"/>
    </row>
    <row r="64" spans="1:1" ht="15.75" x14ac:dyDescent="0.25">
      <c r="A64" s="53"/>
    </row>
    <row r="65" spans="1:1" ht="15.75" x14ac:dyDescent="0.25">
      <c r="A65" s="53"/>
    </row>
    <row r="66" spans="1:1" ht="15.75" x14ac:dyDescent="0.25">
      <c r="A66" s="53"/>
    </row>
    <row r="67" spans="1:1" ht="15.75" x14ac:dyDescent="0.25">
      <c r="A67" s="53"/>
    </row>
    <row r="68" spans="1:1" ht="15.75" x14ac:dyDescent="0.25">
      <c r="A68" s="53"/>
    </row>
    <row r="69" spans="1:1" ht="15.75" x14ac:dyDescent="0.25">
      <c r="A69" s="53"/>
    </row>
    <row r="70" spans="1:1" ht="15.75" x14ac:dyDescent="0.25">
      <c r="A70" s="53"/>
    </row>
    <row r="71" spans="1:1" ht="15.75" x14ac:dyDescent="0.25">
      <c r="A71" s="53"/>
    </row>
    <row r="72" spans="1:1" ht="15.75" x14ac:dyDescent="0.25">
      <c r="A72" s="53"/>
    </row>
    <row r="73" spans="1:1" ht="15.75" x14ac:dyDescent="0.25">
      <c r="A73" s="53"/>
    </row>
    <row r="74" spans="1:1" ht="15.75" x14ac:dyDescent="0.25">
      <c r="A74" s="53"/>
    </row>
    <row r="75" spans="1:1" ht="15.75" x14ac:dyDescent="0.25">
      <c r="A75" s="53"/>
    </row>
    <row r="76" spans="1:1" ht="15.75" x14ac:dyDescent="0.25">
      <c r="A76" s="53"/>
    </row>
    <row r="77" spans="1:1" ht="15.75" x14ac:dyDescent="0.25">
      <c r="A77" s="53"/>
    </row>
    <row r="78" spans="1:1" ht="15.75" x14ac:dyDescent="0.25">
      <c r="A78" s="53"/>
    </row>
    <row r="79" spans="1:1" ht="15.75" x14ac:dyDescent="0.25">
      <c r="A79" s="53"/>
    </row>
    <row r="80" spans="1:1" ht="15.75" x14ac:dyDescent="0.25">
      <c r="A80" s="53"/>
    </row>
    <row r="81" spans="1:1" ht="15.75" x14ac:dyDescent="0.25">
      <c r="A81" s="53"/>
    </row>
    <row r="82" spans="1:1" ht="15.75" x14ac:dyDescent="0.25">
      <c r="A82" s="53"/>
    </row>
    <row r="83" spans="1:1" ht="15.75" x14ac:dyDescent="0.25">
      <c r="A83" s="53"/>
    </row>
    <row r="84" spans="1:1" ht="15.75" x14ac:dyDescent="0.25">
      <c r="A84" s="53"/>
    </row>
    <row r="85" spans="1:1" ht="15.75" x14ac:dyDescent="0.25">
      <c r="A85" s="53"/>
    </row>
    <row r="86" spans="1:1" ht="15.75" x14ac:dyDescent="0.25">
      <c r="A86" s="53"/>
    </row>
    <row r="87" spans="1:1" ht="15.75" x14ac:dyDescent="0.25">
      <c r="A87" s="53"/>
    </row>
    <row r="88" spans="1:1" ht="15.75" x14ac:dyDescent="0.25">
      <c r="A88" s="53"/>
    </row>
    <row r="89" spans="1:1" ht="15.75" x14ac:dyDescent="0.25">
      <c r="A89" s="53"/>
    </row>
    <row r="90" spans="1:1" ht="15.75" x14ac:dyDescent="0.25">
      <c r="A90" s="53"/>
    </row>
    <row r="91" spans="1:1" ht="15.75" x14ac:dyDescent="0.25">
      <c r="A91" s="53"/>
    </row>
    <row r="92" spans="1:1" ht="15.75" x14ac:dyDescent="0.25">
      <c r="A92" s="53"/>
    </row>
    <row r="93" spans="1:1" ht="15.75" x14ac:dyDescent="0.25">
      <c r="A93" s="53"/>
    </row>
    <row r="94" spans="1:1" ht="15.75" x14ac:dyDescent="0.25">
      <c r="A94" s="53"/>
    </row>
    <row r="95" spans="1:1" ht="15.75" x14ac:dyDescent="0.25">
      <c r="A95" s="53"/>
    </row>
    <row r="96" spans="1:1" ht="15.75" x14ac:dyDescent="0.25">
      <c r="A96" s="53"/>
    </row>
    <row r="97" spans="1:1" ht="15.75" x14ac:dyDescent="0.25">
      <c r="A97" s="53"/>
    </row>
    <row r="98" spans="1:1" ht="15.75" x14ac:dyDescent="0.25">
      <c r="A98" s="53"/>
    </row>
  </sheetData>
  <pageMargins left="0.7" right="0.7" top="0.75" bottom="0.75" header="0.3" footer="0.3"/>
  <pageSetup scale="58" orientation="portrait" r:id="rId1"/>
  <colBreaks count="1" manualBreakCount="1">
    <brk id="8" min="2" max="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183"/>
  <sheetViews>
    <sheetView workbookViewId="0">
      <pane xSplit="1" ySplit="3" topLeftCell="B4" activePane="bottomRight" state="frozen"/>
      <selection activeCell="G9" sqref="G9"/>
      <selection pane="topRight" activeCell="G9" sqref="G9"/>
      <selection pane="bottomLeft" activeCell="G9" sqref="G9"/>
      <selection pane="bottomRight"/>
    </sheetView>
  </sheetViews>
  <sheetFormatPr defaultRowHeight="15" x14ac:dyDescent="0.25"/>
  <cols>
    <col min="1" max="1" width="51.7109375" bestFit="1" customWidth="1"/>
    <col min="2" max="2" width="10.85546875" bestFit="1" customWidth="1"/>
    <col min="3" max="13" width="12.28515625" customWidth="1"/>
    <col min="14" max="14" width="12.28515625" style="155" customWidth="1"/>
    <col min="15" max="15" width="12.28515625" customWidth="1"/>
  </cols>
  <sheetData>
    <row r="1" spans="1:13" x14ac:dyDescent="0.25">
      <c r="A1" s="237" t="s">
        <v>104</v>
      </c>
    </row>
    <row r="2" spans="1:13" ht="15.75" thickBot="1" x14ac:dyDescent="0.3">
      <c r="A2" s="237" t="s">
        <v>101</v>
      </c>
    </row>
    <row r="3" spans="1:13" ht="18.75" x14ac:dyDescent="0.3">
      <c r="A3" s="45" t="s">
        <v>23</v>
      </c>
      <c r="B3" s="17">
        <v>42370</v>
      </c>
      <c r="C3" s="17">
        <v>42401</v>
      </c>
      <c r="D3" s="17">
        <v>42430</v>
      </c>
      <c r="E3" s="17">
        <v>42461</v>
      </c>
      <c r="F3" s="17">
        <v>42491</v>
      </c>
      <c r="G3" s="17">
        <v>42522</v>
      </c>
      <c r="H3" s="17">
        <v>42552</v>
      </c>
      <c r="I3" s="17">
        <v>42583</v>
      </c>
      <c r="J3" s="17">
        <v>42614</v>
      </c>
      <c r="K3" s="17">
        <v>42644</v>
      </c>
      <c r="L3" s="17">
        <v>42675</v>
      </c>
      <c r="M3" s="17">
        <v>42705</v>
      </c>
    </row>
    <row r="4" spans="1:13" x14ac:dyDescent="0.25">
      <c r="A4" s="11" t="str">
        <f>Coefficients!A2</f>
        <v>CONST</v>
      </c>
      <c r="B4" s="18">
        <v>1.7285581706824436</v>
      </c>
      <c r="C4" s="18">
        <v>1.7285581706824436</v>
      </c>
      <c r="D4" s="18">
        <v>1.7285581706824436</v>
      </c>
      <c r="E4" s="18">
        <v>1.7285581706824436</v>
      </c>
      <c r="F4" s="18">
        <v>1.7285581706824436</v>
      </c>
      <c r="G4" s="18">
        <v>1.7285581706824436</v>
      </c>
      <c r="H4" s="18">
        <v>1.7285581706824436</v>
      </c>
      <c r="I4" s="18">
        <v>1.7285581706824436</v>
      </c>
      <c r="J4" s="18">
        <v>1.7285581706824436</v>
      </c>
      <c r="K4" s="18">
        <v>1.7285581706824436</v>
      </c>
      <c r="L4" s="18">
        <v>1.7285581706824436</v>
      </c>
      <c r="M4" s="18">
        <v>1.7285581706824436</v>
      </c>
    </row>
    <row r="5" spans="1:13" x14ac:dyDescent="0.25">
      <c r="A5" s="11" t="str">
        <f>Coefficients!A3</f>
        <v>Weather.Cal_HDD_based_on_45_degrees</v>
      </c>
      <c r="B5" s="12">
        <v>0.47586523824689808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0.17544300865084281</v>
      </c>
    </row>
    <row r="6" spans="1:13" x14ac:dyDescent="0.25">
      <c r="A6" s="11" t="str">
        <f>Coefficients!A4</f>
        <v>Jan_HDD_Winter</v>
      </c>
      <c r="B6" s="12">
        <v>104.01238027997351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</row>
    <row r="7" spans="1:13" x14ac:dyDescent="0.25">
      <c r="A7" s="11" t="str">
        <f>Coefficients!A5</f>
        <v>Feb_HDD_Winter</v>
      </c>
      <c r="B7" s="12">
        <v>0</v>
      </c>
      <c r="C7" s="12">
        <v>57.948681528250383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</row>
    <row r="8" spans="1:13" x14ac:dyDescent="0.25">
      <c r="A8" s="11" t="str">
        <f>Coefficients!A6</f>
        <v>Mar_HDD_Winter</v>
      </c>
      <c r="B8" s="12">
        <v>0</v>
      </c>
      <c r="C8" s="12">
        <v>0</v>
      </c>
      <c r="D8" s="12">
        <v>29.133900916766059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x14ac:dyDescent="0.25">
      <c r="A9" s="11" t="str">
        <f>Coefficients!A7</f>
        <v>Dec_HDD_Winter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65.410489377284875</v>
      </c>
    </row>
    <row r="10" spans="1:13" x14ac:dyDescent="0.25">
      <c r="A10" s="11" t="str">
        <f>Coefficients!A8</f>
        <v>Misc.NEPACT_WGTBY_UPC_Actual_CDH_Nighttime_Hrs</v>
      </c>
      <c r="B10" s="14">
        <v>0.12809394346257225</v>
      </c>
      <c r="C10" s="14">
        <v>0.1278688463937673</v>
      </c>
      <c r="D10" s="14">
        <v>0.13912992462543122</v>
      </c>
      <c r="E10" s="14">
        <v>0.15997858065228476</v>
      </c>
      <c r="F10" s="14">
        <v>0.20751073675803819</v>
      </c>
      <c r="G10" s="14">
        <v>0.23949831416612502</v>
      </c>
      <c r="H10" s="14">
        <v>0.2688878426256659</v>
      </c>
      <c r="I10" s="14">
        <v>0.27513226254750262</v>
      </c>
      <c r="J10" s="14">
        <v>0.25343693695643482</v>
      </c>
      <c r="K10" s="14">
        <v>0.2158298291508837</v>
      </c>
      <c r="L10" s="14">
        <v>0.15380969053356902</v>
      </c>
      <c r="M10" s="14">
        <v>0.13693374384860604</v>
      </c>
    </row>
    <row r="11" spans="1:13" x14ac:dyDescent="0.25">
      <c r="A11" s="11" t="str">
        <f>Coefficients!A9</f>
        <v>Misc.Real__Price_Increase_4mos</v>
      </c>
      <c r="B11" s="14">
        <v>7.0267054901608903</v>
      </c>
      <c r="C11" s="14">
        <v>7.0267054901608903</v>
      </c>
      <c r="D11" s="14">
        <v>7.0267054901608903</v>
      </c>
      <c r="E11" s="14">
        <v>7.0267054901608903</v>
      </c>
      <c r="F11" s="14">
        <v>7.0267054901608903</v>
      </c>
      <c r="G11" s="14">
        <v>7.0267054901608903</v>
      </c>
      <c r="H11" s="14">
        <v>7.0267054901608903</v>
      </c>
      <c r="I11" s="14">
        <v>7.0267054901608903</v>
      </c>
      <c r="J11" s="14">
        <v>7.0267054901608903</v>
      </c>
      <c r="K11" s="14">
        <v>7.0267054901608903</v>
      </c>
      <c r="L11" s="14">
        <v>7.0267054901608903</v>
      </c>
      <c r="M11" s="14">
        <v>7.0267054901608903</v>
      </c>
    </row>
    <row r="12" spans="1:13" x14ac:dyDescent="0.25">
      <c r="A12" s="11" t="str">
        <f>Coefficients!A10</f>
        <v>Misc.Real_Price_Decrease</v>
      </c>
      <c r="B12" s="12">
        <v>-1.2346113626433541</v>
      </c>
      <c r="C12" s="12">
        <v>-1.2346113626433541</v>
      </c>
      <c r="D12" s="12">
        <v>-1.2346113626433541</v>
      </c>
      <c r="E12" s="12">
        <v>-1.3189313755887602</v>
      </c>
      <c r="F12" s="12">
        <v>-1.3490943740847707</v>
      </c>
      <c r="G12" s="12">
        <v>-1.3652400375666986</v>
      </c>
      <c r="H12" s="12">
        <v>-1.3740078164360057</v>
      </c>
      <c r="I12" s="12">
        <v>-1.3804599769749175</v>
      </c>
      <c r="J12" s="12">
        <v>-1.3962073733618765</v>
      </c>
      <c r="K12" s="12">
        <v>-1.3962073733618765</v>
      </c>
      <c r="L12" s="12">
        <v>-1.3962073733618765</v>
      </c>
      <c r="M12" s="12">
        <v>-1.4132806636113835</v>
      </c>
    </row>
    <row r="13" spans="1:13" x14ac:dyDescent="0.25">
      <c r="A13" s="11" t="str">
        <f>Coefficients!A11</f>
        <v>Economics.Wgt_Per_Capital_Income</v>
      </c>
      <c r="B13" s="12">
        <v>16.86902588877313</v>
      </c>
      <c r="C13" s="12">
        <v>16.913884346795673</v>
      </c>
      <c r="D13" s="12">
        <v>16.948380936763829</v>
      </c>
      <c r="E13" s="12">
        <v>16.9848641784337</v>
      </c>
      <c r="F13" s="12">
        <v>17.020816314585144</v>
      </c>
      <c r="G13" s="12">
        <v>17.058741258107005</v>
      </c>
      <c r="H13" s="12">
        <v>17.091952593604045</v>
      </c>
      <c r="I13" s="12">
        <v>17.122864052146365</v>
      </c>
      <c r="J13" s="12">
        <v>17.155846963792559</v>
      </c>
      <c r="K13" s="12">
        <v>17.196712993671085</v>
      </c>
      <c r="L13" s="12">
        <v>17.254310251125425</v>
      </c>
      <c r="M13" s="12">
        <v>17.3163567607075</v>
      </c>
    </row>
    <row r="14" spans="1:13" x14ac:dyDescent="0.25">
      <c r="A14" s="11" t="str">
        <f>Coefficients!A12</f>
        <v>Cal_CDH_Jan</v>
      </c>
      <c r="B14" s="12">
        <v>26.872581391315055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</row>
    <row r="15" spans="1:13" x14ac:dyDescent="0.25">
      <c r="A15" s="11" t="str">
        <f>Coefficients!A13</f>
        <v>Cal_CDH_Feb</v>
      </c>
      <c r="B15" s="12">
        <v>0</v>
      </c>
      <c r="C15" s="12">
        <v>34.723950066840629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 x14ac:dyDescent="0.25">
      <c r="A16" s="11" t="str">
        <f>Coefficients!A14</f>
        <v>Cal_CDH_Mar</v>
      </c>
      <c r="B16" s="12">
        <v>0</v>
      </c>
      <c r="C16" s="12">
        <v>0</v>
      </c>
      <c r="D16" s="12">
        <v>67.088827391532973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</row>
    <row r="17" spans="1:14" x14ac:dyDescent="0.25">
      <c r="A17" s="11" t="str">
        <f>Coefficients!A15</f>
        <v>Cal_CDH_Apr</v>
      </c>
      <c r="B17" s="12">
        <v>0</v>
      </c>
      <c r="C17" s="12">
        <v>0</v>
      </c>
      <c r="D17" s="12">
        <v>0</v>
      </c>
      <c r="E17" s="12">
        <v>117.42864691479581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4" x14ac:dyDescent="0.25">
      <c r="A18" s="11" t="str">
        <f>Coefficients!A16</f>
        <v>Cal_CDH_May</v>
      </c>
      <c r="B18" s="12">
        <v>0</v>
      </c>
      <c r="C18" s="12">
        <v>0</v>
      </c>
      <c r="D18" s="12">
        <v>0</v>
      </c>
      <c r="E18" s="12">
        <v>0</v>
      </c>
      <c r="F18" s="12">
        <v>205.87235315982971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</row>
    <row r="19" spans="1:14" x14ac:dyDescent="0.25">
      <c r="A19" s="11" t="str">
        <f>Coefficients!A17</f>
        <v>Cal_CDH_Jun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273.79728737823223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</row>
    <row r="20" spans="1:14" x14ac:dyDescent="0.25">
      <c r="A20" s="11" t="str">
        <f>Coefficients!A18</f>
        <v>Cal_CDH_Jul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323.21495100202412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4" x14ac:dyDescent="0.25">
      <c r="A21" s="11" t="str">
        <f>Coefficients!A19</f>
        <v>Cal_CDH_Aug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329.73144935858772</v>
      </c>
      <c r="J21" s="12">
        <v>0</v>
      </c>
      <c r="K21" s="12">
        <v>0</v>
      </c>
      <c r="L21" s="12">
        <v>0</v>
      </c>
      <c r="M21" s="12">
        <v>0</v>
      </c>
    </row>
    <row r="22" spans="1:14" x14ac:dyDescent="0.25">
      <c r="A22" s="11" t="str">
        <f>Coefficients!A20</f>
        <v>Cal_CDH_Sep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278.21093356333773</v>
      </c>
      <c r="K22" s="12">
        <v>0</v>
      </c>
      <c r="L22" s="12">
        <v>0</v>
      </c>
      <c r="M22" s="12">
        <v>0</v>
      </c>
    </row>
    <row r="23" spans="1:14" x14ac:dyDescent="0.25">
      <c r="A23" s="11" t="str">
        <f>Coefficients!A21</f>
        <v>Cal_CDH_Oct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198.83661390818892</v>
      </c>
      <c r="L23" s="12">
        <v>0</v>
      </c>
      <c r="M23" s="12">
        <v>0</v>
      </c>
    </row>
    <row r="24" spans="1:14" x14ac:dyDescent="0.25">
      <c r="A24" s="11" t="str">
        <f>Coefficients!A22</f>
        <v>Cal_CDH_Nov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75.667245198869992</v>
      </c>
      <c r="M24" s="12">
        <v>0</v>
      </c>
    </row>
    <row r="25" spans="1:14" x14ac:dyDescent="0.25">
      <c r="A25" s="11" t="str">
        <f>Coefficients!A23</f>
        <v>Cal_CDH_Dec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42.449672857488302</v>
      </c>
    </row>
    <row r="26" spans="1:14" x14ac:dyDescent="0.25">
      <c r="A26" s="11" t="str">
        <f>Coefficients!A24</f>
        <v>Economics.Leap_Year</v>
      </c>
      <c r="B26" s="12">
        <v>0</v>
      </c>
      <c r="C26" s="12">
        <v>1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4" x14ac:dyDescent="0.25">
      <c r="A27" s="11" t="s">
        <v>53</v>
      </c>
      <c r="B27" s="137">
        <v>-1.61454404956629E-6</v>
      </c>
      <c r="C27" s="137">
        <v>-6.5328347509385796E-7</v>
      </c>
      <c r="D27" s="137">
        <v>-2.64334255151155E-7</v>
      </c>
      <c r="E27" s="137">
        <v>-1.06956016932003E-7</v>
      </c>
      <c r="F27" s="137">
        <v>-4.3276984662554703E-8</v>
      </c>
      <c r="G27" s="137">
        <v>-1.7510912275753299E-8</v>
      </c>
      <c r="H27" s="137">
        <v>-7.0853385381042203E-9</v>
      </c>
      <c r="I27" s="137">
        <v>-2.8668991625124801E-9</v>
      </c>
      <c r="J27" s="137">
        <v>-1.1600165272795901E-9</v>
      </c>
      <c r="K27" s="137">
        <v>-4.6937032038840698E-10</v>
      </c>
      <c r="L27" s="137">
        <v>-1.8991874739526801E-10</v>
      </c>
      <c r="M27" s="137">
        <v>-7.6845640961664698E-11</v>
      </c>
    </row>
    <row r="28" spans="1:14" s="4" customFormat="1" ht="15.75" thickBot="1" x14ac:dyDescent="0.3">
      <c r="A28" s="15"/>
      <c r="B28" s="89"/>
      <c r="C28" s="89"/>
      <c r="D28" s="89"/>
      <c r="E28" s="69"/>
      <c r="F28" s="69"/>
      <c r="G28" s="69"/>
      <c r="H28" s="69"/>
      <c r="I28" s="69"/>
      <c r="J28" s="69"/>
      <c r="K28" s="69"/>
      <c r="L28" s="69"/>
      <c r="M28" s="69"/>
      <c r="N28" s="156"/>
    </row>
    <row r="29" spans="1:14" ht="18.75" x14ac:dyDescent="0.3">
      <c r="A29" s="68" t="s">
        <v>17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4" ht="18.75" x14ac:dyDescent="0.3">
      <c r="A30" s="44" t="s">
        <v>16</v>
      </c>
      <c r="B30" s="30">
        <f>B3</f>
        <v>42370</v>
      </c>
      <c r="C30" s="30">
        <f t="shared" ref="C30:M30" si="0">C3</f>
        <v>42401</v>
      </c>
      <c r="D30" s="30">
        <f t="shared" si="0"/>
        <v>42430</v>
      </c>
      <c r="E30" s="30">
        <f t="shared" si="0"/>
        <v>42461</v>
      </c>
      <c r="F30" s="30">
        <f t="shared" si="0"/>
        <v>42491</v>
      </c>
      <c r="G30" s="30">
        <f t="shared" si="0"/>
        <v>42522</v>
      </c>
      <c r="H30" s="30">
        <f t="shared" si="0"/>
        <v>42552</v>
      </c>
      <c r="I30" s="30">
        <f t="shared" si="0"/>
        <v>42583</v>
      </c>
      <c r="J30" s="30">
        <f t="shared" si="0"/>
        <v>42614</v>
      </c>
      <c r="K30" s="30">
        <f t="shared" si="0"/>
        <v>42644</v>
      </c>
      <c r="L30" s="30">
        <f t="shared" si="0"/>
        <v>42675</v>
      </c>
      <c r="M30" s="30">
        <f t="shared" si="0"/>
        <v>42705</v>
      </c>
    </row>
    <row r="31" spans="1:14" x14ac:dyDescent="0.25">
      <c r="A31" s="31" t="str">
        <f>Coefficients!A2</f>
        <v>CONST</v>
      </c>
      <c r="B31" s="32">
        <f>+Coefficients!$B2</f>
        <v>1.7285581706824436</v>
      </c>
      <c r="C31" s="32">
        <f>+Coefficients!$B2</f>
        <v>1.7285581706824436</v>
      </c>
      <c r="D31" s="32">
        <f>+Coefficients!$B2</f>
        <v>1.7285581706824436</v>
      </c>
      <c r="E31" s="32">
        <f>+Coefficients!$B2</f>
        <v>1.7285581706824436</v>
      </c>
      <c r="F31" s="32">
        <f>+Coefficients!$B2</f>
        <v>1.7285581706824436</v>
      </c>
      <c r="G31" s="32">
        <f>+Coefficients!$B2</f>
        <v>1.7285581706824436</v>
      </c>
      <c r="H31" s="32">
        <f>+Coefficients!$B2</f>
        <v>1.7285581706824436</v>
      </c>
      <c r="I31" s="32">
        <f>+Coefficients!$B2</f>
        <v>1.7285581706824436</v>
      </c>
      <c r="J31" s="32">
        <f>+Coefficients!$B2</f>
        <v>1.7285581706824436</v>
      </c>
      <c r="K31" s="32">
        <f>+Coefficients!$B2</f>
        <v>1.7285581706824436</v>
      </c>
      <c r="L31" s="32">
        <f>+Coefficients!$B2</f>
        <v>1.7285581706824436</v>
      </c>
      <c r="M31" s="32">
        <f>+Coefficients!$B2</f>
        <v>1.7285581706824436</v>
      </c>
    </row>
    <row r="32" spans="1:14" x14ac:dyDescent="0.25">
      <c r="A32" s="31" t="str">
        <f>Coefficients!A3</f>
        <v>Weather.Cal_HDD_based_on_45_degrees</v>
      </c>
      <c r="B32" s="32">
        <f>+Coefficients!$B3*B5</f>
        <v>5.9941503737516296E-3</v>
      </c>
      <c r="C32" s="32">
        <f>+Coefficients!$B3*C5</f>
        <v>0</v>
      </c>
      <c r="D32" s="32">
        <f>+Coefficients!$B3*D5</f>
        <v>0</v>
      </c>
      <c r="E32" s="32">
        <f>+Coefficients!$B3*E5</f>
        <v>0</v>
      </c>
      <c r="F32" s="32">
        <f>+Coefficients!$B3*F5</f>
        <v>0</v>
      </c>
      <c r="G32" s="32">
        <f>+Coefficients!$B3*G5</f>
        <v>0</v>
      </c>
      <c r="H32" s="32">
        <f>+Coefficients!$B3*H5</f>
        <v>0</v>
      </c>
      <c r="I32" s="32">
        <f>+Coefficients!$B3*I5</f>
        <v>0</v>
      </c>
      <c r="J32" s="32">
        <f>+Coefficients!$B3*J5</f>
        <v>0</v>
      </c>
      <c r="K32" s="32">
        <f>+Coefficients!$B3*K5</f>
        <v>0</v>
      </c>
      <c r="L32" s="32">
        <f>+Coefficients!$B3*L5</f>
        <v>0</v>
      </c>
      <c r="M32" s="32">
        <f>+Coefficients!$B3*M5</f>
        <v>2.2099361150034894E-3</v>
      </c>
    </row>
    <row r="33" spans="1:13" x14ac:dyDescent="0.25">
      <c r="A33" s="31" t="str">
        <f>Coefficients!A4</f>
        <v>Jan_HDD_Winter</v>
      </c>
      <c r="B33" s="32">
        <f>+Coefficients!$B4*B6</f>
        <v>0.14393451393199636</v>
      </c>
      <c r="C33" s="32">
        <f>+Coefficients!$B4*C6</f>
        <v>0</v>
      </c>
      <c r="D33" s="32">
        <f>+Coefficients!$B4*D6</f>
        <v>0</v>
      </c>
      <c r="E33" s="32">
        <f>+Coefficients!$B4*E6</f>
        <v>0</v>
      </c>
      <c r="F33" s="32">
        <f>+Coefficients!$B4*F6</f>
        <v>0</v>
      </c>
      <c r="G33" s="32">
        <f>+Coefficients!$B4*G6</f>
        <v>0</v>
      </c>
      <c r="H33" s="32">
        <f>+Coefficients!$B4*H6</f>
        <v>0</v>
      </c>
      <c r="I33" s="32">
        <f>+Coefficients!$B4*I6</f>
        <v>0</v>
      </c>
      <c r="J33" s="32">
        <f>+Coefficients!$B4*J6</f>
        <v>0</v>
      </c>
      <c r="K33" s="32">
        <f>+Coefficients!$B4*K6</f>
        <v>0</v>
      </c>
      <c r="L33" s="32">
        <f>+Coefficients!$B4*L6</f>
        <v>0</v>
      </c>
      <c r="M33" s="32">
        <f>+Coefficients!$B4*M6</f>
        <v>0</v>
      </c>
    </row>
    <row r="34" spans="1:13" x14ac:dyDescent="0.25">
      <c r="A34" s="31" t="str">
        <f>Coefficients!A5</f>
        <v>Feb_HDD_Winter</v>
      </c>
      <c r="B34" s="32">
        <f>+Coefficients!$B5*B7</f>
        <v>0</v>
      </c>
      <c r="C34" s="32">
        <f>+Coefficients!$B5*C7</f>
        <v>3.4409551479793944E-2</v>
      </c>
      <c r="D34" s="32">
        <f>+Coefficients!$B5*D7</f>
        <v>0</v>
      </c>
      <c r="E34" s="32">
        <f>+Coefficients!$B5*E7</f>
        <v>0</v>
      </c>
      <c r="F34" s="32">
        <f>+Coefficients!$B5*F7</f>
        <v>0</v>
      </c>
      <c r="G34" s="32">
        <f>+Coefficients!$B5*G7</f>
        <v>0</v>
      </c>
      <c r="H34" s="32">
        <f>+Coefficients!$B5*H7</f>
        <v>0</v>
      </c>
      <c r="I34" s="32">
        <f>+Coefficients!$B5*I7</f>
        <v>0</v>
      </c>
      <c r="J34" s="32">
        <f>+Coefficients!$B5*J7</f>
        <v>0</v>
      </c>
      <c r="K34" s="32">
        <f>+Coefficients!$B5*K7</f>
        <v>0</v>
      </c>
      <c r="L34" s="32">
        <f>+Coefficients!$B5*L7</f>
        <v>0</v>
      </c>
      <c r="M34" s="32">
        <f>+Coefficients!$B5*M7</f>
        <v>0</v>
      </c>
    </row>
    <row r="35" spans="1:13" x14ac:dyDescent="0.25">
      <c r="A35" s="31" t="str">
        <f>Coefficients!A6</f>
        <v>Mar_HDD_Winter</v>
      </c>
      <c r="B35" s="32">
        <f>+Coefficients!$B6*B8</f>
        <v>0</v>
      </c>
      <c r="C35" s="32">
        <f>+Coefficients!$B6*C8</f>
        <v>0</v>
      </c>
      <c r="D35" s="32">
        <f>+Coefficients!$B6*D8</f>
        <v>3.7296962473779616E-2</v>
      </c>
      <c r="E35" s="32">
        <f>+Coefficients!$B6*E8</f>
        <v>0</v>
      </c>
      <c r="F35" s="32">
        <f>+Coefficients!$B6*F8</f>
        <v>0</v>
      </c>
      <c r="G35" s="32">
        <f>+Coefficients!$B6*G8</f>
        <v>0</v>
      </c>
      <c r="H35" s="32">
        <f>+Coefficients!$B6*H8</f>
        <v>0</v>
      </c>
      <c r="I35" s="32">
        <f>+Coefficients!$B6*I8</f>
        <v>0</v>
      </c>
      <c r="J35" s="32">
        <f>+Coefficients!$B6*J8</f>
        <v>0</v>
      </c>
      <c r="K35" s="32">
        <f>+Coefficients!$B6*K8</f>
        <v>0</v>
      </c>
      <c r="L35" s="32">
        <f>+Coefficients!$B6*L8</f>
        <v>0</v>
      </c>
      <c r="M35" s="32">
        <f>+Coefficients!$B6*M8</f>
        <v>0</v>
      </c>
    </row>
    <row r="36" spans="1:13" x14ac:dyDescent="0.25">
      <c r="A36" s="31" t="str">
        <f>Coefficients!A7</f>
        <v>Dec_HDD_Winter</v>
      </c>
      <c r="B36" s="32">
        <f>+Coefficients!$B7*B9</f>
        <v>0</v>
      </c>
      <c r="C36" s="32">
        <f>+Coefficients!$B7*C9</f>
        <v>0</v>
      </c>
      <c r="D36" s="32">
        <f>+Coefficients!$B7*D9</f>
        <v>0</v>
      </c>
      <c r="E36" s="32">
        <f>+Coefficients!$B7*E9</f>
        <v>0</v>
      </c>
      <c r="F36" s="32">
        <f>+Coefficients!$B7*F9</f>
        <v>0</v>
      </c>
      <c r="G36" s="32">
        <f>+Coefficients!$B7*G9</f>
        <v>0</v>
      </c>
      <c r="H36" s="32">
        <f>+Coefficients!$B7*H9</f>
        <v>0</v>
      </c>
      <c r="I36" s="32">
        <f>+Coefficients!$B7*I9</f>
        <v>0</v>
      </c>
      <c r="J36" s="32">
        <f>+Coefficients!$B7*J9</f>
        <v>0</v>
      </c>
      <c r="K36" s="32">
        <f>+Coefficients!$B7*K9</f>
        <v>0</v>
      </c>
      <c r="L36" s="32">
        <f>+Coefficients!$B7*L9</f>
        <v>0</v>
      </c>
      <c r="M36" s="32">
        <f>+Coefficients!$B7*M9</f>
        <v>9.9987405618521263E-2</v>
      </c>
    </row>
    <row r="37" spans="1:13" x14ac:dyDescent="0.25">
      <c r="A37" s="31" t="str">
        <f>Coefficients!A8</f>
        <v>Misc.NEPACT_WGTBY_UPC_Actual_CDH_Nighttime_Hrs</v>
      </c>
      <c r="B37" s="32">
        <f>+Coefficients!$B8*B10</f>
        <v>-9.8044264706806369E-2</v>
      </c>
      <c r="C37" s="32">
        <f>+Coefficients!$B8*C10</f>
        <v>-9.787197337122823E-2</v>
      </c>
      <c r="D37" s="32">
        <f>+Coefficients!$B8*D10</f>
        <v>-0.10649130466187519</v>
      </c>
      <c r="E37" s="32">
        <f>+Coefficients!$B8*E10</f>
        <v>-0.12244905484914494</v>
      </c>
      <c r="F37" s="32">
        <f>+Coefficients!$B8*F10</f>
        <v>-0.15883059771794897</v>
      </c>
      <c r="G37" s="32">
        <f>+Coefficients!$B8*G10</f>
        <v>-0.18331417923594862</v>
      </c>
      <c r="H37" s="32">
        <f>+Coefficients!$B8*H10</f>
        <v>-0.2058091905534617</v>
      </c>
      <c r="I37" s="32">
        <f>+Coefficients!$B8*I10</f>
        <v>-0.21058872612873972</v>
      </c>
      <c r="J37" s="32">
        <f>+Coefficients!$B8*J10</f>
        <v>-0.19398292738718939</v>
      </c>
      <c r="K37" s="32">
        <f>+Coefficients!$B8*K10</f>
        <v>-0.16519810639663091</v>
      </c>
      <c r="L37" s="32">
        <f>+Coefficients!$B8*L10</f>
        <v>-0.11772733046938695</v>
      </c>
      <c r="M37" s="32">
        <f>+Coefficients!$B8*M10</f>
        <v>-0.10481032800047697</v>
      </c>
    </row>
    <row r="38" spans="1:13" x14ac:dyDescent="0.25">
      <c r="A38" s="31" t="str">
        <f>Coefficients!A9</f>
        <v>Misc.Real__Price_Increase_4mos</v>
      </c>
      <c r="B38" s="32">
        <f>+Coefficients!$B9*B11</f>
        <v>-0.43232539211818433</v>
      </c>
      <c r="C38" s="32">
        <f>+Coefficients!$B9*C11</f>
        <v>-0.43232539211818433</v>
      </c>
      <c r="D38" s="32">
        <f>+Coefficients!$B9*D11</f>
        <v>-0.43232539211818433</v>
      </c>
      <c r="E38" s="32">
        <f>+Coefficients!$B9*E11</f>
        <v>-0.43232539211818433</v>
      </c>
      <c r="F38" s="32">
        <f>+Coefficients!$B9*F11</f>
        <v>-0.43232539211818433</v>
      </c>
      <c r="G38" s="32">
        <f>+Coefficients!$B9*G11</f>
        <v>-0.43232539211818433</v>
      </c>
      <c r="H38" s="32">
        <f>+Coefficients!$B9*H11</f>
        <v>-0.43232539211818433</v>
      </c>
      <c r="I38" s="32">
        <f>+Coefficients!$B9*I11</f>
        <v>-0.43232539211818433</v>
      </c>
      <c r="J38" s="32">
        <f>+Coefficients!$B9*J11</f>
        <v>-0.43232539211818433</v>
      </c>
      <c r="K38" s="32">
        <f>+Coefficients!$B9*K11</f>
        <v>-0.43232539211818433</v>
      </c>
      <c r="L38" s="32">
        <f>+Coefficients!$B9*L11</f>
        <v>-0.43232539211818433</v>
      </c>
      <c r="M38" s="32">
        <f>+Coefficients!$B9*M11</f>
        <v>-0.43232539211818433</v>
      </c>
    </row>
    <row r="39" spans="1:13" x14ac:dyDescent="0.25">
      <c r="A39" s="31" t="str">
        <f>Coefficients!A10</f>
        <v>Misc.Real_Price_Decrease</v>
      </c>
      <c r="B39" s="32">
        <f>+Coefficients!$B10*B12</f>
        <v>1.1100041698942364E-2</v>
      </c>
      <c r="C39" s="32">
        <f>+Coefficients!$B10*C12</f>
        <v>1.1100041698942364E-2</v>
      </c>
      <c r="D39" s="32">
        <f>+Coefficients!$B10*D12</f>
        <v>1.1100041698942364E-2</v>
      </c>
      <c r="E39" s="32">
        <f>+Coefficients!$B10*E12</f>
        <v>1.1858139095474863E-2</v>
      </c>
      <c r="F39" s="32">
        <f>+Coefficients!$B10*F12</f>
        <v>1.2129326086945611E-2</v>
      </c>
      <c r="G39" s="32">
        <f>+Coefficients!$B10*G12</f>
        <v>1.2274487182436244E-2</v>
      </c>
      <c r="H39" s="32">
        <f>+Coefficients!$B10*H12</f>
        <v>1.2353315803329575E-2</v>
      </c>
      <c r="I39" s="32">
        <f>+Coefficients!$B10*I12</f>
        <v>1.2411325354510809E-2</v>
      </c>
      <c r="J39" s="32">
        <f>+Coefficients!$B10*J12</f>
        <v>1.2552905743152926E-2</v>
      </c>
      <c r="K39" s="32">
        <f>+Coefficients!$B10*K12</f>
        <v>1.2552905743152926E-2</v>
      </c>
      <c r="L39" s="32">
        <f>+Coefficients!$B10*L12</f>
        <v>1.2552905743152926E-2</v>
      </c>
      <c r="M39" s="32">
        <f>+Coefficients!$B10*M12</f>
        <v>1.2706406868642259E-2</v>
      </c>
    </row>
    <row r="40" spans="1:13" x14ac:dyDescent="0.25">
      <c r="A40" s="31" t="str">
        <f>Coefficients!A11</f>
        <v>Economics.Wgt_Per_Capital_Income</v>
      </c>
      <c r="B40" s="32">
        <f>+Coefficients!$B11*B13</f>
        <v>0.24750668783733881</v>
      </c>
      <c r="C40" s="32">
        <f>+Coefficients!$B11*C13</f>
        <v>0.24816486267445487</v>
      </c>
      <c r="D40" s="32">
        <f>+Coefficients!$B11*D13</f>
        <v>0.24867100551761592</v>
      </c>
      <c r="E40" s="32">
        <f>+Coefficients!$B11*E13</f>
        <v>0.24920629702566255</v>
      </c>
      <c r="F40" s="32">
        <f>+Coefficients!$B11*F13</f>
        <v>0.24973379601690204</v>
      </c>
      <c r="G40" s="32">
        <f>+Coefficients!$B11*G13</f>
        <v>0.25029024054543653</v>
      </c>
      <c r="H40" s="32">
        <f>+Coefficients!$B11*H13</f>
        <v>0.2507775258043321</v>
      </c>
      <c r="I40" s="32">
        <f>+Coefficients!$B11*I13</f>
        <v>0.25123106667684464</v>
      </c>
      <c r="J40" s="32">
        <f>+Coefficients!$B11*J13</f>
        <v>0.25171500044223261</v>
      </c>
      <c r="K40" s="32">
        <f>+Coefficients!$B11*K13</f>
        <v>0.25231459734646328</v>
      </c>
      <c r="L40" s="32">
        <f>+Coefficients!$B11*L13</f>
        <v>0.25315967912623139</v>
      </c>
      <c r="M40" s="32">
        <f>+Coefficients!$B11*M13</f>
        <v>0.2540700414779038</v>
      </c>
    </row>
    <row r="41" spans="1:13" x14ac:dyDescent="0.25">
      <c r="A41" s="31" t="str">
        <f>Coefficients!A12</f>
        <v>Cal_CDH_Jan</v>
      </c>
      <c r="B41" s="32">
        <f>+Coefficients!$B12*B14</f>
        <v>0.1377496702519258</v>
      </c>
      <c r="C41" s="32">
        <f>+Coefficients!$B12*C14</f>
        <v>0</v>
      </c>
      <c r="D41" s="32">
        <f>+Coefficients!$B12*D14</f>
        <v>0</v>
      </c>
      <c r="E41" s="32">
        <f>+Coefficients!$B12*E14</f>
        <v>0</v>
      </c>
      <c r="F41" s="32">
        <f>+Coefficients!$B12*F14</f>
        <v>0</v>
      </c>
      <c r="G41" s="32">
        <f>+Coefficients!$B12*G14</f>
        <v>0</v>
      </c>
      <c r="H41" s="32">
        <f>+Coefficients!$B12*H14</f>
        <v>0</v>
      </c>
      <c r="I41" s="32">
        <f>+Coefficients!$B12*I14</f>
        <v>0</v>
      </c>
      <c r="J41" s="32">
        <f>+Coefficients!$B12*J14</f>
        <v>0</v>
      </c>
      <c r="K41" s="32">
        <f>+Coefficients!$B12*K14</f>
        <v>0</v>
      </c>
      <c r="L41" s="32">
        <f>+Coefficients!$B12*L14</f>
        <v>0</v>
      </c>
      <c r="M41" s="32">
        <f>+Coefficients!$B12*M14</f>
        <v>0</v>
      </c>
    </row>
    <row r="42" spans="1:13" x14ac:dyDescent="0.25">
      <c r="A42" s="31" t="str">
        <f>Coefficients!A13</f>
        <v>Cal_CDH_Feb</v>
      </c>
      <c r="B42" s="32">
        <f>+Coefficients!$B13*B15</f>
        <v>0</v>
      </c>
      <c r="C42" s="32">
        <f>+Coefficients!$B13*C15</f>
        <v>7.9424064451787818E-2</v>
      </c>
      <c r="D42" s="32">
        <f>+Coefficients!$B13*D15</f>
        <v>0</v>
      </c>
      <c r="E42" s="32">
        <f>+Coefficients!$B13*E15</f>
        <v>0</v>
      </c>
      <c r="F42" s="32">
        <f>+Coefficients!$B13*F15</f>
        <v>0</v>
      </c>
      <c r="G42" s="32">
        <f>+Coefficients!$B13*G15</f>
        <v>0</v>
      </c>
      <c r="H42" s="32">
        <f>+Coefficients!$B13*H15</f>
        <v>0</v>
      </c>
      <c r="I42" s="32">
        <f>+Coefficients!$B13*I15</f>
        <v>0</v>
      </c>
      <c r="J42" s="32">
        <f>+Coefficients!$B13*J15</f>
        <v>0</v>
      </c>
      <c r="K42" s="32">
        <f>+Coefficients!$B13*K15</f>
        <v>0</v>
      </c>
      <c r="L42" s="32">
        <f>+Coefficients!$B13*L15</f>
        <v>0</v>
      </c>
      <c r="M42" s="32">
        <f>+Coefficients!$B13*M15</f>
        <v>0</v>
      </c>
    </row>
    <row r="43" spans="1:13" x14ac:dyDescent="0.25">
      <c r="A43" s="31" t="str">
        <f>Coefficients!A14</f>
        <v>Cal_CDH_Mar</v>
      </c>
      <c r="B43" s="32">
        <f>+Coefficients!$B14*B16</f>
        <v>0</v>
      </c>
      <c r="C43" s="32">
        <f>+Coefficients!$B14*C16</f>
        <v>0</v>
      </c>
      <c r="D43" s="32">
        <f>+Coefficients!$B14*D16</f>
        <v>0.27674847124802704</v>
      </c>
      <c r="E43" s="32">
        <f>+Coefficients!$B14*E16</f>
        <v>0</v>
      </c>
      <c r="F43" s="32">
        <f>+Coefficients!$B14*F16</f>
        <v>0</v>
      </c>
      <c r="G43" s="32">
        <f>+Coefficients!$B14*G16</f>
        <v>0</v>
      </c>
      <c r="H43" s="32">
        <f>+Coefficients!$B14*H16</f>
        <v>0</v>
      </c>
      <c r="I43" s="32">
        <f>+Coefficients!$B14*I16</f>
        <v>0</v>
      </c>
      <c r="J43" s="32">
        <f>+Coefficients!$B14*J16</f>
        <v>0</v>
      </c>
      <c r="K43" s="32">
        <f>+Coefficients!$B14*K16</f>
        <v>0</v>
      </c>
      <c r="L43" s="32">
        <f>+Coefficients!$B14*L16</f>
        <v>0</v>
      </c>
      <c r="M43" s="32">
        <f>+Coefficients!$B14*M16</f>
        <v>0</v>
      </c>
    </row>
    <row r="44" spans="1:13" x14ac:dyDescent="0.25">
      <c r="A44" s="31" t="str">
        <f>Coefficients!A15</f>
        <v>Cal_CDH_Apr</v>
      </c>
      <c r="B44" s="32">
        <f>+Coefficients!$B15*B17</f>
        <v>0</v>
      </c>
      <c r="C44" s="32">
        <f>+Coefficients!$B15*C17</f>
        <v>0</v>
      </c>
      <c r="D44" s="32">
        <f>+Coefficients!$B15*D17</f>
        <v>0</v>
      </c>
      <c r="E44" s="32">
        <f>+Coefficients!$B15*E17</f>
        <v>0.38139815656010828</v>
      </c>
      <c r="F44" s="32">
        <f>+Coefficients!$B15*F17</f>
        <v>0</v>
      </c>
      <c r="G44" s="32">
        <f>+Coefficients!$B15*G17</f>
        <v>0</v>
      </c>
      <c r="H44" s="32">
        <f>+Coefficients!$B15*H17</f>
        <v>0</v>
      </c>
      <c r="I44" s="32">
        <f>+Coefficients!$B15*I17</f>
        <v>0</v>
      </c>
      <c r="J44" s="32">
        <f>+Coefficients!$B15*J17</f>
        <v>0</v>
      </c>
      <c r="K44" s="32">
        <f>+Coefficients!$B15*K17</f>
        <v>0</v>
      </c>
      <c r="L44" s="32">
        <f>+Coefficients!$B15*L17</f>
        <v>0</v>
      </c>
      <c r="M44" s="32">
        <f>+Coefficients!$B15*M17</f>
        <v>0</v>
      </c>
    </row>
    <row r="45" spans="1:13" x14ac:dyDescent="0.25">
      <c r="A45" s="31" t="str">
        <f>Coefficients!A16</f>
        <v>Cal_CDH_May</v>
      </c>
      <c r="B45" s="32">
        <f>+Coefficients!$B16*B18</f>
        <v>0</v>
      </c>
      <c r="C45" s="32">
        <f>+Coefficients!$B16*C18</f>
        <v>0</v>
      </c>
      <c r="D45" s="32">
        <f>+Coefficients!$B16*D18</f>
        <v>0</v>
      </c>
      <c r="E45" s="32">
        <f>+Coefficients!$B16*E18</f>
        <v>0</v>
      </c>
      <c r="F45" s="32">
        <f>+Coefficients!$B16*F18</f>
        <v>0.67753203496639003</v>
      </c>
      <c r="G45" s="32">
        <f>+Coefficients!$B16*G18</f>
        <v>0</v>
      </c>
      <c r="H45" s="32">
        <f>+Coefficients!$B16*H18</f>
        <v>0</v>
      </c>
      <c r="I45" s="32">
        <f>+Coefficients!$B16*I18</f>
        <v>0</v>
      </c>
      <c r="J45" s="32">
        <f>+Coefficients!$B16*J18</f>
        <v>0</v>
      </c>
      <c r="K45" s="32">
        <f>+Coefficients!$B16*K18</f>
        <v>0</v>
      </c>
      <c r="L45" s="32">
        <f>+Coefficients!$B16*L18</f>
        <v>0</v>
      </c>
      <c r="M45" s="32">
        <f>+Coefficients!$B16*M18</f>
        <v>0</v>
      </c>
    </row>
    <row r="46" spans="1:13" x14ac:dyDescent="0.25">
      <c r="A46" s="31" t="str">
        <f>Coefficients!A17</f>
        <v>Cal_CDH_Jun</v>
      </c>
      <c r="B46" s="32">
        <f>+Coefficients!$B17*B19</f>
        <v>0</v>
      </c>
      <c r="C46" s="32">
        <f>+Coefficients!$B17*C19</f>
        <v>0</v>
      </c>
      <c r="D46" s="32">
        <f>+Coefficients!$B17*D19</f>
        <v>0</v>
      </c>
      <c r="E46" s="32">
        <f>+Coefficients!$B17*E19</f>
        <v>0</v>
      </c>
      <c r="F46" s="32">
        <f>+Coefficients!$B17*F19</f>
        <v>0</v>
      </c>
      <c r="G46" s="32">
        <f>+Coefficients!$B17*G19</f>
        <v>0.79843404789507777</v>
      </c>
      <c r="H46" s="32">
        <f>+Coefficients!$B17*H19</f>
        <v>0</v>
      </c>
      <c r="I46" s="32">
        <f>+Coefficients!$B17*I19</f>
        <v>0</v>
      </c>
      <c r="J46" s="32">
        <f>+Coefficients!$B17*J19</f>
        <v>0</v>
      </c>
      <c r="K46" s="32">
        <f>+Coefficients!$B17*K19</f>
        <v>0</v>
      </c>
      <c r="L46" s="32">
        <f>+Coefficients!$B17*L19</f>
        <v>0</v>
      </c>
      <c r="M46" s="32">
        <f>+Coefficients!$B17*M19</f>
        <v>0</v>
      </c>
    </row>
    <row r="47" spans="1:13" x14ac:dyDescent="0.25">
      <c r="A47" s="31" t="str">
        <f>Coefficients!A18</f>
        <v>Cal_CDH_Jul</v>
      </c>
      <c r="B47" s="32">
        <f>+Coefficients!$B18*B20</f>
        <v>0</v>
      </c>
      <c r="C47" s="32">
        <f>+Coefficients!$B18*C20</f>
        <v>0</v>
      </c>
      <c r="D47" s="32">
        <f>+Coefficients!$B18*D20</f>
        <v>0</v>
      </c>
      <c r="E47" s="32">
        <f>+Coefficients!$B18*E20</f>
        <v>0</v>
      </c>
      <c r="F47" s="32">
        <f>+Coefficients!$B18*F20</f>
        <v>0</v>
      </c>
      <c r="G47" s="32">
        <f>+Coefficients!$B18*G20</f>
        <v>0</v>
      </c>
      <c r="H47" s="32">
        <f>+Coefficients!$B18*H20</f>
        <v>0.97284530424492022</v>
      </c>
      <c r="I47" s="32">
        <f>+Coefficients!$B18*I20</f>
        <v>0</v>
      </c>
      <c r="J47" s="32">
        <f>+Coefficients!$B18*J20</f>
        <v>0</v>
      </c>
      <c r="K47" s="32">
        <f>+Coefficients!$B18*K20</f>
        <v>0</v>
      </c>
      <c r="L47" s="32">
        <f>+Coefficients!$B18*L20</f>
        <v>0</v>
      </c>
      <c r="M47" s="32">
        <f>+Coefficients!$B18*M20</f>
        <v>0</v>
      </c>
    </row>
    <row r="48" spans="1:13" x14ac:dyDescent="0.25">
      <c r="A48" s="31" t="str">
        <f>Coefficients!A19</f>
        <v>Cal_CDH_Aug</v>
      </c>
      <c r="B48" s="32">
        <f>+Coefficients!$B19*B21</f>
        <v>0</v>
      </c>
      <c r="C48" s="32">
        <f>+Coefficients!$B19*C21</f>
        <v>0</v>
      </c>
      <c r="D48" s="32">
        <f>+Coefficients!$B19*D21</f>
        <v>0</v>
      </c>
      <c r="E48" s="32">
        <f>+Coefficients!$B19*E21</f>
        <v>0</v>
      </c>
      <c r="F48" s="32">
        <f>+Coefficients!$B19*F21</f>
        <v>0</v>
      </c>
      <c r="G48" s="32">
        <f>+Coefficients!$B19*G21</f>
        <v>0</v>
      </c>
      <c r="H48" s="32">
        <f>+Coefficients!$B19*H21</f>
        <v>0</v>
      </c>
      <c r="I48" s="32">
        <f>+Coefficients!$B19*I21</f>
        <v>1.0126613165294698</v>
      </c>
      <c r="J48" s="32">
        <f>+Coefficients!$B19*J21</f>
        <v>0</v>
      </c>
      <c r="K48" s="32">
        <f>+Coefficients!$B19*K21</f>
        <v>0</v>
      </c>
      <c r="L48" s="32">
        <f>+Coefficients!$B19*L21</f>
        <v>0</v>
      </c>
      <c r="M48" s="32">
        <f>+Coefficients!$B19*M21</f>
        <v>0</v>
      </c>
    </row>
    <row r="49" spans="1:14" x14ac:dyDescent="0.25">
      <c r="A49" s="31" t="str">
        <f>Coefficients!A20</f>
        <v>Cal_CDH_Sep</v>
      </c>
      <c r="B49" s="32">
        <f>+Coefficients!$B20*B22</f>
        <v>0</v>
      </c>
      <c r="C49" s="32">
        <f>+Coefficients!$B20*C22</f>
        <v>0</v>
      </c>
      <c r="D49" s="32">
        <f>+Coefficients!$B20*D22</f>
        <v>0</v>
      </c>
      <c r="E49" s="32">
        <f>+Coefficients!$B20*E22</f>
        <v>0</v>
      </c>
      <c r="F49" s="32">
        <f>+Coefficients!$B20*F22</f>
        <v>0</v>
      </c>
      <c r="G49" s="32">
        <f>+Coefficients!$B20*G22</f>
        <v>0</v>
      </c>
      <c r="H49" s="32">
        <f>+Coefficients!$B20*H22</f>
        <v>0</v>
      </c>
      <c r="I49" s="32">
        <f>+Coefficients!$B20*I22</f>
        <v>0</v>
      </c>
      <c r="J49" s="32">
        <f>+Coefficients!$B20*J22</f>
        <v>0.80412433983441967</v>
      </c>
      <c r="K49" s="32">
        <f>+Coefficients!$B20*K22</f>
        <v>0</v>
      </c>
      <c r="L49" s="32">
        <f>+Coefficients!$B20*L22</f>
        <v>0</v>
      </c>
      <c r="M49" s="32">
        <f>+Coefficients!$B20*M22</f>
        <v>0</v>
      </c>
    </row>
    <row r="50" spans="1:14" x14ac:dyDescent="0.25">
      <c r="A50" s="31" t="str">
        <f>Coefficients!A21</f>
        <v>Cal_CDH_Oct</v>
      </c>
      <c r="B50" s="32">
        <f>+Coefficients!$B21*B23</f>
        <v>0</v>
      </c>
      <c r="C50" s="32">
        <f>+Coefficients!$B21*C23</f>
        <v>0</v>
      </c>
      <c r="D50" s="32">
        <f>+Coefficients!$B21*D23</f>
        <v>0</v>
      </c>
      <c r="E50" s="32">
        <f>+Coefficients!$B21*E23</f>
        <v>0</v>
      </c>
      <c r="F50" s="32">
        <f>+Coefficients!$B21*F23</f>
        <v>0</v>
      </c>
      <c r="G50" s="32">
        <f>+Coefficients!$B21*G23</f>
        <v>0</v>
      </c>
      <c r="H50" s="32">
        <f>+Coefficients!$B21*H23</f>
        <v>0</v>
      </c>
      <c r="I50" s="32">
        <f>+Coefficients!$B21*I23</f>
        <v>0</v>
      </c>
      <c r="J50" s="32">
        <f>+Coefficients!$B21*J23</f>
        <v>0</v>
      </c>
      <c r="K50" s="32">
        <f>+Coefficients!$B21*K23</f>
        <v>0.63716674407423579</v>
      </c>
      <c r="L50" s="32">
        <f>+Coefficients!$B21*L23</f>
        <v>0</v>
      </c>
      <c r="M50" s="32">
        <f>+Coefficients!$B21*M23</f>
        <v>0</v>
      </c>
    </row>
    <row r="51" spans="1:14" x14ac:dyDescent="0.25">
      <c r="A51" s="31" t="str">
        <f>Coefficients!A22</f>
        <v>Cal_CDH_Nov</v>
      </c>
      <c r="B51" s="32">
        <f>+Coefficients!$B22*B24</f>
        <v>0</v>
      </c>
      <c r="C51" s="32">
        <f>+Coefficients!$B22*C24</f>
        <v>0</v>
      </c>
      <c r="D51" s="32">
        <f>+Coefficients!$B22*D24</f>
        <v>0</v>
      </c>
      <c r="E51" s="32">
        <f>+Coefficients!$B22*E24</f>
        <v>0</v>
      </c>
      <c r="F51" s="32">
        <f>+Coefficients!$B22*F24</f>
        <v>0</v>
      </c>
      <c r="G51" s="32">
        <f>+Coefficients!$B22*G24</f>
        <v>0</v>
      </c>
      <c r="H51" s="32">
        <f>+Coefficients!$B22*H24</f>
        <v>0</v>
      </c>
      <c r="I51" s="32">
        <f>+Coefficients!$B22*I24</f>
        <v>0</v>
      </c>
      <c r="J51" s="32">
        <f>+Coefficients!$B22*J24</f>
        <v>0</v>
      </c>
      <c r="K51" s="32">
        <f>+Coefficients!$B22*K24</f>
        <v>0</v>
      </c>
      <c r="L51" s="32">
        <f>+Coefficients!$B22*L24</f>
        <v>0.24519160631779074</v>
      </c>
      <c r="M51" s="32">
        <f>+Coefficients!$B22*M24</f>
        <v>0</v>
      </c>
    </row>
    <row r="52" spans="1:14" x14ac:dyDescent="0.25">
      <c r="A52" s="31" t="str">
        <f>Coefficients!A23</f>
        <v>Cal_CDH_Dec</v>
      </c>
      <c r="B52" s="32">
        <f>+Coefficients!$B23*B25</f>
        <v>0</v>
      </c>
      <c r="C52" s="32">
        <f>+Coefficients!$B23*C25</f>
        <v>0</v>
      </c>
      <c r="D52" s="32">
        <f>+Coefficients!$B23*D25</f>
        <v>0</v>
      </c>
      <c r="E52" s="32">
        <f>+Coefficients!$B23*E25</f>
        <v>0</v>
      </c>
      <c r="F52" s="32">
        <f>+Coefficients!$B23*F25</f>
        <v>0</v>
      </c>
      <c r="G52" s="32">
        <f>+Coefficients!$B23*G25</f>
        <v>0</v>
      </c>
      <c r="H52" s="32">
        <f>+Coefficients!$B23*H25</f>
        <v>0</v>
      </c>
      <c r="I52" s="32">
        <f>+Coefficients!$B23*I25</f>
        <v>0</v>
      </c>
      <c r="J52" s="32">
        <f>+Coefficients!$B23*J25</f>
        <v>0</v>
      </c>
      <c r="K52" s="32">
        <f>+Coefficients!$B23*K25</f>
        <v>0</v>
      </c>
      <c r="L52" s="32">
        <f>+Coefficients!$B23*L25</f>
        <v>0</v>
      </c>
      <c r="M52" s="32">
        <f>+Coefficients!$B23*M25</f>
        <v>0.17675605703538019</v>
      </c>
    </row>
    <row r="53" spans="1:14" x14ac:dyDescent="0.25">
      <c r="A53" s="31" t="str">
        <f>Coefficients!A24</f>
        <v>Economics.Leap_Year</v>
      </c>
      <c r="B53" s="32">
        <f>+Coefficients!$B24*B26</f>
        <v>0</v>
      </c>
      <c r="C53" s="32">
        <f>+Coefficients!$B24*C26</f>
        <v>4.3261331518899326E-2</v>
      </c>
      <c r="D53" s="32">
        <f>+Coefficients!$B24*D26</f>
        <v>0</v>
      </c>
      <c r="E53" s="32">
        <f>+Coefficients!$B24*E26</f>
        <v>0</v>
      </c>
      <c r="F53" s="32">
        <f>+Coefficients!$B24*F26</f>
        <v>0</v>
      </c>
      <c r="G53" s="32">
        <f>+Coefficients!$B24*G26</f>
        <v>0</v>
      </c>
      <c r="H53" s="32">
        <f>+Coefficients!$B24*H26</f>
        <v>0</v>
      </c>
      <c r="I53" s="32">
        <f>+Coefficients!$B24*I26</f>
        <v>0</v>
      </c>
      <c r="J53" s="32">
        <f>+Coefficients!$B24*J26</f>
        <v>0</v>
      </c>
      <c r="K53" s="32">
        <f>+Coefficients!$B24*K26</f>
        <v>0</v>
      </c>
      <c r="L53" s="32">
        <f>+Coefficients!$B24*L26</f>
        <v>0</v>
      </c>
      <c r="M53" s="32">
        <f>+Coefficients!$B24*M26</f>
        <v>0</v>
      </c>
    </row>
    <row r="54" spans="1:14" x14ac:dyDescent="0.25">
      <c r="A54" s="31" t="s">
        <v>53</v>
      </c>
      <c r="B54" s="138">
        <f>B27</f>
        <v>-1.61454404956629E-6</v>
      </c>
      <c r="C54" s="138">
        <f t="shared" ref="C54:M54" si="1">C27</f>
        <v>-6.5328347509385796E-7</v>
      </c>
      <c r="D54" s="138">
        <f t="shared" si="1"/>
        <v>-2.64334255151155E-7</v>
      </c>
      <c r="E54" s="138">
        <f t="shared" si="1"/>
        <v>-1.06956016932003E-7</v>
      </c>
      <c r="F54" s="138">
        <f t="shared" si="1"/>
        <v>-4.3276984662554703E-8</v>
      </c>
      <c r="G54" s="138">
        <f t="shared" si="1"/>
        <v>-1.7510912275753299E-8</v>
      </c>
      <c r="H54" s="138">
        <f t="shared" si="1"/>
        <v>-7.0853385381042203E-9</v>
      </c>
      <c r="I54" s="138">
        <f t="shared" si="1"/>
        <v>-2.8668991625124801E-9</v>
      </c>
      <c r="J54" s="138">
        <f t="shared" si="1"/>
        <v>-1.1600165272795901E-9</v>
      </c>
      <c r="K54" s="138">
        <f t="shared" si="1"/>
        <v>-4.6937032038840698E-10</v>
      </c>
      <c r="L54" s="138">
        <f t="shared" si="1"/>
        <v>-1.8991874739526801E-10</v>
      </c>
      <c r="M54" s="138">
        <f t="shared" si="1"/>
        <v>-7.6845640961664698E-11</v>
      </c>
    </row>
    <row r="55" spans="1:14" ht="15.75" thickBot="1" x14ac:dyDescent="0.3">
      <c r="A55" s="3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4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4" x14ac:dyDescent="0.25">
      <c r="A57" s="34" t="s">
        <v>0</v>
      </c>
      <c r="B57" s="40">
        <f>SUM(B31:B54)</f>
        <v>1.7444719634073584</v>
      </c>
      <c r="C57" s="40">
        <f t="shared" ref="C57:M57" si="2">SUM(C31:C54)</f>
        <v>1.6147200037334344</v>
      </c>
      <c r="D57" s="40">
        <f t="shared" si="2"/>
        <v>1.7635576905064938</v>
      </c>
      <c r="E57" s="40">
        <f t="shared" si="2"/>
        <v>1.8162462094403431</v>
      </c>
      <c r="F57" s="40">
        <f t="shared" si="2"/>
        <v>2.076797294639563</v>
      </c>
      <c r="G57" s="40">
        <f t="shared" si="2"/>
        <v>2.1739173574403492</v>
      </c>
      <c r="H57" s="40">
        <f t="shared" si="2"/>
        <v>2.3263997267780412</v>
      </c>
      <c r="I57" s="40">
        <f t="shared" si="2"/>
        <v>2.3619477581294457</v>
      </c>
      <c r="J57" s="40">
        <f t="shared" si="2"/>
        <v>2.1706420960368584</v>
      </c>
      <c r="K57" s="40">
        <f t="shared" si="2"/>
        <v>2.0330689188621101</v>
      </c>
      <c r="L57" s="40">
        <f t="shared" si="2"/>
        <v>1.6894096390921285</v>
      </c>
      <c r="M57" s="40">
        <f t="shared" si="2"/>
        <v>1.7371522976023874</v>
      </c>
    </row>
    <row r="58" spans="1:14" s="51" customFormat="1" x14ac:dyDescent="0.25">
      <c r="A58" s="49" t="s">
        <v>52</v>
      </c>
      <c r="B58" s="50">
        <v>1.7444719634073584</v>
      </c>
      <c r="C58" s="50">
        <v>1.6147200037334344</v>
      </c>
      <c r="D58" s="50">
        <v>1.7635576905064938</v>
      </c>
      <c r="E58" s="50">
        <v>1.8162462094403431</v>
      </c>
      <c r="F58" s="50">
        <v>2.076797294639563</v>
      </c>
      <c r="G58" s="50">
        <v>2.1739173574403492</v>
      </c>
      <c r="H58" s="50">
        <v>2.3263997267780412</v>
      </c>
      <c r="I58" s="50">
        <v>2.3619477581294457</v>
      </c>
      <c r="J58" s="50">
        <v>2.1706420960368584</v>
      </c>
      <c r="K58" s="50">
        <v>2.0330689188621101</v>
      </c>
      <c r="L58" s="50">
        <v>1.6894096390921285</v>
      </c>
      <c r="M58" s="50">
        <v>1.7371522976023874</v>
      </c>
      <c r="N58" s="157"/>
    </row>
    <row r="59" spans="1:14" x14ac:dyDescent="0.25">
      <c r="A59" s="35" t="s">
        <v>36</v>
      </c>
      <c r="B59" s="32">
        <f>+B57-B58</f>
        <v>0</v>
      </c>
      <c r="C59" s="32">
        <f t="shared" ref="C59:M59" si="3">+C57-C58</f>
        <v>0</v>
      </c>
      <c r="D59" s="32">
        <f t="shared" si="3"/>
        <v>0</v>
      </c>
      <c r="E59" s="32">
        <f t="shared" si="3"/>
        <v>0</v>
      </c>
      <c r="F59" s="32">
        <f t="shared" si="3"/>
        <v>0</v>
      </c>
      <c r="G59" s="32">
        <f t="shared" si="3"/>
        <v>0</v>
      </c>
      <c r="H59" s="32">
        <f t="shared" si="3"/>
        <v>0</v>
      </c>
      <c r="I59" s="32">
        <f t="shared" si="3"/>
        <v>0</v>
      </c>
      <c r="J59" s="32">
        <f t="shared" si="3"/>
        <v>0</v>
      </c>
      <c r="K59" s="32">
        <f t="shared" si="3"/>
        <v>0</v>
      </c>
      <c r="L59" s="32">
        <f t="shared" si="3"/>
        <v>0</v>
      </c>
      <c r="M59" s="32">
        <f t="shared" si="3"/>
        <v>0</v>
      </c>
    </row>
    <row r="60" spans="1:14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4" x14ac:dyDescent="0.25">
      <c r="A61" s="35" t="s">
        <v>2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4" x14ac:dyDescent="0.25">
      <c r="A62" s="28" t="s">
        <v>3</v>
      </c>
      <c r="B62" s="41">
        <v>279779.94199999998</v>
      </c>
      <c r="C62" s="41">
        <v>271689.087</v>
      </c>
      <c r="D62" s="41">
        <v>322430.74699999997</v>
      </c>
      <c r="E62" s="41">
        <v>352644.26</v>
      </c>
      <c r="F62" s="41">
        <v>357421.43099999998</v>
      </c>
      <c r="G62" s="41">
        <v>369136.08</v>
      </c>
      <c r="H62" s="41">
        <v>347333.56099999999</v>
      </c>
      <c r="I62" s="41">
        <v>372588.69099999999</v>
      </c>
      <c r="J62" s="41">
        <v>367780.05300000001</v>
      </c>
      <c r="K62" s="41">
        <v>336292.25300000003</v>
      </c>
      <c r="L62" s="41">
        <v>306122.18900000001</v>
      </c>
      <c r="M62" s="41">
        <v>286734.03399999999</v>
      </c>
    </row>
    <row r="63" spans="1:14" x14ac:dyDescent="0.25">
      <c r="A63" s="28" t="s">
        <v>4</v>
      </c>
      <c r="B63" s="41">
        <v>73250</v>
      </c>
      <c r="C63" s="41">
        <v>85800</v>
      </c>
      <c r="D63" s="41">
        <v>111860</v>
      </c>
      <c r="E63" s="41">
        <v>125830</v>
      </c>
      <c r="F63" s="41">
        <v>113525</v>
      </c>
      <c r="G63" s="41">
        <v>115975</v>
      </c>
      <c r="H63" s="41">
        <v>144250</v>
      </c>
      <c r="I63" s="41">
        <v>96050</v>
      </c>
      <c r="J63" s="41">
        <v>91130</v>
      </c>
      <c r="K63" s="41">
        <v>87075</v>
      </c>
      <c r="L63" s="41">
        <v>44020</v>
      </c>
      <c r="M63" s="41">
        <v>13575</v>
      </c>
    </row>
    <row r="64" spans="1:14" x14ac:dyDescent="0.25">
      <c r="A64" s="28" t="s">
        <v>5</v>
      </c>
      <c r="B64" s="41">
        <v>-16605.656999999999</v>
      </c>
      <c r="C64" s="41">
        <v>-15877.108</v>
      </c>
      <c r="D64" s="41">
        <v>-17499.067999999999</v>
      </c>
      <c r="E64" s="41">
        <v>-17798.316999999999</v>
      </c>
      <c r="F64" s="41">
        <v>-20662.913</v>
      </c>
      <c r="G64" s="41">
        <v>-21591.087</v>
      </c>
      <c r="H64" s="41">
        <v>-22680.61866</v>
      </c>
      <c r="I64" s="41">
        <v>-23317.011900000001</v>
      </c>
      <c r="J64" s="41">
        <v>-21560.286779999999</v>
      </c>
      <c r="K64" s="41">
        <v>-19850.322240000001</v>
      </c>
      <c r="L64" s="41">
        <v>-17013.793320000001</v>
      </c>
      <c r="M64" s="41">
        <v>-16704.617999999999</v>
      </c>
    </row>
    <row r="65" spans="1:14" x14ac:dyDescent="0.25">
      <c r="A65" s="28" t="s">
        <v>6</v>
      </c>
      <c r="B65" s="41">
        <v>4941.6098041148261</v>
      </c>
      <c r="C65" s="41">
        <v>3011.6674362598947</v>
      </c>
      <c r="D65" s="41">
        <v>5646.3203654786284</v>
      </c>
      <c r="E65" s="41">
        <v>5479.5266777857469</v>
      </c>
      <c r="F65" s="41">
        <v>5963.7702536569541</v>
      </c>
      <c r="G65" s="41">
        <v>5928.6643190316927</v>
      </c>
      <c r="H65" s="41">
        <v>6279.6451503097796</v>
      </c>
      <c r="I65" s="41">
        <v>6252.1679969719444</v>
      </c>
      <c r="J65" s="41">
        <v>6537.6919070096028</v>
      </c>
      <c r="K65" s="41">
        <v>5361.5990772232453</v>
      </c>
      <c r="L65" s="41">
        <v>3882.9522272739159</v>
      </c>
      <c r="M65" s="41">
        <v>4479.0422992308395</v>
      </c>
    </row>
    <row r="66" spans="1:14" x14ac:dyDescent="0.25">
      <c r="A66" s="28" t="s">
        <v>7</v>
      </c>
      <c r="B66" s="41">
        <v>3226.7217999024642</v>
      </c>
      <c r="C66" s="41">
        <v>3024.364812240321</v>
      </c>
      <c r="D66" s="41">
        <v>2885.7993985291932</v>
      </c>
      <c r="E66" s="41">
        <v>2338.6756481099019</v>
      </c>
      <c r="F66" s="41">
        <v>3168.99137870305</v>
      </c>
      <c r="G66" s="41">
        <v>3847.1393257777081</v>
      </c>
      <c r="H66" s="41">
        <v>3995.5665835242626</v>
      </c>
      <c r="I66" s="41">
        <v>3848.2457528714713</v>
      </c>
      <c r="J66" s="41">
        <v>3744.3203033932841</v>
      </c>
      <c r="K66" s="41">
        <v>3154.2495337255236</v>
      </c>
      <c r="L66" s="41">
        <v>2473.6872701797702</v>
      </c>
      <c r="M66" s="41">
        <v>2927.1239982525658</v>
      </c>
    </row>
    <row r="67" spans="1:14" x14ac:dyDescent="0.25">
      <c r="A67" s="28" t="s">
        <v>8</v>
      </c>
      <c r="B67" s="41">
        <v>11999.232626757715</v>
      </c>
      <c r="C67" s="41">
        <v>10846.06422052635</v>
      </c>
      <c r="D67" s="41">
        <v>13705.294514678833</v>
      </c>
      <c r="E67" s="41">
        <v>13219.419505308586</v>
      </c>
      <c r="F67" s="41">
        <v>15166.164144225542</v>
      </c>
      <c r="G67" s="41">
        <v>15750.296863305244</v>
      </c>
      <c r="H67" s="41">
        <v>15853.054123601498</v>
      </c>
      <c r="I67" s="41">
        <v>16606.641533948685</v>
      </c>
      <c r="J67" s="41">
        <v>12403.335308296148</v>
      </c>
      <c r="K67" s="41">
        <v>13443.254511872045</v>
      </c>
      <c r="L67" s="41">
        <v>9811.3702043490121</v>
      </c>
      <c r="M67" s="41">
        <v>10596.497611078819</v>
      </c>
    </row>
    <row r="68" spans="1:14" x14ac:dyDescent="0.25">
      <c r="A68" s="28" t="s">
        <v>9</v>
      </c>
      <c r="B68" s="41">
        <v>49066.070717499999</v>
      </c>
      <c r="C68" s="41">
        <v>45856.16909950001</v>
      </c>
      <c r="D68" s="41">
        <v>36948.208477499997</v>
      </c>
      <c r="E68" s="41">
        <v>33232.609399999987</v>
      </c>
      <c r="F68" s="41">
        <v>46559.112666999979</v>
      </c>
      <c r="G68" s="41">
        <v>56647.388459000002</v>
      </c>
      <c r="H68" s="41">
        <v>61431.824873499972</v>
      </c>
      <c r="I68" s="41">
        <v>62184.69073399996</v>
      </c>
      <c r="J68" s="41">
        <v>53011.956985999961</v>
      </c>
      <c r="K68" s="41">
        <v>41820.036014999976</v>
      </c>
      <c r="L68" s="41">
        <v>31986.602599499987</v>
      </c>
      <c r="M68" s="41">
        <v>37231.660261500016</v>
      </c>
    </row>
    <row r="69" spans="1:14" x14ac:dyDescent="0.25">
      <c r="A69" s="28" t="s">
        <v>10</v>
      </c>
      <c r="B69" s="41">
        <v>1902.4848013855467</v>
      </c>
      <c r="C69" s="41">
        <v>1909.0129855242471</v>
      </c>
      <c r="D69" s="41">
        <v>1902.4848013855467</v>
      </c>
      <c r="E69" s="41">
        <v>1902.4848013855467</v>
      </c>
      <c r="F69" s="41">
        <v>1841.1143239214975</v>
      </c>
      <c r="G69" s="41">
        <v>1902.4848013855467</v>
      </c>
      <c r="H69" s="41">
        <v>1841.1143239214975</v>
      </c>
      <c r="I69" s="41">
        <v>3042.4261954783315</v>
      </c>
      <c r="J69" s="41">
        <v>3042.4261954783315</v>
      </c>
      <c r="K69" s="41">
        <v>2944.2834149790315</v>
      </c>
      <c r="L69" s="41">
        <v>3042.4261954783315</v>
      </c>
      <c r="M69" s="41">
        <v>2944.2834149790315</v>
      </c>
    </row>
    <row r="70" spans="1:14" x14ac:dyDescent="0.25">
      <c r="A70" s="28" t="s">
        <v>11</v>
      </c>
      <c r="B70" s="41">
        <v>12780.440385067275</v>
      </c>
      <c r="C70" s="41">
        <v>12780.440385067275</v>
      </c>
      <c r="D70" s="41">
        <v>12780.440385067275</v>
      </c>
      <c r="E70" s="41">
        <v>12780.440385067275</v>
      </c>
      <c r="F70" s="41">
        <v>12780.440385067275</v>
      </c>
      <c r="G70" s="41">
        <v>12780.440385067275</v>
      </c>
      <c r="H70" s="41">
        <v>12780.440385067275</v>
      </c>
      <c r="I70" s="41">
        <v>12780.440385067275</v>
      </c>
      <c r="J70" s="41">
        <v>12780.440385067275</v>
      </c>
      <c r="K70" s="41">
        <v>12780.440385067275</v>
      </c>
      <c r="L70" s="41">
        <v>12780.440385067275</v>
      </c>
      <c r="M70" s="41">
        <v>12780.440385067275</v>
      </c>
    </row>
    <row r="71" spans="1:14" x14ac:dyDescent="0.25">
      <c r="A71" s="34" t="s">
        <v>12</v>
      </c>
      <c r="B71" s="41">
        <v>-7164.3298782065103</v>
      </c>
      <c r="C71" s="41">
        <v>-6603.0282714885143</v>
      </c>
      <c r="D71" s="41">
        <v>-7045.5592491938396</v>
      </c>
      <c r="E71" s="41">
        <v>-7659.0513577021666</v>
      </c>
      <c r="F71" s="41">
        <v>-8630.1988053893492</v>
      </c>
      <c r="G71" s="41">
        <v>-8661.484893138786</v>
      </c>
      <c r="H71" s="41">
        <v>-9452.8570354460262</v>
      </c>
      <c r="I71" s="41">
        <v>-10061.292320392698</v>
      </c>
      <c r="J71" s="41">
        <v>-8829.8578662967611</v>
      </c>
      <c r="K71" s="41">
        <v>-8359.2197786996767</v>
      </c>
      <c r="L71" s="41">
        <v>-6745.4391772402696</v>
      </c>
      <c r="M71" s="41">
        <v>-7017.9765752211779</v>
      </c>
    </row>
    <row r="72" spans="1:14" x14ac:dyDescent="0.25">
      <c r="A72" s="28" t="s">
        <v>28</v>
      </c>
      <c r="B72" s="41">
        <v>-2338.6708718949221</v>
      </c>
      <c r="C72" s="41">
        <v>-2328.5132316210493</v>
      </c>
      <c r="D72" s="41">
        <v>-2959.165605116028</v>
      </c>
      <c r="E72" s="41">
        <v>-3096.1550642063094</v>
      </c>
      <c r="F72" s="41">
        <v>-3100.539266535664</v>
      </c>
      <c r="G72" s="41">
        <v>-2675.0676151031967</v>
      </c>
      <c r="H72" s="41">
        <v>-2856.650626076248</v>
      </c>
      <c r="I72" s="41">
        <v>-4272.74232665414</v>
      </c>
      <c r="J72" s="41">
        <v>-3754.5824904481274</v>
      </c>
      <c r="K72" s="41">
        <v>-3778.2653191232225</v>
      </c>
      <c r="L72" s="41">
        <v>-3459.1754120821643</v>
      </c>
      <c r="M72" s="41">
        <v>-3353.7448634788293</v>
      </c>
    </row>
    <row r="73" spans="1:14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4" x14ac:dyDescent="0.25">
      <c r="A74" s="34" t="s">
        <v>13</v>
      </c>
      <c r="B74" s="41">
        <v>4814044.2749276087</v>
      </c>
      <c r="C74" s="41">
        <v>4820925.6661655679</v>
      </c>
      <c r="D74" s="41">
        <v>4828282.0587858176</v>
      </c>
      <c r="E74" s="41">
        <v>4833256.5330835655</v>
      </c>
      <c r="F74" s="41">
        <v>4836753.0944449604</v>
      </c>
      <c r="G74" s="41">
        <v>4841873.495190056</v>
      </c>
      <c r="H74" s="41">
        <v>4846591.4270504322</v>
      </c>
      <c r="I74" s="41">
        <v>4851833.1990756812</v>
      </c>
      <c r="J74" s="41">
        <v>4857968.6510417722</v>
      </c>
      <c r="K74" s="41">
        <v>4864293.9691015771</v>
      </c>
      <c r="L74" s="41">
        <v>4870987.3960650349</v>
      </c>
      <c r="M74" s="41">
        <v>4877869.0580916172</v>
      </c>
    </row>
    <row r="75" spans="1:14" s="53" customFormat="1" ht="15.75" x14ac:dyDescent="0.25">
      <c r="A75" s="29" t="s">
        <v>14</v>
      </c>
      <c r="B75" s="52">
        <f>(B74*B57)+SUM(B62:B72)</f>
        <v>8808803.1125975437</v>
      </c>
      <c r="C75" s="52">
        <f t="shared" ref="C75:M75" si="4">(C74*C57)+SUM(C62:C72)</f>
        <v>8194553.2661054842</v>
      </c>
      <c r="D75" s="52">
        <f t="shared" si="4"/>
        <v>8995609.4587945845</v>
      </c>
      <c r="E75" s="52">
        <f t="shared" si="4"/>
        <v>9297257.7504615486</v>
      </c>
      <c r="F75" s="52">
        <f t="shared" si="4"/>
        <v>10568988.114463476</v>
      </c>
      <c r="G75" s="52">
        <f t="shared" si="4"/>
        <v>11074872.688369358</v>
      </c>
      <c r="H75" s="52">
        <f t="shared" si="4"/>
        <v>11833884.051813325</v>
      </c>
      <c r="I75" s="52">
        <f t="shared" si="4"/>
        <v>11995478.804426113</v>
      </c>
      <c r="J75" s="52">
        <f t="shared" si="4"/>
        <v>11061196.752127161</v>
      </c>
      <c r="K75" s="52">
        <f t="shared" si="4"/>
        <v>10360328.189388869</v>
      </c>
      <c r="L75" s="52">
        <f t="shared" si="4"/>
        <v>8615994.318781063</v>
      </c>
      <c r="M75" s="52">
        <f t="shared" si="4"/>
        <v>8817793.1841988545</v>
      </c>
      <c r="N75" s="158"/>
    </row>
    <row r="76" spans="1:14" x14ac:dyDescent="0.25">
      <c r="A76" s="34" t="s">
        <v>15</v>
      </c>
      <c r="B76" s="41">
        <v>8808803.1125975437</v>
      </c>
      <c r="C76" s="41">
        <v>8194553.2661054842</v>
      </c>
      <c r="D76" s="41">
        <v>8995609.4587945845</v>
      </c>
      <c r="E76" s="41">
        <v>9297257.7504615486</v>
      </c>
      <c r="F76" s="41">
        <v>10568988.114463476</v>
      </c>
      <c r="G76" s="41">
        <v>11074872.688369358</v>
      </c>
      <c r="H76" s="41">
        <v>11833884.051813323</v>
      </c>
      <c r="I76" s="41">
        <v>11995478.804426113</v>
      </c>
      <c r="J76" s="41">
        <v>11061196.752127161</v>
      </c>
      <c r="K76" s="41">
        <v>10360328.189388869</v>
      </c>
      <c r="L76" s="41">
        <v>8615994.318781063</v>
      </c>
      <c r="M76" s="41">
        <v>8817793.1841988545</v>
      </c>
    </row>
    <row r="77" spans="1:14" x14ac:dyDescent="0.25">
      <c r="A77" s="36" t="s">
        <v>21</v>
      </c>
      <c r="B77" s="43">
        <f>+B75-B76</f>
        <v>0</v>
      </c>
      <c r="C77" s="43">
        <f t="shared" ref="C77:M77" si="5">+C75-C76</f>
        <v>0</v>
      </c>
      <c r="D77" s="43">
        <f t="shared" si="5"/>
        <v>0</v>
      </c>
      <c r="E77" s="43">
        <f t="shared" si="5"/>
        <v>0</v>
      </c>
      <c r="F77" s="43">
        <f t="shared" si="5"/>
        <v>0</v>
      </c>
      <c r="G77" s="43">
        <f t="shared" si="5"/>
        <v>0</v>
      </c>
      <c r="H77" s="43">
        <f t="shared" si="5"/>
        <v>0</v>
      </c>
      <c r="I77" s="43">
        <f t="shared" si="5"/>
        <v>0</v>
      </c>
      <c r="J77" s="43">
        <f t="shared" si="5"/>
        <v>0</v>
      </c>
      <c r="K77" s="43">
        <f t="shared" si="5"/>
        <v>0</v>
      </c>
      <c r="L77" s="43">
        <f t="shared" si="5"/>
        <v>0</v>
      </c>
      <c r="M77" s="43">
        <f t="shared" si="5"/>
        <v>0</v>
      </c>
    </row>
    <row r="78" spans="1:14" ht="15.75" thickBot="1" x14ac:dyDescent="0.3"/>
    <row r="79" spans="1:14" s="20" customFormat="1" ht="18.75" x14ac:dyDescent="0.3">
      <c r="A79" s="19" t="s">
        <v>18</v>
      </c>
      <c r="B79" s="21">
        <f>B30</f>
        <v>42370</v>
      </c>
      <c r="C79" s="21">
        <f t="shared" ref="C79:M79" si="6">C30</f>
        <v>42401</v>
      </c>
      <c r="D79" s="21">
        <f t="shared" si="6"/>
        <v>42430</v>
      </c>
      <c r="E79" s="21">
        <f t="shared" si="6"/>
        <v>42461</v>
      </c>
      <c r="F79" s="21">
        <f t="shared" si="6"/>
        <v>42491</v>
      </c>
      <c r="G79" s="21">
        <f t="shared" si="6"/>
        <v>42522</v>
      </c>
      <c r="H79" s="21">
        <f t="shared" si="6"/>
        <v>42552</v>
      </c>
      <c r="I79" s="21">
        <f t="shared" si="6"/>
        <v>42583</v>
      </c>
      <c r="J79" s="21">
        <f t="shared" si="6"/>
        <v>42614</v>
      </c>
      <c r="K79" s="21">
        <f t="shared" si="6"/>
        <v>42644</v>
      </c>
      <c r="L79" s="21">
        <f t="shared" si="6"/>
        <v>42675</v>
      </c>
      <c r="M79" s="21">
        <f t="shared" si="6"/>
        <v>42705</v>
      </c>
      <c r="N79" s="155"/>
    </row>
    <row r="80" spans="1:14" s="20" customFormat="1" ht="18.75" x14ac:dyDescent="0.3">
      <c r="A80" s="48" t="s">
        <v>57</v>
      </c>
      <c r="N80" s="155"/>
    </row>
    <row r="81" spans="1:14" s="20" customFormat="1" x14ac:dyDescent="0.25">
      <c r="A81" s="22" t="str">
        <f>Coefficients!A2</f>
        <v>CONST</v>
      </c>
      <c r="B81" s="23">
        <f>+Coefficients!$B2</f>
        <v>1.7285581706824436</v>
      </c>
      <c r="C81" s="23">
        <f>+Coefficients!$B2</f>
        <v>1.7285581706824436</v>
      </c>
      <c r="D81" s="23">
        <f>+Coefficients!$B2</f>
        <v>1.7285581706824436</v>
      </c>
      <c r="E81" s="23">
        <f>+Coefficients!$B2</f>
        <v>1.7285581706824436</v>
      </c>
      <c r="F81" s="23">
        <f>+Coefficients!$B2</f>
        <v>1.7285581706824436</v>
      </c>
      <c r="G81" s="23">
        <f>+Coefficients!$B2</f>
        <v>1.7285581706824436</v>
      </c>
      <c r="H81" s="23">
        <f>+Coefficients!$B2</f>
        <v>1.7285581706824436</v>
      </c>
      <c r="I81" s="23">
        <f>+Coefficients!$B2</f>
        <v>1.7285581706824436</v>
      </c>
      <c r="J81" s="23">
        <f>+Coefficients!$B2</f>
        <v>1.7285581706824436</v>
      </c>
      <c r="K81" s="23">
        <f>+Coefficients!$B2</f>
        <v>1.7285581706824436</v>
      </c>
      <c r="L81" s="23">
        <f>+Coefficients!$B2</f>
        <v>1.7285581706824436</v>
      </c>
      <c r="M81" s="23">
        <f>+Coefficients!$B2</f>
        <v>1.7285581706824436</v>
      </c>
      <c r="N81" s="155"/>
    </row>
    <row r="82" spans="1:14" s="20" customFormat="1" x14ac:dyDescent="0.25">
      <c r="A82" s="22" t="str">
        <f>Coefficients!A3</f>
        <v>Weather.Cal_HDD_based_on_45_degrees</v>
      </c>
      <c r="B82" s="23">
        <f>+Coefficients!$B3*'2016 ACTUAL Inputs'!B5</f>
        <v>0</v>
      </c>
      <c r="C82" s="23">
        <f>+Coefficients!$B3*'2016 ACTUAL Inputs'!C5</f>
        <v>0</v>
      </c>
      <c r="D82" s="23">
        <f>+Coefficients!$B3*'2016 ACTUAL Inputs'!D5</f>
        <v>0</v>
      </c>
      <c r="E82" s="23">
        <f>+Coefficients!$B3*'2016 ACTUAL Inputs'!E5</f>
        <v>0</v>
      </c>
      <c r="F82" s="23">
        <f>+Coefficients!$B3*'2016 ACTUAL Inputs'!F5</f>
        <v>0</v>
      </c>
      <c r="G82" s="23">
        <f>+Coefficients!$B3*'2016 ACTUAL Inputs'!G5</f>
        <v>0</v>
      </c>
      <c r="H82" s="23">
        <f>+Coefficients!$B3*'2016 ACTUAL Inputs'!H5</f>
        <v>0</v>
      </c>
      <c r="I82" s="23">
        <f>+Coefficients!$B3*'2016 ACTUAL Inputs'!I5</f>
        <v>0</v>
      </c>
      <c r="J82" s="23">
        <f>+Coefficients!$B3*'2016 ACTUAL Inputs'!J5</f>
        <v>0</v>
      </c>
      <c r="K82" s="23">
        <f>+Coefficients!$B3*'2016 ACTUAL Inputs'!K5</f>
        <v>0</v>
      </c>
      <c r="L82" s="23">
        <f>+Coefficients!$B3*'2016 ACTUAL Inputs'!L5</f>
        <v>0</v>
      </c>
      <c r="M82" s="23">
        <f>+Coefficients!$B3*'2016 ACTUAL Inputs'!M5</f>
        <v>2.2099361150034894E-3</v>
      </c>
      <c r="N82" s="155"/>
    </row>
    <row r="83" spans="1:14" s="20" customFormat="1" x14ac:dyDescent="0.25">
      <c r="A83" s="22" t="str">
        <f>Coefficients!A4</f>
        <v>Jan_HDD_Winter</v>
      </c>
      <c r="B83" s="23">
        <f>+Coefficients!$B4*'2016 ACTUAL Inputs'!B6</f>
        <v>0.13515187468921772</v>
      </c>
      <c r="C83" s="23">
        <f>+Coefficients!$B4*'2016 ACTUAL Inputs'!C6</f>
        <v>0</v>
      </c>
      <c r="D83" s="23">
        <f>+Coefficients!$B4*'2016 ACTUAL Inputs'!D6</f>
        <v>0</v>
      </c>
      <c r="E83" s="23">
        <f>+Coefficients!$B4*'2016 ACTUAL Inputs'!E6</f>
        <v>0</v>
      </c>
      <c r="F83" s="23">
        <f>+Coefficients!$B4*'2016 ACTUAL Inputs'!F6</f>
        <v>0</v>
      </c>
      <c r="G83" s="23">
        <f>+Coefficients!$B4*'2016 ACTUAL Inputs'!G6</f>
        <v>0</v>
      </c>
      <c r="H83" s="23">
        <f>+Coefficients!$B4*'2016 ACTUAL Inputs'!H6</f>
        <v>0</v>
      </c>
      <c r="I83" s="23">
        <f>+Coefficients!$B4*'2016 ACTUAL Inputs'!I6</f>
        <v>0</v>
      </c>
      <c r="J83" s="23">
        <f>+Coefficients!$B4*'2016 ACTUAL Inputs'!J6</f>
        <v>0</v>
      </c>
      <c r="K83" s="23">
        <f>+Coefficients!$B4*'2016 ACTUAL Inputs'!K6</f>
        <v>0</v>
      </c>
      <c r="L83" s="23">
        <f>+Coefficients!$B4*'2016 ACTUAL Inputs'!L6</f>
        <v>0</v>
      </c>
      <c r="M83" s="23">
        <f>+Coefficients!$B4*'2016 ACTUAL Inputs'!M6</f>
        <v>0</v>
      </c>
      <c r="N83" s="155"/>
    </row>
    <row r="84" spans="1:14" s="20" customFormat="1" x14ac:dyDescent="0.25">
      <c r="A84" s="22" t="str">
        <f>Coefficients!A5</f>
        <v>Feb_HDD_Winter</v>
      </c>
      <c r="B84" s="23">
        <f>+Coefficients!$B5*'2016 ACTUAL Inputs'!B7</f>
        <v>0</v>
      </c>
      <c r="C84" s="23">
        <f>+Coefficients!$B5*'2016 ACTUAL Inputs'!C7</f>
        <v>5.0372669492659089E-2</v>
      </c>
      <c r="D84" s="23">
        <f>+Coefficients!$B5*'2016 ACTUAL Inputs'!D7</f>
        <v>0</v>
      </c>
      <c r="E84" s="23">
        <f>+Coefficients!$B5*'2016 ACTUAL Inputs'!E7</f>
        <v>0</v>
      </c>
      <c r="F84" s="23">
        <f>+Coefficients!$B5*'2016 ACTUAL Inputs'!F7</f>
        <v>0</v>
      </c>
      <c r="G84" s="23">
        <f>+Coefficients!$B5*'2016 ACTUAL Inputs'!G7</f>
        <v>0</v>
      </c>
      <c r="H84" s="23">
        <f>+Coefficients!$B5*'2016 ACTUAL Inputs'!H7</f>
        <v>0</v>
      </c>
      <c r="I84" s="23">
        <f>+Coefficients!$B5*'2016 ACTUAL Inputs'!I7</f>
        <v>0</v>
      </c>
      <c r="J84" s="23">
        <f>+Coefficients!$B5*'2016 ACTUAL Inputs'!J7</f>
        <v>0</v>
      </c>
      <c r="K84" s="23">
        <f>+Coefficients!$B5*'2016 ACTUAL Inputs'!K7</f>
        <v>0</v>
      </c>
      <c r="L84" s="23">
        <f>+Coefficients!$B5*'2016 ACTUAL Inputs'!L7</f>
        <v>0</v>
      </c>
      <c r="M84" s="23">
        <f>+Coefficients!$B5*'2016 ACTUAL Inputs'!M7</f>
        <v>0</v>
      </c>
      <c r="N84" s="155"/>
    </row>
    <row r="85" spans="1:14" s="20" customFormat="1" x14ac:dyDescent="0.25">
      <c r="A85" s="22" t="str">
        <f>Coefficients!A6</f>
        <v>Mar_HDD_Winter</v>
      </c>
      <c r="B85" s="23">
        <f>+Coefficients!$B6*'2016 ACTUAL Inputs'!B8</f>
        <v>0</v>
      </c>
      <c r="C85" s="23">
        <f>+Coefficients!$B6*'2016 ACTUAL Inputs'!C8</f>
        <v>0</v>
      </c>
      <c r="D85" s="23">
        <f>+Coefficients!$B6*'2016 ACTUAL Inputs'!D8</f>
        <v>7.595169654723173E-3</v>
      </c>
      <c r="E85" s="23">
        <f>+Coefficients!$B6*'2016 ACTUAL Inputs'!E8</f>
        <v>0</v>
      </c>
      <c r="F85" s="23">
        <f>+Coefficients!$B6*'2016 ACTUAL Inputs'!F8</f>
        <v>0</v>
      </c>
      <c r="G85" s="23">
        <f>+Coefficients!$B6*'2016 ACTUAL Inputs'!G8</f>
        <v>0</v>
      </c>
      <c r="H85" s="23">
        <f>+Coefficients!$B6*'2016 ACTUAL Inputs'!H8</f>
        <v>0</v>
      </c>
      <c r="I85" s="23">
        <f>+Coefficients!$B6*'2016 ACTUAL Inputs'!I8</f>
        <v>0</v>
      </c>
      <c r="J85" s="23">
        <f>+Coefficients!$B6*'2016 ACTUAL Inputs'!J8</f>
        <v>0</v>
      </c>
      <c r="K85" s="23">
        <f>+Coefficients!$B6*'2016 ACTUAL Inputs'!K8</f>
        <v>0</v>
      </c>
      <c r="L85" s="23">
        <f>+Coefficients!$B6*'2016 ACTUAL Inputs'!L8</f>
        <v>0</v>
      </c>
      <c r="M85" s="23">
        <f>+Coefficients!$B6*'2016 ACTUAL Inputs'!M8</f>
        <v>0</v>
      </c>
      <c r="N85" s="155"/>
    </row>
    <row r="86" spans="1:14" s="20" customFormat="1" x14ac:dyDescent="0.25">
      <c r="A86" s="22" t="str">
        <f>Coefficients!A7</f>
        <v>Dec_HDD_Winter</v>
      </c>
      <c r="B86" s="23">
        <f>+Coefficients!$B7*'2016 ACTUAL Inputs'!B9</f>
        <v>0</v>
      </c>
      <c r="C86" s="23">
        <f>+Coefficients!$B7*'2016 ACTUAL Inputs'!C9</f>
        <v>0</v>
      </c>
      <c r="D86" s="23">
        <f>+Coefficients!$B7*'2016 ACTUAL Inputs'!D9</f>
        <v>0</v>
      </c>
      <c r="E86" s="23">
        <f>+Coefficients!$B7*'2016 ACTUAL Inputs'!E9</f>
        <v>0</v>
      </c>
      <c r="F86" s="23">
        <f>+Coefficients!$B7*'2016 ACTUAL Inputs'!F9</f>
        <v>0</v>
      </c>
      <c r="G86" s="23">
        <f>+Coefficients!$B7*'2016 ACTUAL Inputs'!G9</f>
        <v>0</v>
      </c>
      <c r="H86" s="23">
        <f>+Coefficients!$B7*'2016 ACTUAL Inputs'!H9</f>
        <v>0</v>
      </c>
      <c r="I86" s="23">
        <f>+Coefficients!$B7*'2016 ACTUAL Inputs'!I9</f>
        <v>0</v>
      </c>
      <c r="J86" s="23">
        <f>+Coefficients!$B7*'2016 ACTUAL Inputs'!J9</f>
        <v>0</v>
      </c>
      <c r="K86" s="23">
        <f>+Coefficients!$B7*'2016 ACTUAL Inputs'!K9</f>
        <v>0</v>
      </c>
      <c r="L86" s="23">
        <f>+Coefficients!$B7*'2016 ACTUAL Inputs'!L9</f>
        <v>0</v>
      </c>
      <c r="M86" s="23">
        <f>+Coefficients!$B7*'2016 ACTUAL Inputs'!M9</f>
        <v>9.9987405618521263E-2</v>
      </c>
      <c r="N86" s="155"/>
    </row>
    <row r="87" spans="1:14" s="20" customFormat="1" x14ac:dyDescent="0.25">
      <c r="A87" s="22" t="str">
        <f>Coefficients!A8</f>
        <v>Misc.NEPACT_WGTBY_UPC_Actual_CDH_Nighttime_Hrs</v>
      </c>
      <c r="B87" s="23">
        <f>+Coefficients!$B8*'2016 ACTUAL Inputs'!B10</f>
        <v>-9.8044264706806369E-2</v>
      </c>
      <c r="C87" s="23">
        <f>+Coefficients!$B8*'2016 ACTUAL Inputs'!C10</f>
        <v>-9.787197337122823E-2</v>
      </c>
      <c r="D87" s="23">
        <f>+Coefficients!$B8*'2016 ACTUAL Inputs'!D10</f>
        <v>-0.10649130466187519</v>
      </c>
      <c r="E87" s="23">
        <f>+Coefficients!$B8*'2016 ACTUAL Inputs'!E10</f>
        <v>-0.12244905484914494</v>
      </c>
      <c r="F87" s="23">
        <f>+Coefficients!$B8*'2016 ACTUAL Inputs'!F10</f>
        <v>-0.15883059771794897</v>
      </c>
      <c r="G87" s="23">
        <f>+Coefficients!$B8*'2016 ACTUAL Inputs'!G10</f>
        <v>-0.18331417923594862</v>
      </c>
      <c r="H87" s="23">
        <f>+Coefficients!$B8*'2016 ACTUAL Inputs'!H10</f>
        <v>-0.2058091905534617</v>
      </c>
      <c r="I87" s="23">
        <f>+Coefficients!$B8*'2016 ACTUAL Inputs'!I10</f>
        <v>-0.21058872612873972</v>
      </c>
      <c r="J87" s="23">
        <f>+Coefficients!$B8*'2016 ACTUAL Inputs'!J10</f>
        <v>-0.19398292738718939</v>
      </c>
      <c r="K87" s="23">
        <f>+Coefficients!$B8*'2016 ACTUAL Inputs'!K10</f>
        <v>-0.16519810639663091</v>
      </c>
      <c r="L87" s="23">
        <f>+Coefficients!$B8*'2016 ACTUAL Inputs'!L10</f>
        <v>-0.11772733046938695</v>
      </c>
      <c r="M87" s="23">
        <f>+Coefficients!$B8*'2016 ACTUAL Inputs'!M10</f>
        <v>-0.10481032800047697</v>
      </c>
      <c r="N87" s="155"/>
    </row>
    <row r="88" spans="1:14" s="20" customFormat="1" x14ac:dyDescent="0.25">
      <c r="A88" s="22" t="str">
        <f>Coefficients!A9</f>
        <v>Misc.Real__Price_Increase_4mos</v>
      </c>
      <c r="B88" s="23">
        <f>+Coefficients!$B9*'2016 ACTUAL Inputs'!B11</f>
        <v>-0.43232539211818433</v>
      </c>
      <c r="C88" s="23">
        <f>+Coefficients!$B9*'2016 ACTUAL Inputs'!C11</f>
        <v>-0.43232539211818433</v>
      </c>
      <c r="D88" s="23">
        <f>+Coefficients!$B9*'2016 ACTUAL Inputs'!D11</f>
        <v>-0.43232539211818433</v>
      </c>
      <c r="E88" s="23">
        <f>+Coefficients!$B9*'2016 ACTUAL Inputs'!E11</f>
        <v>-0.43232539211818433</v>
      </c>
      <c r="F88" s="23">
        <f>+Coefficients!$B9*'2016 ACTUAL Inputs'!F11</f>
        <v>-0.43232539211818433</v>
      </c>
      <c r="G88" s="23">
        <f>+Coefficients!$B9*'2016 ACTUAL Inputs'!G11</f>
        <v>-0.43232539211818433</v>
      </c>
      <c r="H88" s="23">
        <f>+Coefficients!$B9*'2016 ACTUAL Inputs'!H11</f>
        <v>-0.43232539211818433</v>
      </c>
      <c r="I88" s="23">
        <f>+Coefficients!$B9*'2016 ACTUAL Inputs'!I11</f>
        <v>-0.43232539211818433</v>
      </c>
      <c r="J88" s="23">
        <f>+Coefficients!$B9*'2016 ACTUAL Inputs'!J11</f>
        <v>-0.43232539211818433</v>
      </c>
      <c r="K88" s="23">
        <f>+Coefficients!$B9*'2016 ACTUAL Inputs'!K11</f>
        <v>-0.43232539211818433</v>
      </c>
      <c r="L88" s="23">
        <f>+Coefficients!$B9*'2016 ACTUAL Inputs'!L11</f>
        <v>-0.43232539211818433</v>
      </c>
      <c r="M88" s="23">
        <f>+Coefficients!$B9*'2016 ACTUAL Inputs'!M11</f>
        <v>-0.43232539211818433</v>
      </c>
      <c r="N88" s="155"/>
    </row>
    <row r="89" spans="1:14" s="20" customFormat="1" x14ac:dyDescent="0.25">
      <c r="A89" s="22" t="str">
        <f>Coefficients!A10</f>
        <v>Misc.Real_Price_Decrease</v>
      </c>
      <c r="B89" s="23">
        <f>+Coefficients!$B10*'2016 ACTUAL Inputs'!B12</f>
        <v>1.0982957211221745E-2</v>
      </c>
      <c r="C89" s="23">
        <f>+Coefficients!$B10*'2016 ACTUAL Inputs'!C12</f>
        <v>1.0982957211221745E-2</v>
      </c>
      <c r="D89" s="23">
        <f>+Coefficients!$B10*'2016 ACTUAL Inputs'!D12</f>
        <v>1.1454112107789988E-2</v>
      </c>
      <c r="E89" s="23">
        <f>+Coefficients!$B10*'2016 ACTUAL Inputs'!E12</f>
        <v>1.2551053539083448E-2</v>
      </c>
      <c r="F89" s="23">
        <f>+Coefficients!$B10*'2016 ACTUAL Inputs'!F12</f>
        <v>1.2551053539083448E-2</v>
      </c>
      <c r="G89" s="23">
        <f>+Coefficients!$B10*'2016 ACTUAL Inputs'!G12</f>
        <v>1.2696865994395023E-2</v>
      </c>
      <c r="H89" s="23">
        <f>+Coefficients!$B10*'2016 ACTUAL Inputs'!H12</f>
        <v>1.2353315803329575E-2</v>
      </c>
      <c r="I89" s="23">
        <f>+Coefficients!$B10*'2016 ACTUAL Inputs'!I12</f>
        <v>1.2411325354510809E-2</v>
      </c>
      <c r="J89" s="23">
        <f>+Coefficients!$B10*'2016 ACTUAL Inputs'!J12</f>
        <v>1.2552905743152926E-2</v>
      </c>
      <c r="K89" s="23">
        <f>+Coefficients!$B10*'2016 ACTUAL Inputs'!K12</f>
        <v>1.2552905743152926E-2</v>
      </c>
      <c r="L89" s="23">
        <f>+Coefficients!$B10*'2016 ACTUAL Inputs'!L12</f>
        <v>1.2552905743152926E-2</v>
      </c>
      <c r="M89" s="23">
        <f>+Coefficients!$B10*'2016 ACTUAL Inputs'!M12</f>
        <v>1.2706406868642259E-2</v>
      </c>
      <c r="N89" s="155"/>
    </row>
    <row r="90" spans="1:14" s="20" customFormat="1" x14ac:dyDescent="0.25">
      <c r="A90" s="22" t="str">
        <f>Coefficients!A11</f>
        <v>Economics.Wgt_Per_Capital_Income</v>
      </c>
      <c r="B90" s="23">
        <f>+Coefficients!$B11*'2016 ACTUAL Inputs'!B13</f>
        <v>0.24986441487364255</v>
      </c>
      <c r="C90" s="23">
        <f>+Coefficients!$B11*'2016 ACTUAL Inputs'!C13</f>
        <v>0.25052885942662623</v>
      </c>
      <c r="D90" s="23">
        <f>+Coefficients!$B11*'2016 ACTUAL Inputs'!D13</f>
        <v>0.25109650976695269</v>
      </c>
      <c r="E90" s="23">
        <f>+Coefficients!$B11*'2016 ACTUAL Inputs'!E13</f>
        <v>0.25146625055752775</v>
      </c>
      <c r="F90" s="23">
        <f>+Coefficients!$B11*'2016 ACTUAL Inputs'!F13</f>
        <v>0.25188236439576955</v>
      </c>
      <c r="G90" s="23">
        <f>+Coefficients!$B11*'2016 ACTUAL Inputs'!G13</f>
        <v>0.25233198562275388</v>
      </c>
      <c r="H90" s="23">
        <f>+Coefficients!$B11*'2016 ACTUAL Inputs'!H13</f>
        <v>0.2507775258043321</v>
      </c>
      <c r="I90" s="23">
        <f>+Coefficients!$B11*'2016 ACTUAL Inputs'!I13</f>
        <v>0.25123106667684464</v>
      </c>
      <c r="J90" s="23">
        <f>+Coefficients!$B11*'2016 ACTUAL Inputs'!J13</f>
        <v>0.25171500044223261</v>
      </c>
      <c r="K90" s="23">
        <f>+Coefficients!$B11*'2016 ACTUAL Inputs'!K13</f>
        <v>0.25231459734646328</v>
      </c>
      <c r="L90" s="23">
        <f>+Coefficients!$B11*'2016 ACTUAL Inputs'!L13</f>
        <v>0.25315967912623139</v>
      </c>
      <c r="M90" s="23">
        <f>+Coefficients!$B11*'2016 ACTUAL Inputs'!M13</f>
        <v>0.2540700414779038</v>
      </c>
      <c r="N90" s="155"/>
    </row>
    <row r="91" spans="1:14" s="20" customFormat="1" x14ac:dyDescent="0.25">
      <c r="A91" s="22" t="str">
        <f>Coefficients!A12</f>
        <v>Cal_CDH_Jan</v>
      </c>
      <c r="B91" s="23">
        <f>+Coefficients!$B12*'2016 ACTUAL Inputs'!B14</f>
        <v>6.982374170180719E-2</v>
      </c>
      <c r="C91" s="23">
        <f>+Coefficients!$B12*'2016 ACTUAL Inputs'!C14</f>
        <v>0</v>
      </c>
      <c r="D91" s="23">
        <f>+Coefficients!$B12*'2016 ACTUAL Inputs'!D14</f>
        <v>0</v>
      </c>
      <c r="E91" s="23">
        <f>+Coefficients!$B12*'2016 ACTUAL Inputs'!E14</f>
        <v>0</v>
      </c>
      <c r="F91" s="23">
        <f>+Coefficients!$B12*'2016 ACTUAL Inputs'!F14</f>
        <v>0</v>
      </c>
      <c r="G91" s="23">
        <f>+Coefficients!$B12*'2016 ACTUAL Inputs'!G14</f>
        <v>0</v>
      </c>
      <c r="H91" s="23">
        <f>+Coefficients!$B12*'2016 ACTUAL Inputs'!H14</f>
        <v>0</v>
      </c>
      <c r="I91" s="23">
        <f>+Coefficients!$B12*'2016 ACTUAL Inputs'!I14</f>
        <v>0</v>
      </c>
      <c r="J91" s="23">
        <f>+Coefficients!$B12*'2016 ACTUAL Inputs'!J14</f>
        <v>0</v>
      </c>
      <c r="K91" s="23">
        <f>+Coefficients!$B12*'2016 ACTUAL Inputs'!K14</f>
        <v>0</v>
      </c>
      <c r="L91" s="23">
        <f>+Coefficients!$B12*'2016 ACTUAL Inputs'!L14</f>
        <v>0</v>
      </c>
      <c r="M91" s="23">
        <f>+Coefficients!$B12*'2016 ACTUAL Inputs'!M14</f>
        <v>0</v>
      </c>
      <c r="N91" s="155"/>
    </row>
    <row r="92" spans="1:14" s="20" customFormat="1" x14ac:dyDescent="0.25">
      <c r="A92" s="22" t="str">
        <f>Coefficients!A13</f>
        <v>Cal_CDH_Feb</v>
      </c>
      <c r="B92" s="23">
        <f>+Coefficients!$B13*'2016 ACTUAL Inputs'!B15</f>
        <v>0</v>
      </c>
      <c r="C92" s="23">
        <f>+Coefficients!$B13*'2016 ACTUAL Inputs'!C15</f>
        <v>5.2223792763703127E-2</v>
      </c>
      <c r="D92" s="23">
        <f>+Coefficients!$B13*'2016 ACTUAL Inputs'!D15</f>
        <v>0</v>
      </c>
      <c r="E92" s="23">
        <f>+Coefficients!$B13*'2016 ACTUAL Inputs'!E15</f>
        <v>0</v>
      </c>
      <c r="F92" s="23">
        <f>+Coefficients!$B13*'2016 ACTUAL Inputs'!F15</f>
        <v>0</v>
      </c>
      <c r="G92" s="23">
        <f>+Coefficients!$B13*'2016 ACTUAL Inputs'!G15</f>
        <v>0</v>
      </c>
      <c r="H92" s="23">
        <f>+Coefficients!$B13*'2016 ACTUAL Inputs'!H15</f>
        <v>0</v>
      </c>
      <c r="I92" s="23">
        <f>+Coefficients!$B13*'2016 ACTUAL Inputs'!I15</f>
        <v>0</v>
      </c>
      <c r="J92" s="23">
        <f>+Coefficients!$B13*'2016 ACTUAL Inputs'!J15</f>
        <v>0</v>
      </c>
      <c r="K92" s="23">
        <f>+Coefficients!$B13*'2016 ACTUAL Inputs'!K15</f>
        <v>0</v>
      </c>
      <c r="L92" s="23">
        <f>+Coefficients!$B13*'2016 ACTUAL Inputs'!L15</f>
        <v>0</v>
      </c>
      <c r="M92" s="23">
        <f>+Coefficients!$B13*'2016 ACTUAL Inputs'!M15</f>
        <v>0</v>
      </c>
      <c r="N92" s="155"/>
    </row>
    <row r="93" spans="1:14" s="20" customFormat="1" x14ac:dyDescent="0.25">
      <c r="A93" s="22" t="str">
        <f>Coefficients!A14</f>
        <v>Cal_CDH_Mar</v>
      </c>
      <c r="B93" s="23">
        <f>+Coefficients!$B14*'2016 ACTUAL Inputs'!B16</f>
        <v>0</v>
      </c>
      <c r="C93" s="23">
        <f>+Coefficients!$B14*'2016 ACTUAL Inputs'!C16</f>
        <v>0</v>
      </c>
      <c r="D93" s="23">
        <f>+Coefficients!$B14*'2016 ACTUAL Inputs'!D16</f>
        <v>0.39961809292783629</v>
      </c>
      <c r="E93" s="23">
        <f>+Coefficients!$B14*'2016 ACTUAL Inputs'!E16</f>
        <v>0</v>
      </c>
      <c r="F93" s="23">
        <f>+Coefficients!$B14*'2016 ACTUAL Inputs'!F16</f>
        <v>0</v>
      </c>
      <c r="G93" s="23">
        <f>+Coefficients!$B14*'2016 ACTUAL Inputs'!G16</f>
        <v>0</v>
      </c>
      <c r="H93" s="23">
        <f>+Coefficients!$B14*'2016 ACTUAL Inputs'!H16</f>
        <v>0</v>
      </c>
      <c r="I93" s="23">
        <f>+Coefficients!$B14*'2016 ACTUAL Inputs'!I16</f>
        <v>0</v>
      </c>
      <c r="J93" s="23">
        <f>+Coefficients!$B14*'2016 ACTUAL Inputs'!J16</f>
        <v>0</v>
      </c>
      <c r="K93" s="23">
        <f>+Coefficients!$B14*'2016 ACTUAL Inputs'!K16</f>
        <v>0</v>
      </c>
      <c r="L93" s="23">
        <f>+Coefficients!$B14*'2016 ACTUAL Inputs'!L16</f>
        <v>0</v>
      </c>
      <c r="M93" s="23">
        <f>+Coefficients!$B14*'2016 ACTUAL Inputs'!M16</f>
        <v>0</v>
      </c>
      <c r="N93" s="155"/>
    </row>
    <row r="94" spans="1:14" s="20" customFormat="1" x14ac:dyDescent="0.25">
      <c r="A94" s="22" t="str">
        <f>Coefficients!A15</f>
        <v>Cal_CDH_Apr</v>
      </c>
      <c r="B94" s="23">
        <f>+Coefficients!$B15*'2016 ACTUAL Inputs'!B17</f>
        <v>0</v>
      </c>
      <c r="C94" s="23">
        <f>+Coefficients!$B15*'2016 ACTUAL Inputs'!C17</f>
        <v>0</v>
      </c>
      <c r="D94" s="23">
        <f>+Coefficients!$B15*'2016 ACTUAL Inputs'!D17</f>
        <v>0</v>
      </c>
      <c r="E94" s="23">
        <f>+Coefficients!$B15*'2016 ACTUAL Inputs'!E17</f>
        <v>0.38453492590016453</v>
      </c>
      <c r="F94" s="23">
        <f>+Coefficients!$B15*'2016 ACTUAL Inputs'!F17</f>
        <v>0</v>
      </c>
      <c r="G94" s="23">
        <f>+Coefficients!$B15*'2016 ACTUAL Inputs'!G17</f>
        <v>0</v>
      </c>
      <c r="H94" s="23">
        <f>+Coefficients!$B15*'2016 ACTUAL Inputs'!H17</f>
        <v>0</v>
      </c>
      <c r="I94" s="23">
        <f>+Coefficients!$B15*'2016 ACTUAL Inputs'!I17</f>
        <v>0</v>
      </c>
      <c r="J94" s="23">
        <f>+Coefficients!$B15*'2016 ACTUAL Inputs'!J17</f>
        <v>0</v>
      </c>
      <c r="K94" s="23">
        <f>+Coefficients!$B15*'2016 ACTUAL Inputs'!K17</f>
        <v>0</v>
      </c>
      <c r="L94" s="23">
        <f>+Coefficients!$B15*'2016 ACTUAL Inputs'!L17</f>
        <v>0</v>
      </c>
      <c r="M94" s="23">
        <f>+Coefficients!$B15*'2016 ACTUAL Inputs'!M17</f>
        <v>0</v>
      </c>
      <c r="N94" s="155"/>
    </row>
    <row r="95" spans="1:14" s="20" customFormat="1" x14ac:dyDescent="0.25">
      <c r="A95" s="22" t="str">
        <f>Coefficients!A16</f>
        <v>Cal_CDH_May</v>
      </c>
      <c r="B95" s="23">
        <f>+Coefficients!$B16*'2016 ACTUAL Inputs'!B18</f>
        <v>0</v>
      </c>
      <c r="C95" s="23">
        <f>+Coefficients!$B16*'2016 ACTUAL Inputs'!C18</f>
        <v>0</v>
      </c>
      <c r="D95" s="23">
        <f>+Coefficients!$B16*'2016 ACTUAL Inputs'!D18</f>
        <v>0</v>
      </c>
      <c r="E95" s="23">
        <f>+Coefficients!$B16*'2016 ACTUAL Inputs'!E18</f>
        <v>0</v>
      </c>
      <c r="F95" s="23">
        <f>+Coefficients!$B16*'2016 ACTUAL Inputs'!F18</f>
        <v>0.66339352946222219</v>
      </c>
      <c r="G95" s="23">
        <f>+Coefficients!$B16*'2016 ACTUAL Inputs'!G18</f>
        <v>0</v>
      </c>
      <c r="H95" s="23">
        <f>+Coefficients!$B16*'2016 ACTUAL Inputs'!H18</f>
        <v>0</v>
      </c>
      <c r="I95" s="23">
        <f>+Coefficients!$B16*'2016 ACTUAL Inputs'!I18</f>
        <v>0</v>
      </c>
      <c r="J95" s="23">
        <f>+Coefficients!$B16*'2016 ACTUAL Inputs'!J18</f>
        <v>0</v>
      </c>
      <c r="K95" s="23">
        <f>+Coefficients!$B16*'2016 ACTUAL Inputs'!K18</f>
        <v>0</v>
      </c>
      <c r="L95" s="23">
        <f>+Coefficients!$B16*'2016 ACTUAL Inputs'!L18</f>
        <v>0</v>
      </c>
      <c r="M95" s="23">
        <f>+Coefficients!$B16*'2016 ACTUAL Inputs'!M18</f>
        <v>0</v>
      </c>
      <c r="N95" s="155"/>
    </row>
    <row r="96" spans="1:14" s="20" customFormat="1" x14ac:dyDescent="0.25">
      <c r="A96" s="22" t="str">
        <f>Coefficients!A17</f>
        <v>Cal_CDH_Jun</v>
      </c>
      <c r="B96" s="23">
        <f>+Coefficients!$B17*'2016 ACTUAL Inputs'!B19</f>
        <v>0</v>
      </c>
      <c r="C96" s="23">
        <f>+Coefficients!$B17*'2016 ACTUAL Inputs'!C19</f>
        <v>0</v>
      </c>
      <c r="D96" s="23">
        <f>+Coefficients!$B17*'2016 ACTUAL Inputs'!D19</f>
        <v>0</v>
      </c>
      <c r="E96" s="23">
        <f>+Coefficients!$B17*'2016 ACTUAL Inputs'!E19</f>
        <v>0</v>
      </c>
      <c r="F96" s="23">
        <f>+Coefficients!$B17*'2016 ACTUAL Inputs'!F19</f>
        <v>0</v>
      </c>
      <c r="G96" s="23">
        <f>+Coefficients!$B17*'2016 ACTUAL Inputs'!G19</f>
        <v>0.87988769958130109</v>
      </c>
      <c r="H96" s="23">
        <f>+Coefficients!$B17*'2016 ACTUAL Inputs'!H19</f>
        <v>0</v>
      </c>
      <c r="I96" s="23">
        <f>+Coefficients!$B17*'2016 ACTUAL Inputs'!I19</f>
        <v>0</v>
      </c>
      <c r="J96" s="23">
        <f>+Coefficients!$B17*'2016 ACTUAL Inputs'!J19</f>
        <v>0</v>
      </c>
      <c r="K96" s="23">
        <f>+Coefficients!$B17*'2016 ACTUAL Inputs'!K19</f>
        <v>0</v>
      </c>
      <c r="L96" s="23">
        <f>+Coefficients!$B17*'2016 ACTUAL Inputs'!L19</f>
        <v>0</v>
      </c>
      <c r="M96" s="23">
        <f>+Coefficients!$B17*'2016 ACTUAL Inputs'!M19</f>
        <v>0</v>
      </c>
      <c r="N96" s="155"/>
    </row>
    <row r="97" spans="1:14" s="20" customFormat="1" x14ac:dyDescent="0.25">
      <c r="A97" s="22" t="str">
        <f>Coefficients!A18</f>
        <v>Cal_CDH_Jul</v>
      </c>
      <c r="B97" s="23">
        <f>+Coefficients!$B18*'2016 ACTUAL Inputs'!B20</f>
        <v>0</v>
      </c>
      <c r="C97" s="23">
        <f>+Coefficients!$B18*'2016 ACTUAL Inputs'!C20</f>
        <v>0</v>
      </c>
      <c r="D97" s="23">
        <f>+Coefficients!$B18*'2016 ACTUAL Inputs'!D20</f>
        <v>0</v>
      </c>
      <c r="E97" s="23">
        <f>+Coefficients!$B18*'2016 ACTUAL Inputs'!E20</f>
        <v>0</v>
      </c>
      <c r="F97" s="23">
        <f>+Coefficients!$B18*'2016 ACTUAL Inputs'!F20</f>
        <v>0</v>
      </c>
      <c r="G97" s="23">
        <f>+Coefficients!$B18*'2016 ACTUAL Inputs'!G20</f>
        <v>0</v>
      </c>
      <c r="H97" s="23">
        <f>+Coefficients!$B18*'2016 ACTUAL Inputs'!H20</f>
        <v>0.97284530424492022</v>
      </c>
      <c r="I97" s="23">
        <f>+Coefficients!$B18*'2016 ACTUAL Inputs'!I20</f>
        <v>0</v>
      </c>
      <c r="J97" s="23">
        <f>+Coefficients!$B18*'2016 ACTUAL Inputs'!J20</f>
        <v>0</v>
      </c>
      <c r="K97" s="23">
        <f>+Coefficients!$B18*'2016 ACTUAL Inputs'!K20</f>
        <v>0</v>
      </c>
      <c r="L97" s="23">
        <f>+Coefficients!$B18*'2016 ACTUAL Inputs'!L20</f>
        <v>0</v>
      </c>
      <c r="M97" s="23">
        <f>+Coefficients!$B18*'2016 ACTUAL Inputs'!M20</f>
        <v>0</v>
      </c>
      <c r="N97" s="155"/>
    </row>
    <row r="98" spans="1:14" s="20" customFormat="1" x14ac:dyDescent="0.25">
      <c r="A98" s="22" t="str">
        <f>Coefficients!A19</f>
        <v>Cal_CDH_Aug</v>
      </c>
      <c r="B98" s="23">
        <f>+Coefficients!$B19*'2016 ACTUAL Inputs'!B21</f>
        <v>0</v>
      </c>
      <c r="C98" s="23">
        <f>+Coefficients!$B19*'2016 ACTUAL Inputs'!C21</f>
        <v>0</v>
      </c>
      <c r="D98" s="23">
        <f>+Coefficients!$B19*'2016 ACTUAL Inputs'!D21</f>
        <v>0</v>
      </c>
      <c r="E98" s="23">
        <f>+Coefficients!$B19*'2016 ACTUAL Inputs'!E21</f>
        <v>0</v>
      </c>
      <c r="F98" s="23">
        <f>+Coefficients!$B19*'2016 ACTUAL Inputs'!F21</f>
        <v>0</v>
      </c>
      <c r="G98" s="23">
        <f>+Coefficients!$B19*'2016 ACTUAL Inputs'!G21</f>
        <v>0</v>
      </c>
      <c r="H98" s="23">
        <f>+Coefficients!$B19*'2016 ACTUAL Inputs'!H21</f>
        <v>0</v>
      </c>
      <c r="I98" s="23">
        <f>+Coefficients!$B19*'2016 ACTUAL Inputs'!I21</f>
        <v>1.0126613165294698</v>
      </c>
      <c r="J98" s="23">
        <f>+Coefficients!$B19*'2016 ACTUAL Inputs'!J21</f>
        <v>0</v>
      </c>
      <c r="K98" s="23">
        <f>+Coefficients!$B19*'2016 ACTUAL Inputs'!K21</f>
        <v>0</v>
      </c>
      <c r="L98" s="23">
        <f>+Coefficients!$B19*'2016 ACTUAL Inputs'!L21</f>
        <v>0</v>
      </c>
      <c r="M98" s="23">
        <f>+Coefficients!$B19*'2016 ACTUAL Inputs'!M21</f>
        <v>0</v>
      </c>
      <c r="N98" s="155"/>
    </row>
    <row r="99" spans="1:14" s="20" customFormat="1" x14ac:dyDescent="0.25">
      <c r="A99" s="22" t="str">
        <f>Coefficients!A20</f>
        <v>Cal_CDH_Sep</v>
      </c>
      <c r="B99" s="23">
        <f>+Coefficients!$B20*'2016 ACTUAL Inputs'!B22</f>
        <v>0</v>
      </c>
      <c r="C99" s="23">
        <f>+Coefficients!$B20*'2016 ACTUAL Inputs'!C22</f>
        <v>0</v>
      </c>
      <c r="D99" s="23">
        <f>+Coefficients!$B20*'2016 ACTUAL Inputs'!D22</f>
        <v>0</v>
      </c>
      <c r="E99" s="23">
        <f>+Coefficients!$B20*'2016 ACTUAL Inputs'!E22</f>
        <v>0</v>
      </c>
      <c r="F99" s="23">
        <f>+Coefficients!$B20*'2016 ACTUAL Inputs'!F22</f>
        <v>0</v>
      </c>
      <c r="G99" s="23">
        <f>+Coefficients!$B20*'2016 ACTUAL Inputs'!G22</f>
        <v>0</v>
      </c>
      <c r="H99" s="23">
        <f>+Coefficients!$B20*'2016 ACTUAL Inputs'!H22</f>
        <v>0</v>
      </c>
      <c r="I99" s="23">
        <f>+Coefficients!$B20*'2016 ACTUAL Inputs'!I22</f>
        <v>0</v>
      </c>
      <c r="J99" s="23">
        <f>+Coefficients!$B20*'2016 ACTUAL Inputs'!J22</f>
        <v>0.80412433983441967</v>
      </c>
      <c r="K99" s="23">
        <f>+Coefficients!$B20*'2016 ACTUAL Inputs'!K22</f>
        <v>0</v>
      </c>
      <c r="L99" s="23">
        <f>+Coefficients!$B20*'2016 ACTUAL Inputs'!L22</f>
        <v>0</v>
      </c>
      <c r="M99" s="23">
        <f>+Coefficients!$B20*'2016 ACTUAL Inputs'!M22</f>
        <v>0</v>
      </c>
      <c r="N99" s="155"/>
    </row>
    <row r="100" spans="1:14" s="20" customFormat="1" x14ac:dyDescent="0.25">
      <c r="A100" s="22" t="str">
        <f>Coefficients!A21</f>
        <v>Cal_CDH_Oct</v>
      </c>
      <c r="B100" s="23">
        <f>+Coefficients!$B21*'2016 ACTUAL Inputs'!B23</f>
        <v>0</v>
      </c>
      <c r="C100" s="23">
        <f>+Coefficients!$B21*'2016 ACTUAL Inputs'!C23</f>
        <v>0</v>
      </c>
      <c r="D100" s="23">
        <f>+Coefficients!$B21*'2016 ACTUAL Inputs'!D23</f>
        <v>0</v>
      </c>
      <c r="E100" s="23">
        <f>+Coefficients!$B21*'2016 ACTUAL Inputs'!E23</f>
        <v>0</v>
      </c>
      <c r="F100" s="23">
        <f>+Coefficients!$B21*'2016 ACTUAL Inputs'!F23</f>
        <v>0</v>
      </c>
      <c r="G100" s="23">
        <f>+Coefficients!$B21*'2016 ACTUAL Inputs'!G23</f>
        <v>0</v>
      </c>
      <c r="H100" s="23">
        <f>+Coefficients!$B21*'2016 ACTUAL Inputs'!H23</f>
        <v>0</v>
      </c>
      <c r="I100" s="23">
        <f>+Coefficients!$B21*'2016 ACTUAL Inputs'!I23</f>
        <v>0</v>
      </c>
      <c r="J100" s="23">
        <f>+Coefficients!$B21*'2016 ACTUAL Inputs'!J23</f>
        <v>0</v>
      </c>
      <c r="K100" s="23">
        <f>+Coefficients!$B21*'2016 ACTUAL Inputs'!K23</f>
        <v>0.63716674407423579</v>
      </c>
      <c r="L100" s="23">
        <f>+Coefficients!$B21*'2016 ACTUAL Inputs'!L23</f>
        <v>0</v>
      </c>
      <c r="M100" s="23">
        <f>+Coefficients!$B21*'2016 ACTUAL Inputs'!M23</f>
        <v>0</v>
      </c>
      <c r="N100" s="155"/>
    </row>
    <row r="101" spans="1:14" s="20" customFormat="1" x14ac:dyDescent="0.25">
      <c r="A101" s="22" t="str">
        <f>Coefficients!A22</f>
        <v>Cal_CDH_Nov</v>
      </c>
      <c r="B101" s="23">
        <f>+Coefficients!$B22*'2016 ACTUAL Inputs'!B24</f>
        <v>0</v>
      </c>
      <c r="C101" s="23">
        <f>+Coefficients!$B22*'2016 ACTUAL Inputs'!C24</f>
        <v>0</v>
      </c>
      <c r="D101" s="23">
        <f>+Coefficients!$B22*'2016 ACTUAL Inputs'!D24</f>
        <v>0</v>
      </c>
      <c r="E101" s="23">
        <f>+Coefficients!$B22*'2016 ACTUAL Inputs'!E24</f>
        <v>0</v>
      </c>
      <c r="F101" s="23">
        <f>+Coefficients!$B22*'2016 ACTUAL Inputs'!F24</f>
        <v>0</v>
      </c>
      <c r="G101" s="23">
        <f>+Coefficients!$B22*'2016 ACTUAL Inputs'!G24</f>
        <v>0</v>
      </c>
      <c r="H101" s="23">
        <f>+Coefficients!$B22*'2016 ACTUAL Inputs'!H24</f>
        <v>0</v>
      </c>
      <c r="I101" s="23">
        <f>+Coefficients!$B22*'2016 ACTUAL Inputs'!I24</f>
        <v>0</v>
      </c>
      <c r="J101" s="23">
        <f>+Coefficients!$B22*'2016 ACTUAL Inputs'!J24</f>
        <v>0</v>
      </c>
      <c r="K101" s="23">
        <f>+Coefficients!$B22*'2016 ACTUAL Inputs'!K24</f>
        <v>0</v>
      </c>
      <c r="L101" s="23">
        <f>+Coefficients!$B22*'2016 ACTUAL Inputs'!L24</f>
        <v>0.24519160631779074</v>
      </c>
      <c r="M101" s="23">
        <f>+Coefficients!$B22*'2016 ACTUAL Inputs'!M24</f>
        <v>0</v>
      </c>
      <c r="N101" s="155"/>
    </row>
    <row r="102" spans="1:14" s="20" customFormat="1" x14ac:dyDescent="0.25">
      <c r="A102" s="22" t="str">
        <f>Coefficients!A23</f>
        <v>Cal_CDH_Dec</v>
      </c>
      <c r="B102" s="23">
        <f>+Coefficients!$B23*'2016 ACTUAL Inputs'!B25</f>
        <v>0</v>
      </c>
      <c r="C102" s="23">
        <f>+Coefficients!$B23*'2016 ACTUAL Inputs'!C25</f>
        <v>0</v>
      </c>
      <c r="D102" s="23">
        <f>+Coefficients!$B23*'2016 ACTUAL Inputs'!D25</f>
        <v>0</v>
      </c>
      <c r="E102" s="23">
        <f>+Coefficients!$B23*'2016 ACTUAL Inputs'!E25</f>
        <v>0</v>
      </c>
      <c r="F102" s="23">
        <f>+Coefficients!$B23*'2016 ACTUAL Inputs'!F25</f>
        <v>0</v>
      </c>
      <c r="G102" s="23">
        <f>+Coefficients!$B23*'2016 ACTUAL Inputs'!G25</f>
        <v>0</v>
      </c>
      <c r="H102" s="23">
        <f>+Coefficients!$B23*'2016 ACTUAL Inputs'!H25</f>
        <v>0</v>
      </c>
      <c r="I102" s="23">
        <f>+Coefficients!$B23*'2016 ACTUAL Inputs'!I25</f>
        <v>0</v>
      </c>
      <c r="J102" s="23">
        <f>+Coefficients!$B23*'2016 ACTUAL Inputs'!J25</f>
        <v>0</v>
      </c>
      <c r="K102" s="23">
        <f>+Coefficients!$B23*'2016 ACTUAL Inputs'!K25</f>
        <v>0</v>
      </c>
      <c r="L102" s="23">
        <f>+Coefficients!$B23*'2016 ACTUAL Inputs'!L25</f>
        <v>0</v>
      </c>
      <c r="M102" s="23">
        <f>+Coefficients!$B23*'2016 ACTUAL Inputs'!M25</f>
        <v>0.17675605703538019</v>
      </c>
      <c r="N102" s="155"/>
    </row>
    <row r="103" spans="1:14" s="20" customFormat="1" x14ac:dyDescent="0.25">
      <c r="A103" s="22" t="str">
        <f>Coefficients!A24</f>
        <v>Economics.Leap_Year</v>
      </c>
      <c r="B103" s="23">
        <f>+Coefficients!$B24*'2016 ACTUAL Inputs'!B26</f>
        <v>0</v>
      </c>
      <c r="C103" s="23">
        <f>+Coefficients!$B24*'2016 ACTUAL Inputs'!C26</f>
        <v>4.3261331518899326E-2</v>
      </c>
      <c r="D103" s="23">
        <f>+Coefficients!$B24*'2016 ACTUAL Inputs'!D26</f>
        <v>0</v>
      </c>
      <c r="E103" s="23">
        <f>+Coefficients!$B24*'2016 ACTUAL Inputs'!E26</f>
        <v>0</v>
      </c>
      <c r="F103" s="23">
        <f>+Coefficients!$B24*'2016 ACTUAL Inputs'!F26</f>
        <v>0</v>
      </c>
      <c r="G103" s="23">
        <f>+Coefficients!$B24*'2016 ACTUAL Inputs'!G26</f>
        <v>0</v>
      </c>
      <c r="H103" s="23">
        <f>+Coefficients!$B24*'2016 ACTUAL Inputs'!H26</f>
        <v>0</v>
      </c>
      <c r="I103" s="23">
        <f>+Coefficients!$B24*'2016 ACTUAL Inputs'!I26</f>
        <v>0</v>
      </c>
      <c r="J103" s="23">
        <f>+Coefficients!$B24*'2016 ACTUAL Inputs'!J26</f>
        <v>0</v>
      </c>
      <c r="K103" s="23">
        <f>+Coefficients!$B24*'2016 ACTUAL Inputs'!K26</f>
        <v>0</v>
      </c>
      <c r="L103" s="23">
        <f>+Coefficients!$B24*'2016 ACTUAL Inputs'!L26</f>
        <v>0</v>
      </c>
      <c r="M103" s="23">
        <f>+Coefficients!$B24*'2016 ACTUAL Inputs'!M26</f>
        <v>0</v>
      </c>
      <c r="N103" s="155"/>
    </row>
    <row r="104" spans="1:14" s="20" customFormat="1" x14ac:dyDescent="0.25">
      <c r="A104" s="22" t="s">
        <v>53</v>
      </c>
      <c r="B104" s="23">
        <f>B54</f>
        <v>-1.61454404956629E-6</v>
      </c>
      <c r="C104" s="23">
        <f t="shared" ref="C104:M104" si="7">C54</f>
        <v>-6.5328347509385796E-7</v>
      </c>
      <c r="D104" s="23">
        <f t="shared" si="7"/>
        <v>-2.64334255151155E-7</v>
      </c>
      <c r="E104" s="23">
        <f t="shared" si="7"/>
        <v>-1.06956016932003E-7</v>
      </c>
      <c r="F104" s="23">
        <f t="shared" si="7"/>
        <v>-4.3276984662554703E-8</v>
      </c>
      <c r="G104" s="23">
        <f t="shared" si="7"/>
        <v>-1.7510912275753299E-8</v>
      </c>
      <c r="H104" s="23">
        <f t="shared" si="7"/>
        <v>-7.0853385381042203E-9</v>
      </c>
      <c r="I104" s="23">
        <f t="shared" si="7"/>
        <v>-2.8668991625124801E-9</v>
      </c>
      <c r="J104" s="23">
        <f t="shared" si="7"/>
        <v>-1.1600165272795901E-9</v>
      </c>
      <c r="K104" s="23">
        <f t="shared" si="7"/>
        <v>-4.6937032038840698E-10</v>
      </c>
      <c r="L104" s="23">
        <f t="shared" si="7"/>
        <v>-1.8991874739526801E-10</v>
      </c>
      <c r="M104" s="23">
        <f t="shared" si="7"/>
        <v>-7.6845640961664698E-11</v>
      </c>
      <c r="N104" s="155"/>
    </row>
    <row r="105" spans="1:14" s="20" customFormat="1" ht="15.75" thickBot="1" x14ac:dyDescent="0.3">
      <c r="A105" s="24"/>
      <c r="N105" s="155"/>
    </row>
    <row r="106" spans="1:14" s="20" customFormat="1" x14ac:dyDescent="0.25">
      <c r="A106" s="25" t="s">
        <v>0</v>
      </c>
      <c r="B106" s="65">
        <f>SUM(B81:B105)</f>
        <v>1.6640098877892926</v>
      </c>
      <c r="C106" s="65">
        <f t="shared" ref="C106:M106" si="8">SUM(C81:C105)</f>
        <v>1.605729762322665</v>
      </c>
      <c r="D106" s="65">
        <f t="shared" si="8"/>
        <v>1.859505094025431</v>
      </c>
      <c r="E106" s="65">
        <f t="shared" si="8"/>
        <v>1.822335846755873</v>
      </c>
      <c r="F106" s="65">
        <f t="shared" si="8"/>
        <v>2.0652290849664006</v>
      </c>
      <c r="G106" s="65">
        <f t="shared" si="8"/>
        <v>2.2578351330158486</v>
      </c>
      <c r="H106" s="65">
        <f t="shared" si="8"/>
        <v>2.3263997267780412</v>
      </c>
      <c r="I106" s="65">
        <f t="shared" si="8"/>
        <v>2.3619477581294457</v>
      </c>
      <c r="J106" s="65">
        <f t="shared" si="8"/>
        <v>2.1706420960368584</v>
      </c>
      <c r="K106" s="65">
        <f t="shared" si="8"/>
        <v>2.0330689188621101</v>
      </c>
      <c r="L106" s="65">
        <f t="shared" si="8"/>
        <v>1.6894096390921285</v>
      </c>
      <c r="M106" s="65">
        <f t="shared" si="8"/>
        <v>1.7371522976023874</v>
      </c>
      <c r="N106" s="155"/>
    </row>
    <row r="107" spans="1:14" s="20" customFormat="1" x14ac:dyDescent="0.25">
      <c r="N107" s="155"/>
    </row>
    <row r="108" spans="1:14" s="20" customFormat="1" ht="15.75" x14ac:dyDescent="0.25">
      <c r="A108" s="55" t="s">
        <v>2</v>
      </c>
      <c r="N108" s="155"/>
    </row>
    <row r="109" spans="1:14" s="20" customFormat="1" x14ac:dyDescent="0.25">
      <c r="A109" s="20" t="s">
        <v>3</v>
      </c>
      <c r="B109" s="56">
        <f t="shared" ref="B109:M109" si="9">+B62</f>
        <v>279779.94199999998</v>
      </c>
      <c r="C109" s="56">
        <f t="shared" si="9"/>
        <v>271689.087</v>
      </c>
      <c r="D109" s="56">
        <f t="shared" si="9"/>
        <v>322430.74699999997</v>
      </c>
      <c r="E109" s="56">
        <f t="shared" si="9"/>
        <v>352644.26</v>
      </c>
      <c r="F109" s="56">
        <f t="shared" si="9"/>
        <v>357421.43099999998</v>
      </c>
      <c r="G109" s="56">
        <f t="shared" si="9"/>
        <v>369136.08</v>
      </c>
      <c r="H109" s="56">
        <f t="shared" si="9"/>
        <v>347333.56099999999</v>
      </c>
      <c r="I109" s="56">
        <f t="shared" si="9"/>
        <v>372588.69099999999</v>
      </c>
      <c r="J109" s="56">
        <f t="shared" si="9"/>
        <v>367780.05300000001</v>
      </c>
      <c r="K109" s="56">
        <f t="shared" si="9"/>
        <v>336292.25300000003</v>
      </c>
      <c r="L109" s="56">
        <f t="shared" si="9"/>
        <v>306122.18900000001</v>
      </c>
      <c r="M109" s="56">
        <f t="shared" si="9"/>
        <v>286734.03399999999</v>
      </c>
      <c r="N109" s="155"/>
    </row>
    <row r="110" spans="1:14" s="20" customFormat="1" x14ac:dyDescent="0.25">
      <c r="A110" s="20" t="s">
        <v>4</v>
      </c>
      <c r="B110" s="56">
        <f t="shared" ref="B110:M110" si="10">+B63</f>
        <v>73250</v>
      </c>
      <c r="C110" s="56">
        <f t="shared" si="10"/>
        <v>85800</v>
      </c>
      <c r="D110" s="56">
        <f t="shared" si="10"/>
        <v>111860</v>
      </c>
      <c r="E110" s="56">
        <f t="shared" si="10"/>
        <v>125830</v>
      </c>
      <c r="F110" s="56">
        <f t="shared" si="10"/>
        <v>113525</v>
      </c>
      <c r="G110" s="56">
        <f t="shared" si="10"/>
        <v>115975</v>
      </c>
      <c r="H110" s="56">
        <f t="shared" si="10"/>
        <v>144250</v>
      </c>
      <c r="I110" s="56">
        <f t="shared" si="10"/>
        <v>96050</v>
      </c>
      <c r="J110" s="56">
        <f t="shared" si="10"/>
        <v>91130</v>
      </c>
      <c r="K110" s="56">
        <f t="shared" si="10"/>
        <v>87075</v>
      </c>
      <c r="L110" s="56">
        <f t="shared" si="10"/>
        <v>44020</v>
      </c>
      <c r="M110" s="56">
        <f t="shared" si="10"/>
        <v>13575</v>
      </c>
      <c r="N110" s="155"/>
    </row>
    <row r="111" spans="1:14" s="20" customFormat="1" x14ac:dyDescent="0.25">
      <c r="A111" s="20" t="s">
        <v>5</v>
      </c>
      <c r="B111" s="56">
        <f t="shared" ref="B111:M111" si="11">+B64</f>
        <v>-16605.656999999999</v>
      </c>
      <c r="C111" s="56">
        <f t="shared" si="11"/>
        <v>-15877.108</v>
      </c>
      <c r="D111" s="56">
        <f t="shared" si="11"/>
        <v>-17499.067999999999</v>
      </c>
      <c r="E111" s="56">
        <f t="shared" si="11"/>
        <v>-17798.316999999999</v>
      </c>
      <c r="F111" s="56">
        <f t="shared" si="11"/>
        <v>-20662.913</v>
      </c>
      <c r="G111" s="56">
        <f t="shared" si="11"/>
        <v>-21591.087</v>
      </c>
      <c r="H111" s="56">
        <f t="shared" si="11"/>
        <v>-22680.61866</v>
      </c>
      <c r="I111" s="56">
        <f t="shared" si="11"/>
        <v>-23317.011900000001</v>
      </c>
      <c r="J111" s="56">
        <f t="shared" si="11"/>
        <v>-21560.286779999999</v>
      </c>
      <c r="K111" s="56">
        <f t="shared" si="11"/>
        <v>-19850.322240000001</v>
      </c>
      <c r="L111" s="56">
        <f t="shared" si="11"/>
        <v>-17013.793320000001</v>
      </c>
      <c r="M111" s="56">
        <f t="shared" si="11"/>
        <v>-16704.617999999999</v>
      </c>
      <c r="N111" s="155"/>
    </row>
    <row r="112" spans="1:14" s="20" customFormat="1" x14ac:dyDescent="0.25">
      <c r="A112" s="20" t="s">
        <v>6</v>
      </c>
      <c r="B112" s="56">
        <f t="shared" ref="B112:M112" si="12">+B65</f>
        <v>4941.6098041148261</v>
      </c>
      <c r="C112" s="56">
        <f t="shared" si="12"/>
        <v>3011.6674362598947</v>
      </c>
      <c r="D112" s="56">
        <f t="shared" si="12"/>
        <v>5646.3203654786284</v>
      </c>
      <c r="E112" s="56">
        <f t="shared" si="12"/>
        <v>5479.5266777857469</v>
      </c>
      <c r="F112" s="56">
        <f t="shared" si="12"/>
        <v>5963.7702536569541</v>
      </c>
      <c r="G112" s="56">
        <f t="shared" si="12"/>
        <v>5928.6643190316927</v>
      </c>
      <c r="H112" s="56">
        <f t="shared" si="12"/>
        <v>6279.6451503097796</v>
      </c>
      <c r="I112" s="56">
        <f t="shared" si="12"/>
        <v>6252.1679969719444</v>
      </c>
      <c r="J112" s="56">
        <f t="shared" si="12"/>
        <v>6537.6919070096028</v>
      </c>
      <c r="K112" s="56">
        <f t="shared" si="12"/>
        <v>5361.5990772232453</v>
      </c>
      <c r="L112" s="56">
        <f t="shared" si="12"/>
        <v>3882.9522272739159</v>
      </c>
      <c r="M112" s="56">
        <f t="shared" si="12"/>
        <v>4479.0422992308395</v>
      </c>
      <c r="N112" s="155"/>
    </row>
    <row r="113" spans="1:14" s="20" customFormat="1" x14ac:dyDescent="0.25">
      <c r="A113" s="20" t="s">
        <v>7</v>
      </c>
      <c r="B113" s="56">
        <f t="shared" ref="B113:M113" si="13">+B66</f>
        <v>3226.7217999024642</v>
      </c>
      <c r="C113" s="56">
        <f t="shared" si="13"/>
        <v>3024.364812240321</v>
      </c>
      <c r="D113" s="56">
        <f t="shared" si="13"/>
        <v>2885.7993985291932</v>
      </c>
      <c r="E113" s="56">
        <f t="shared" si="13"/>
        <v>2338.6756481099019</v>
      </c>
      <c r="F113" s="56">
        <f t="shared" si="13"/>
        <v>3168.99137870305</v>
      </c>
      <c r="G113" s="56">
        <f t="shared" si="13"/>
        <v>3847.1393257777081</v>
      </c>
      <c r="H113" s="56">
        <f t="shared" si="13"/>
        <v>3995.5665835242626</v>
      </c>
      <c r="I113" s="56">
        <f t="shared" si="13"/>
        <v>3848.2457528714713</v>
      </c>
      <c r="J113" s="56">
        <f t="shared" si="13"/>
        <v>3744.3203033932841</v>
      </c>
      <c r="K113" s="56">
        <f t="shared" si="13"/>
        <v>3154.2495337255236</v>
      </c>
      <c r="L113" s="56">
        <f t="shared" si="13"/>
        <v>2473.6872701797702</v>
      </c>
      <c r="M113" s="56">
        <f t="shared" si="13"/>
        <v>2927.1239982525658</v>
      </c>
      <c r="N113" s="155"/>
    </row>
    <row r="114" spans="1:14" s="20" customFormat="1" x14ac:dyDescent="0.25">
      <c r="A114" s="20" t="s">
        <v>8</v>
      </c>
      <c r="B114" s="56">
        <f t="shared" ref="B114:M114" si="14">+B67</f>
        <v>11999.232626757715</v>
      </c>
      <c r="C114" s="56">
        <f t="shared" si="14"/>
        <v>10846.06422052635</v>
      </c>
      <c r="D114" s="56">
        <f t="shared" si="14"/>
        <v>13705.294514678833</v>
      </c>
      <c r="E114" s="56">
        <f t="shared" si="14"/>
        <v>13219.419505308586</v>
      </c>
      <c r="F114" s="56">
        <f t="shared" si="14"/>
        <v>15166.164144225542</v>
      </c>
      <c r="G114" s="56">
        <f t="shared" si="14"/>
        <v>15750.296863305244</v>
      </c>
      <c r="H114" s="56">
        <f t="shared" si="14"/>
        <v>15853.054123601498</v>
      </c>
      <c r="I114" s="56">
        <f t="shared" si="14"/>
        <v>16606.641533948685</v>
      </c>
      <c r="J114" s="56">
        <f t="shared" si="14"/>
        <v>12403.335308296148</v>
      </c>
      <c r="K114" s="56">
        <f t="shared" si="14"/>
        <v>13443.254511872045</v>
      </c>
      <c r="L114" s="56">
        <f t="shared" si="14"/>
        <v>9811.3702043490121</v>
      </c>
      <c r="M114" s="56">
        <f t="shared" si="14"/>
        <v>10596.497611078819</v>
      </c>
      <c r="N114" s="155"/>
    </row>
    <row r="115" spans="1:14" s="20" customFormat="1" x14ac:dyDescent="0.25">
      <c r="A115" s="20" t="s">
        <v>9</v>
      </c>
      <c r="B115" s="56">
        <f t="shared" ref="B115:M115" si="15">+B68</f>
        <v>49066.070717499999</v>
      </c>
      <c r="C115" s="56">
        <f t="shared" si="15"/>
        <v>45856.16909950001</v>
      </c>
      <c r="D115" s="56">
        <f t="shared" si="15"/>
        <v>36948.208477499997</v>
      </c>
      <c r="E115" s="56">
        <f t="shared" si="15"/>
        <v>33232.609399999987</v>
      </c>
      <c r="F115" s="56">
        <f t="shared" si="15"/>
        <v>46559.112666999979</v>
      </c>
      <c r="G115" s="56">
        <f t="shared" si="15"/>
        <v>56647.388459000002</v>
      </c>
      <c r="H115" s="56">
        <f t="shared" si="15"/>
        <v>61431.824873499972</v>
      </c>
      <c r="I115" s="56">
        <f t="shared" si="15"/>
        <v>62184.69073399996</v>
      </c>
      <c r="J115" s="56">
        <f t="shared" si="15"/>
        <v>53011.956985999961</v>
      </c>
      <c r="K115" s="56">
        <f t="shared" si="15"/>
        <v>41820.036014999976</v>
      </c>
      <c r="L115" s="56">
        <f t="shared" si="15"/>
        <v>31986.602599499987</v>
      </c>
      <c r="M115" s="56">
        <f t="shared" si="15"/>
        <v>37231.660261500016</v>
      </c>
      <c r="N115" s="155"/>
    </row>
    <row r="116" spans="1:14" s="20" customFormat="1" x14ac:dyDescent="0.25">
      <c r="A116" s="20" t="s">
        <v>10</v>
      </c>
      <c r="B116" s="56">
        <f t="shared" ref="B116:M116" si="16">+B69</f>
        <v>1902.4848013855467</v>
      </c>
      <c r="C116" s="56">
        <f t="shared" si="16"/>
        <v>1909.0129855242471</v>
      </c>
      <c r="D116" s="56">
        <f t="shared" si="16"/>
        <v>1902.4848013855467</v>
      </c>
      <c r="E116" s="56">
        <f t="shared" si="16"/>
        <v>1902.4848013855467</v>
      </c>
      <c r="F116" s="56">
        <f t="shared" si="16"/>
        <v>1841.1143239214975</v>
      </c>
      <c r="G116" s="56">
        <f t="shared" si="16"/>
        <v>1902.4848013855467</v>
      </c>
      <c r="H116" s="56">
        <f t="shared" si="16"/>
        <v>1841.1143239214975</v>
      </c>
      <c r="I116" s="56">
        <f t="shared" si="16"/>
        <v>3042.4261954783315</v>
      </c>
      <c r="J116" s="56">
        <f t="shared" si="16"/>
        <v>3042.4261954783315</v>
      </c>
      <c r="K116" s="56">
        <f t="shared" si="16"/>
        <v>2944.2834149790315</v>
      </c>
      <c r="L116" s="56">
        <f t="shared" si="16"/>
        <v>3042.4261954783315</v>
      </c>
      <c r="M116" s="56">
        <f t="shared" si="16"/>
        <v>2944.2834149790315</v>
      </c>
      <c r="N116" s="155"/>
    </row>
    <row r="117" spans="1:14" s="20" customFormat="1" x14ac:dyDescent="0.25">
      <c r="A117" s="20" t="s">
        <v>11</v>
      </c>
      <c r="B117" s="56">
        <f t="shared" ref="B117:M117" si="17">+B70</f>
        <v>12780.440385067275</v>
      </c>
      <c r="C117" s="56">
        <f t="shared" si="17"/>
        <v>12780.440385067275</v>
      </c>
      <c r="D117" s="56">
        <f t="shared" si="17"/>
        <v>12780.440385067275</v>
      </c>
      <c r="E117" s="56">
        <f t="shared" si="17"/>
        <v>12780.440385067275</v>
      </c>
      <c r="F117" s="56">
        <f t="shared" si="17"/>
        <v>12780.440385067275</v>
      </c>
      <c r="G117" s="56">
        <f t="shared" si="17"/>
        <v>12780.440385067275</v>
      </c>
      <c r="H117" s="56">
        <f t="shared" si="17"/>
        <v>12780.440385067275</v>
      </c>
      <c r="I117" s="56">
        <f t="shared" si="17"/>
        <v>12780.440385067275</v>
      </c>
      <c r="J117" s="56">
        <f t="shared" si="17"/>
        <v>12780.440385067275</v>
      </c>
      <c r="K117" s="56">
        <f t="shared" si="17"/>
        <v>12780.440385067275</v>
      </c>
      <c r="L117" s="56">
        <f t="shared" si="17"/>
        <v>12780.440385067275</v>
      </c>
      <c r="M117" s="56">
        <f t="shared" si="17"/>
        <v>12780.440385067275</v>
      </c>
      <c r="N117" s="155"/>
    </row>
    <row r="118" spans="1:14" s="20" customFormat="1" x14ac:dyDescent="0.25">
      <c r="A118" s="25" t="s">
        <v>31</v>
      </c>
      <c r="B118" s="67">
        <f t="shared" ref="B118:M118" si="18">+B71</f>
        <v>-7164.3298782065103</v>
      </c>
      <c r="C118" s="67">
        <f t="shared" si="18"/>
        <v>-6603.0282714885143</v>
      </c>
      <c r="D118" s="67">
        <f t="shared" si="18"/>
        <v>-7045.5592491938396</v>
      </c>
      <c r="E118" s="67">
        <f t="shared" si="18"/>
        <v>-7659.0513577021666</v>
      </c>
      <c r="F118" s="67">
        <f t="shared" si="18"/>
        <v>-8630.1988053893492</v>
      </c>
      <c r="G118" s="67">
        <f t="shared" si="18"/>
        <v>-8661.484893138786</v>
      </c>
      <c r="H118" s="67">
        <f t="shared" si="18"/>
        <v>-9452.8570354460262</v>
      </c>
      <c r="I118" s="67">
        <f t="shared" si="18"/>
        <v>-10061.292320392698</v>
      </c>
      <c r="J118" s="67">
        <f t="shared" si="18"/>
        <v>-8829.8578662967611</v>
      </c>
      <c r="K118" s="67">
        <f t="shared" si="18"/>
        <v>-8359.2197786996767</v>
      </c>
      <c r="L118" s="67">
        <f t="shared" si="18"/>
        <v>-6745.4391772402696</v>
      </c>
      <c r="M118" s="67">
        <f t="shared" si="18"/>
        <v>-7017.9765752211779</v>
      </c>
      <c r="N118" s="155"/>
    </row>
    <row r="119" spans="1:14" s="20" customFormat="1" x14ac:dyDescent="0.25">
      <c r="A119" s="20" t="s">
        <v>28</v>
      </c>
      <c r="B119" s="56">
        <f t="shared" ref="B119:M119" si="19">+B72</f>
        <v>-2338.6708718949221</v>
      </c>
      <c r="C119" s="56">
        <f t="shared" si="19"/>
        <v>-2328.5132316210493</v>
      </c>
      <c r="D119" s="56">
        <f t="shared" si="19"/>
        <v>-2959.165605116028</v>
      </c>
      <c r="E119" s="56">
        <f t="shared" si="19"/>
        <v>-3096.1550642063094</v>
      </c>
      <c r="F119" s="56">
        <f t="shared" si="19"/>
        <v>-3100.539266535664</v>
      </c>
      <c r="G119" s="56">
        <f t="shared" si="19"/>
        <v>-2675.0676151031967</v>
      </c>
      <c r="H119" s="56">
        <f t="shared" si="19"/>
        <v>-2856.650626076248</v>
      </c>
      <c r="I119" s="56">
        <f t="shared" si="19"/>
        <v>-4272.74232665414</v>
      </c>
      <c r="J119" s="56">
        <f t="shared" si="19"/>
        <v>-3754.5824904481274</v>
      </c>
      <c r="K119" s="56">
        <f t="shared" si="19"/>
        <v>-3778.2653191232225</v>
      </c>
      <c r="L119" s="56">
        <f t="shared" si="19"/>
        <v>-3459.1754120821643</v>
      </c>
      <c r="M119" s="56">
        <f t="shared" si="19"/>
        <v>-3353.7448634788293</v>
      </c>
      <c r="N119" s="155"/>
    </row>
    <row r="120" spans="1:14" s="20" customFormat="1" x14ac:dyDescent="0.25">
      <c r="A120" s="25" t="s">
        <v>14</v>
      </c>
      <c r="B120" s="168">
        <f>(B106*B122)+SUM(B109:B119)</f>
        <v>8415742.1146925632</v>
      </c>
      <c r="C120" s="168">
        <f>(C106*C122)+SUM(C109:C119)</f>
        <v>8146388.9043851467</v>
      </c>
      <c r="D120" s="168">
        <f>(D106*D122)+SUM(D109:D119)</f>
        <v>9452243.2003245186</v>
      </c>
      <c r="E120" s="168">
        <f>(E106*E122)+SUM(E109:E119)</f>
        <v>9319935.9816955756</v>
      </c>
      <c r="F120" s="168">
        <f t="shared" ref="F120:I120" si="20">(F106*F122)+SUM(F109:F119)</f>
        <v>10506263.459309537</v>
      </c>
      <c r="G120" s="168">
        <f t="shared" si="20"/>
        <v>11471572.445979523</v>
      </c>
      <c r="H120" s="81">
        <f t="shared" si="20"/>
        <v>558775.08011840202</v>
      </c>
      <c r="I120" s="81">
        <f t="shared" si="20"/>
        <v>535702.25705129071</v>
      </c>
      <c r="J120" s="81">
        <f>(J106*J122)+SUM(J109:J119)</f>
        <v>516285.4969484997</v>
      </c>
      <c r="K120" s="81">
        <f t="shared" ref="K120" si="21">(K106*K122)+SUM(K109:K119)</f>
        <v>470883.30860004411</v>
      </c>
      <c r="L120" s="81">
        <f t="shared" ref="L120" si="22">(L106*L122)+SUM(L109:L119)</f>
        <v>386901.25997252588</v>
      </c>
      <c r="M120" s="81">
        <f t="shared" ref="M120" si="23">(M106*M122)+SUM(M109:M119)</f>
        <v>344191.7425314085</v>
      </c>
      <c r="N120" s="155"/>
    </row>
    <row r="121" spans="1:14" s="20" customFormat="1" x14ac:dyDescent="0.25">
      <c r="A121" s="25"/>
      <c r="N121" s="155"/>
    </row>
    <row r="122" spans="1:14" s="25" customFormat="1" x14ac:dyDescent="0.25">
      <c r="A122" s="25" t="s">
        <v>19</v>
      </c>
      <c r="B122" s="168">
        <f>+'2016 ACTUAL Inputs'!B30</f>
        <v>4810611</v>
      </c>
      <c r="C122" s="168">
        <f>+'2016 ACTUAL Inputs'!C30</f>
        <v>4817922</v>
      </c>
      <c r="D122" s="168">
        <f>+'2016 ACTUAL Inputs'!D30</f>
        <v>4824718</v>
      </c>
      <c r="E122" s="168">
        <f>+'2016 ACTUAL Inputs'!E30</f>
        <v>4829550</v>
      </c>
      <c r="F122" s="168">
        <f>+'2016 ACTUAL Inputs'!F30</f>
        <v>4833474</v>
      </c>
      <c r="G122" s="168">
        <f>+'2016 ACTUAL Inputs'!G30</f>
        <v>4837613</v>
      </c>
      <c r="H122" s="81">
        <f>+'2016 ACTUAL Inputs'!H30</f>
        <v>0</v>
      </c>
      <c r="I122" s="81">
        <f>+'2016 ACTUAL Inputs'!I30</f>
        <v>0</v>
      </c>
      <c r="J122" s="81">
        <f>+'2016 ACTUAL Inputs'!J30</f>
        <v>0</v>
      </c>
      <c r="K122" s="81">
        <f>+'2016 ACTUAL Inputs'!K30</f>
        <v>0</v>
      </c>
      <c r="L122" s="81">
        <f>+'2016 ACTUAL Inputs'!L30</f>
        <v>0</v>
      </c>
      <c r="M122" s="81">
        <f>+'2016 ACTUAL Inputs'!M30</f>
        <v>0</v>
      </c>
      <c r="N122" s="159"/>
    </row>
    <row r="123" spans="1:14" s="20" customFormat="1" x14ac:dyDescent="0.25">
      <c r="A123" s="25" t="s">
        <v>20</v>
      </c>
      <c r="B123" s="178">
        <f>+'2016 ACTUAL Inputs'!B31</f>
        <v>0</v>
      </c>
      <c r="C123" s="178">
        <f>+'2016 ACTUAL Inputs'!C31</f>
        <v>0</v>
      </c>
      <c r="D123" s="178">
        <f>+'2016 ACTUAL Inputs'!D31</f>
        <v>0</v>
      </c>
      <c r="E123" s="178">
        <f>+'2016 ACTUAL Inputs'!E31</f>
        <v>0</v>
      </c>
      <c r="F123" s="178">
        <f>+'2016 ACTUAL Inputs'!F31</f>
        <v>0</v>
      </c>
      <c r="G123" s="178">
        <f>+'2016 ACTUAL Inputs'!G31</f>
        <v>0</v>
      </c>
      <c r="H123" s="134">
        <f>+'2016 ACTUAL Inputs'!H31</f>
        <v>0</v>
      </c>
      <c r="I123" s="134">
        <f>+'2016 ACTUAL Inputs'!I31</f>
        <v>0</v>
      </c>
      <c r="J123" s="88">
        <f>+'2016 ACTUAL Inputs'!J31</f>
        <v>0</v>
      </c>
      <c r="K123" s="88">
        <f>+'2016 ACTUAL Inputs'!K31</f>
        <v>0</v>
      </c>
      <c r="L123" s="88">
        <f>+'2016 ACTUAL Inputs'!L31</f>
        <v>0</v>
      </c>
      <c r="M123" s="88">
        <f>+'2016 ACTUAL Inputs'!M31</f>
        <v>0</v>
      </c>
      <c r="N123" s="155"/>
    </row>
    <row r="124" spans="1:14" s="25" customFormat="1" x14ac:dyDescent="0.25">
      <c r="A124" s="25" t="s">
        <v>62</v>
      </c>
      <c r="B124" s="66">
        <f>+'2016 ACTUAL Inputs'!B29</f>
        <v>8471387</v>
      </c>
      <c r="C124" s="66">
        <f>+'2016 ACTUAL Inputs'!C29</f>
        <v>7894541</v>
      </c>
      <c r="D124" s="66">
        <f>+'2016 ACTUAL Inputs'!D29</f>
        <v>9224496</v>
      </c>
      <c r="E124" s="66">
        <f>+'2016 ACTUAL Inputs'!E29</f>
        <v>9336062</v>
      </c>
      <c r="F124" s="66">
        <f>+'2016 ACTUAL Inputs'!F29</f>
        <v>10576631</v>
      </c>
      <c r="G124" s="66">
        <f>+'2016 ACTUAL Inputs'!G29</f>
        <v>11520456</v>
      </c>
      <c r="H124" s="81">
        <f>+'2016 ACTUAL Inputs'!H29</f>
        <v>0</v>
      </c>
      <c r="I124" s="81">
        <f>+'2016 ACTUAL Inputs'!I29</f>
        <v>0</v>
      </c>
      <c r="J124" s="81">
        <f>+'2016 ACTUAL Inputs'!J29</f>
        <v>0</v>
      </c>
      <c r="K124" s="81">
        <f>+'2016 ACTUAL Inputs'!K29</f>
        <v>0</v>
      </c>
      <c r="L124" s="81">
        <f>+'2016 ACTUAL Inputs'!L29</f>
        <v>0</v>
      </c>
      <c r="M124" s="81">
        <f>+'2016 ACTUAL Inputs'!M29</f>
        <v>0</v>
      </c>
      <c r="N124" s="159"/>
    </row>
    <row r="125" spans="1:14" s="20" customFormat="1" x14ac:dyDescent="0.25">
      <c r="A125" s="26"/>
      <c r="N125" s="155"/>
    </row>
    <row r="126" spans="1:14" s="20" customFormat="1" x14ac:dyDescent="0.25">
      <c r="N126" s="155"/>
    </row>
    <row r="127" spans="1:14" ht="15.75" thickBot="1" x14ac:dyDescent="0.3"/>
    <row r="128" spans="1:14" s="13" customFormat="1" ht="18.75" x14ac:dyDescent="0.3">
      <c r="A128" s="106" t="s">
        <v>22</v>
      </c>
      <c r="B128" s="17">
        <f>B79</f>
        <v>42370</v>
      </c>
      <c r="C128" s="17">
        <f t="shared" ref="C128:M128" si="24">C79</f>
        <v>42401</v>
      </c>
      <c r="D128" s="17">
        <f t="shared" si="24"/>
        <v>42430</v>
      </c>
      <c r="E128" s="17">
        <f t="shared" si="24"/>
        <v>42461</v>
      </c>
      <c r="F128" s="17">
        <f t="shared" si="24"/>
        <v>42491</v>
      </c>
      <c r="G128" s="17">
        <f t="shared" si="24"/>
        <v>42522</v>
      </c>
      <c r="H128" s="17">
        <f t="shared" si="24"/>
        <v>42552</v>
      </c>
      <c r="I128" s="17">
        <f t="shared" si="24"/>
        <v>42583</v>
      </c>
      <c r="J128" s="17">
        <f t="shared" si="24"/>
        <v>42614</v>
      </c>
      <c r="K128" s="17">
        <f t="shared" si="24"/>
        <v>42644</v>
      </c>
      <c r="L128" s="17">
        <f t="shared" si="24"/>
        <v>42675</v>
      </c>
      <c r="M128" s="17">
        <f t="shared" si="24"/>
        <v>42705</v>
      </c>
      <c r="N128" s="155"/>
    </row>
    <row r="129" spans="1:14" s="13" customFormat="1" ht="18.75" x14ac:dyDescent="0.3">
      <c r="A129" s="54" t="s">
        <v>30</v>
      </c>
      <c r="N129" s="155"/>
    </row>
    <row r="130" spans="1:14" s="13" customFormat="1" x14ac:dyDescent="0.25">
      <c r="A130" s="11" t="str">
        <f>Coefficients!A2</f>
        <v>CONST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55"/>
    </row>
    <row r="131" spans="1:14" s="13" customFormat="1" x14ac:dyDescent="0.25">
      <c r="A131" s="11" t="str">
        <f>Coefficients!A3</f>
        <v>Weather.Cal_HDD_based_on_45_degrees</v>
      </c>
      <c r="B131" s="63">
        <f>(B82-B32)*B$74</f>
        <v>-28856.105289814219</v>
      </c>
      <c r="C131" s="63">
        <f t="shared" ref="C131:D131" si="25">(C82-C32)*C$74</f>
        <v>0</v>
      </c>
      <c r="D131" s="63">
        <f t="shared" si="25"/>
        <v>0</v>
      </c>
      <c r="E131" s="63">
        <f t="shared" ref="E131:I131" si="26">(E82-E32)*E$74</f>
        <v>0</v>
      </c>
      <c r="F131" s="63">
        <f t="shared" si="26"/>
        <v>0</v>
      </c>
      <c r="G131" s="63">
        <f t="shared" si="26"/>
        <v>0</v>
      </c>
      <c r="H131" s="63">
        <f t="shared" si="26"/>
        <v>0</v>
      </c>
      <c r="I131" s="63">
        <f t="shared" si="26"/>
        <v>0</v>
      </c>
      <c r="J131" s="63">
        <f t="shared" ref="J131:M131" si="27">(J82-J32)*J$74</f>
        <v>0</v>
      </c>
      <c r="K131" s="63">
        <f t="shared" si="27"/>
        <v>0</v>
      </c>
      <c r="L131" s="63">
        <f t="shared" si="27"/>
        <v>0</v>
      </c>
      <c r="M131" s="63">
        <f t="shared" si="27"/>
        <v>0</v>
      </c>
      <c r="N131" s="155"/>
    </row>
    <row r="132" spans="1:14" s="13" customFormat="1" x14ac:dyDescent="0.25">
      <c r="A132" s="11" t="str">
        <f>Coefficients!A4</f>
        <v>Jan_HDD_Winter</v>
      </c>
      <c r="B132" s="63">
        <f t="shared" ref="B132:M152" si="28">(B83-B33)*B$74</f>
        <v>-42280.01416545306</v>
      </c>
      <c r="C132" s="63">
        <f t="shared" ref="C132:D150" si="29">(C83-C33)*C$74</f>
        <v>0</v>
      </c>
      <c r="D132" s="63">
        <f t="shared" si="29"/>
        <v>0</v>
      </c>
      <c r="E132" s="63">
        <f t="shared" ref="E132:I132" si="30">(E83-E33)*E$74</f>
        <v>0</v>
      </c>
      <c r="F132" s="63">
        <f t="shared" si="30"/>
        <v>0</v>
      </c>
      <c r="G132" s="63">
        <f t="shared" si="30"/>
        <v>0</v>
      </c>
      <c r="H132" s="63">
        <f t="shared" si="30"/>
        <v>0</v>
      </c>
      <c r="I132" s="63">
        <f t="shared" si="30"/>
        <v>0</v>
      </c>
      <c r="J132" s="63">
        <f t="shared" ref="J132:M132" si="31">(J83-J33)*J$74</f>
        <v>0</v>
      </c>
      <c r="K132" s="63">
        <f t="shared" si="31"/>
        <v>0</v>
      </c>
      <c r="L132" s="63">
        <f t="shared" si="31"/>
        <v>0</v>
      </c>
      <c r="M132" s="63">
        <f t="shared" si="31"/>
        <v>0</v>
      </c>
      <c r="N132" s="155"/>
    </row>
    <row r="133" spans="1:14" s="13" customFormat="1" x14ac:dyDescent="0.25">
      <c r="A133" s="11" t="str">
        <f>Coefficients!A5</f>
        <v>Feb_HDD_Winter</v>
      </c>
      <c r="B133" s="63">
        <f t="shared" si="28"/>
        <v>0</v>
      </c>
      <c r="C133" s="63">
        <f t="shared" si="29"/>
        <v>76957.005340251475</v>
      </c>
      <c r="D133" s="63">
        <f t="shared" si="29"/>
        <v>0</v>
      </c>
      <c r="E133" s="63">
        <f t="shared" ref="E133:I133" si="32">(E84-E34)*E$74</f>
        <v>0</v>
      </c>
      <c r="F133" s="63">
        <f t="shared" si="32"/>
        <v>0</v>
      </c>
      <c r="G133" s="63">
        <f t="shared" si="32"/>
        <v>0</v>
      </c>
      <c r="H133" s="63">
        <f t="shared" si="32"/>
        <v>0</v>
      </c>
      <c r="I133" s="63">
        <f t="shared" si="32"/>
        <v>0</v>
      </c>
      <c r="J133" s="63">
        <f t="shared" ref="J133:M133" si="33">(J84-J34)*J$74</f>
        <v>0</v>
      </c>
      <c r="K133" s="63">
        <f t="shared" si="33"/>
        <v>0</v>
      </c>
      <c r="L133" s="63">
        <f t="shared" si="33"/>
        <v>0</v>
      </c>
      <c r="M133" s="63">
        <f t="shared" si="33"/>
        <v>0</v>
      </c>
      <c r="N133" s="155"/>
    </row>
    <row r="134" spans="1:14" s="13" customFormat="1" x14ac:dyDescent="0.25">
      <c r="A134" s="11" t="str">
        <f>Coefficients!A6</f>
        <v>Mar_HDD_Winter</v>
      </c>
      <c r="B134" s="63">
        <f t="shared" si="28"/>
        <v>0</v>
      </c>
      <c r="C134" s="63">
        <f t="shared" si="29"/>
        <v>0</v>
      </c>
      <c r="D134" s="63">
        <f t="shared" si="29"/>
        <v>-143408.63338202366</v>
      </c>
      <c r="E134" s="63">
        <f t="shared" ref="E134:I134" si="34">(E85-E35)*E$74</f>
        <v>0</v>
      </c>
      <c r="F134" s="63">
        <f t="shared" si="34"/>
        <v>0</v>
      </c>
      <c r="G134" s="63">
        <f t="shared" si="34"/>
        <v>0</v>
      </c>
      <c r="H134" s="63">
        <f t="shared" si="34"/>
        <v>0</v>
      </c>
      <c r="I134" s="63">
        <f t="shared" si="34"/>
        <v>0</v>
      </c>
      <c r="J134" s="63">
        <f t="shared" ref="J134:M134" si="35">(J85-J35)*J$74</f>
        <v>0</v>
      </c>
      <c r="K134" s="63">
        <f t="shared" si="35"/>
        <v>0</v>
      </c>
      <c r="L134" s="63">
        <f t="shared" si="35"/>
        <v>0</v>
      </c>
      <c r="M134" s="63">
        <f t="shared" si="35"/>
        <v>0</v>
      </c>
      <c r="N134" s="155"/>
    </row>
    <row r="135" spans="1:14" s="13" customFormat="1" x14ac:dyDescent="0.25">
      <c r="A135" s="11" t="str">
        <f>Coefficients!A7</f>
        <v>Dec_HDD_Winter</v>
      </c>
      <c r="B135" s="63">
        <f t="shared" si="28"/>
        <v>0</v>
      </c>
      <c r="C135" s="63">
        <f t="shared" si="29"/>
        <v>0</v>
      </c>
      <c r="D135" s="63">
        <f t="shared" si="29"/>
        <v>0</v>
      </c>
      <c r="E135" s="63">
        <f t="shared" ref="E135:I135" si="36">(E86-E36)*E$74</f>
        <v>0</v>
      </c>
      <c r="F135" s="63">
        <f t="shared" si="36"/>
        <v>0</v>
      </c>
      <c r="G135" s="63">
        <f t="shared" si="36"/>
        <v>0</v>
      </c>
      <c r="H135" s="63">
        <f t="shared" si="36"/>
        <v>0</v>
      </c>
      <c r="I135" s="63">
        <f t="shared" si="36"/>
        <v>0</v>
      </c>
      <c r="J135" s="63">
        <f t="shared" ref="J135:M135" si="37">(J86-J36)*J$74</f>
        <v>0</v>
      </c>
      <c r="K135" s="63">
        <f t="shared" si="37"/>
        <v>0</v>
      </c>
      <c r="L135" s="63">
        <f t="shared" si="37"/>
        <v>0</v>
      </c>
      <c r="M135" s="63">
        <f t="shared" si="37"/>
        <v>0</v>
      </c>
      <c r="N135" s="155"/>
    </row>
    <row r="136" spans="1:14" s="13" customFormat="1" x14ac:dyDescent="0.25">
      <c r="A136" s="11" t="str">
        <f>Coefficients!A8</f>
        <v>Misc.NEPACT_WGTBY_UPC_Actual_CDH_Nighttime_Hrs</v>
      </c>
      <c r="B136" s="63">
        <f t="shared" si="28"/>
        <v>0</v>
      </c>
      <c r="C136" s="63">
        <f t="shared" si="29"/>
        <v>0</v>
      </c>
      <c r="D136" s="63">
        <f t="shared" si="29"/>
        <v>0</v>
      </c>
      <c r="E136" s="63">
        <f t="shared" ref="E136:I136" si="38">(E87-E37)*E$74</f>
        <v>0</v>
      </c>
      <c r="F136" s="63">
        <f t="shared" si="38"/>
        <v>0</v>
      </c>
      <c r="G136" s="63">
        <f t="shared" si="38"/>
        <v>0</v>
      </c>
      <c r="H136" s="63">
        <f t="shared" si="38"/>
        <v>0</v>
      </c>
      <c r="I136" s="63">
        <f t="shared" si="38"/>
        <v>0</v>
      </c>
      <c r="J136" s="63">
        <f t="shared" ref="J136:M136" si="39">(J87-J37)*J$74</f>
        <v>0</v>
      </c>
      <c r="K136" s="63">
        <f t="shared" si="39"/>
        <v>0</v>
      </c>
      <c r="L136" s="63">
        <f t="shared" si="39"/>
        <v>0</v>
      </c>
      <c r="M136" s="63">
        <f t="shared" si="39"/>
        <v>0</v>
      </c>
      <c r="N136" s="155"/>
    </row>
    <row r="137" spans="1:14" s="13" customFormat="1" x14ac:dyDescent="0.25">
      <c r="A137" s="11" t="str">
        <f>Coefficients!A9</f>
        <v>Misc.Real__Price_Increase_4mos</v>
      </c>
      <c r="B137" s="63">
        <f t="shared" si="28"/>
        <v>0</v>
      </c>
      <c r="C137" s="63">
        <f t="shared" si="29"/>
        <v>0</v>
      </c>
      <c r="D137" s="63">
        <f t="shared" si="29"/>
        <v>0</v>
      </c>
      <c r="E137" s="63">
        <f t="shared" ref="E137:I137" si="40">(E88-E38)*E$74</f>
        <v>0</v>
      </c>
      <c r="F137" s="63">
        <f t="shared" si="40"/>
        <v>0</v>
      </c>
      <c r="G137" s="63">
        <f t="shared" si="40"/>
        <v>0</v>
      </c>
      <c r="H137" s="63">
        <f t="shared" si="40"/>
        <v>0</v>
      </c>
      <c r="I137" s="63">
        <f t="shared" si="40"/>
        <v>0</v>
      </c>
      <c r="J137" s="63">
        <f t="shared" ref="J137:M137" si="41">(J88-J38)*J$74</f>
        <v>0</v>
      </c>
      <c r="K137" s="63">
        <f t="shared" si="41"/>
        <v>0</v>
      </c>
      <c r="L137" s="63">
        <f t="shared" si="41"/>
        <v>0</v>
      </c>
      <c r="M137" s="63">
        <f t="shared" si="41"/>
        <v>0</v>
      </c>
      <c r="N137" s="155"/>
    </row>
    <row r="138" spans="1:14" s="13" customFormat="1" x14ac:dyDescent="0.25">
      <c r="A138" s="11" t="str">
        <f>Coefficients!A10</f>
        <v>Misc.Real_Price_Decrease</v>
      </c>
      <c r="B138" s="63">
        <f t="shared" si="28"/>
        <v>-563.64990779427796</v>
      </c>
      <c r="C138" s="63">
        <f t="shared" si="29"/>
        <v>-564.45561196217955</v>
      </c>
      <c r="D138" s="63">
        <f t="shared" si="29"/>
        <v>1709.5518025859417</v>
      </c>
      <c r="E138" s="63">
        <f t="shared" ref="E138:I138" si="42">(E89-E39)*E$74</f>
        <v>3349.0332614391573</v>
      </c>
      <c r="F138" s="63">
        <f t="shared" si="42"/>
        <v>2039.7915591400674</v>
      </c>
      <c r="G138" s="63">
        <f t="shared" si="42"/>
        <v>2045.1047745530768</v>
      </c>
      <c r="H138" s="63">
        <f t="shared" si="42"/>
        <v>0</v>
      </c>
      <c r="I138" s="63">
        <f t="shared" si="42"/>
        <v>0</v>
      </c>
      <c r="J138" s="63">
        <f t="shared" ref="J138:M138" si="43">(J89-J39)*J$74</f>
        <v>0</v>
      </c>
      <c r="K138" s="63">
        <f t="shared" si="43"/>
        <v>0</v>
      </c>
      <c r="L138" s="63">
        <f t="shared" si="43"/>
        <v>0</v>
      </c>
      <c r="M138" s="63">
        <f t="shared" si="43"/>
        <v>0</v>
      </c>
      <c r="N138" s="155"/>
    </row>
    <row r="139" spans="1:14" s="13" customFormat="1" x14ac:dyDescent="0.25">
      <c r="A139" s="11" t="str">
        <f>Coefficients!A11</f>
        <v>Economics.Wgt_Per_Capital_Income</v>
      </c>
      <c r="B139" s="63">
        <f t="shared" si="28"/>
        <v>11350.202340960066</v>
      </c>
      <c r="C139" s="63">
        <f t="shared" si="29"/>
        <v>11396.652617274953</v>
      </c>
      <c r="D139" s="63">
        <f t="shared" si="29"/>
        <v>11711.018650581482</v>
      </c>
      <c r="E139" s="63">
        <f t="shared" ref="E139:I139" si="44">(E90-E40)*E$74</f>
        <v>10922.935172352754</v>
      </c>
      <c r="F139" s="63">
        <f t="shared" si="44"/>
        <v>10392.094755114022</v>
      </c>
      <c r="G139" s="63">
        <f t="shared" si="44"/>
        <v>9885.8713737976886</v>
      </c>
      <c r="H139" s="63">
        <f t="shared" si="44"/>
        <v>0</v>
      </c>
      <c r="I139" s="63">
        <f t="shared" si="44"/>
        <v>0</v>
      </c>
      <c r="J139" s="63">
        <f t="shared" ref="J139:M139" si="45">(J90-J40)*J$74</f>
        <v>0</v>
      </c>
      <c r="K139" s="63">
        <f t="shared" si="45"/>
        <v>0</v>
      </c>
      <c r="L139" s="63">
        <f t="shared" si="45"/>
        <v>0</v>
      </c>
      <c r="M139" s="63">
        <f t="shared" si="45"/>
        <v>0</v>
      </c>
      <c r="N139" s="155"/>
    </row>
    <row r="140" spans="1:14" s="13" customFormat="1" x14ac:dyDescent="0.25">
      <c r="A140" s="11" t="str">
        <f>Coefficients!A12</f>
        <v>Cal_CDH_Jan</v>
      </c>
      <c r="B140" s="63">
        <f t="shared" si="28"/>
        <v>-326998.42745584034</v>
      </c>
      <c r="C140" s="63">
        <f t="shared" si="29"/>
        <v>0</v>
      </c>
      <c r="D140" s="63">
        <f t="shared" si="29"/>
        <v>0</v>
      </c>
      <c r="E140" s="63">
        <f t="shared" ref="E140:I140" si="46">(E91-E41)*E$74</f>
        <v>0</v>
      </c>
      <c r="F140" s="63">
        <f t="shared" si="46"/>
        <v>0</v>
      </c>
      <c r="G140" s="63">
        <f t="shared" si="46"/>
        <v>0</v>
      </c>
      <c r="H140" s="63">
        <f t="shared" si="46"/>
        <v>0</v>
      </c>
      <c r="I140" s="63">
        <f t="shared" si="46"/>
        <v>0</v>
      </c>
      <c r="J140" s="63">
        <f t="shared" ref="J140:M140" si="47">(J91-J41)*J$74</f>
        <v>0</v>
      </c>
      <c r="K140" s="63">
        <f t="shared" si="47"/>
        <v>0</v>
      </c>
      <c r="L140" s="63">
        <f t="shared" si="47"/>
        <v>0</v>
      </c>
      <c r="M140" s="63">
        <f t="shared" si="47"/>
        <v>0</v>
      </c>
      <c r="N140" s="155"/>
    </row>
    <row r="141" spans="1:14" s="13" customFormat="1" x14ac:dyDescent="0.25">
      <c r="A141" s="11" t="str">
        <f>Coefficients!A13</f>
        <v>Cal_CDH_Feb</v>
      </c>
      <c r="B141" s="63">
        <f t="shared" si="28"/>
        <v>0</v>
      </c>
      <c r="C141" s="63">
        <f t="shared" ref="C141" si="48">(C92-C42)*C$74</f>
        <v>-131130.48790776412</v>
      </c>
      <c r="D141" s="139">
        <f>(D92-D42)*D$74</f>
        <v>0</v>
      </c>
      <c r="E141" s="63">
        <f t="shared" ref="E141:I141" si="49">(E92-E42)*E$74</f>
        <v>0</v>
      </c>
      <c r="F141" s="63">
        <f t="shared" si="49"/>
        <v>0</v>
      </c>
      <c r="G141" s="63">
        <f t="shared" si="49"/>
        <v>0</v>
      </c>
      <c r="H141" s="63">
        <f t="shared" si="49"/>
        <v>0</v>
      </c>
      <c r="I141" s="63">
        <f t="shared" si="49"/>
        <v>0</v>
      </c>
      <c r="J141" s="63">
        <f t="shared" ref="J141:M141" si="50">(J92-J42)*J$74</f>
        <v>0</v>
      </c>
      <c r="K141" s="63">
        <f t="shared" si="50"/>
        <v>0</v>
      </c>
      <c r="L141" s="63">
        <f t="shared" si="50"/>
        <v>0</v>
      </c>
      <c r="M141" s="63">
        <f t="shared" si="50"/>
        <v>0</v>
      </c>
      <c r="N141" s="155"/>
    </row>
    <row r="142" spans="1:14" s="13" customFormat="1" x14ac:dyDescent="0.25">
      <c r="A142" s="11" t="str">
        <f>Coefficients!A14</f>
        <v>Cal_CDH_Mar</v>
      </c>
      <c r="B142" s="63">
        <f t="shared" si="28"/>
        <v>0</v>
      </c>
      <c r="C142" s="63">
        <f t="shared" si="29"/>
        <v>0</v>
      </c>
      <c r="D142" s="63">
        <f t="shared" si="29"/>
        <v>593249.18992642395</v>
      </c>
      <c r="E142" s="63">
        <f t="shared" ref="E142:I142" si="51">(E93-E43)*E$74</f>
        <v>0</v>
      </c>
      <c r="F142" s="63">
        <f t="shared" si="51"/>
        <v>0</v>
      </c>
      <c r="G142" s="63">
        <f t="shared" si="51"/>
        <v>0</v>
      </c>
      <c r="H142" s="63">
        <f t="shared" si="51"/>
        <v>0</v>
      </c>
      <c r="I142" s="63">
        <f t="shared" si="51"/>
        <v>0</v>
      </c>
      <c r="J142" s="63">
        <f t="shared" ref="J142:M142" si="52">(J93-J43)*J$74</f>
        <v>0</v>
      </c>
      <c r="K142" s="63">
        <f t="shared" si="52"/>
        <v>0</v>
      </c>
      <c r="L142" s="63">
        <f t="shared" si="52"/>
        <v>0</v>
      </c>
      <c r="M142" s="63">
        <f t="shared" si="52"/>
        <v>0</v>
      </c>
      <c r="N142" s="155"/>
    </row>
    <row r="143" spans="1:14" s="13" customFormat="1" x14ac:dyDescent="0.25">
      <c r="A143" s="11" t="str">
        <f>Coefficients!A15</f>
        <v>Cal_CDH_Apr</v>
      </c>
      <c r="B143" s="63">
        <f t="shared" si="28"/>
        <v>0</v>
      </c>
      <c r="C143" s="63">
        <f t="shared" si="29"/>
        <v>0</v>
      </c>
      <c r="D143" s="63">
        <f t="shared" si="29"/>
        <v>0</v>
      </c>
      <c r="E143" s="63">
        <f t="shared" ref="E143:I143" si="53">(E94-E44)*E$74</f>
        <v>15160.810905603068</v>
      </c>
      <c r="F143" s="63">
        <f t="shared" si="53"/>
        <v>0</v>
      </c>
      <c r="G143" s="63">
        <f t="shared" si="53"/>
        <v>0</v>
      </c>
      <c r="H143" s="63">
        <f t="shared" si="53"/>
        <v>0</v>
      </c>
      <c r="I143" s="63">
        <f t="shared" si="53"/>
        <v>0</v>
      </c>
      <c r="J143" s="63">
        <f t="shared" ref="J143:M143" si="54">(J94-J44)*J$74</f>
        <v>0</v>
      </c>
      <c r="K143" s="63">
        <f t="shared" si="54"/>
        <v>0</v>
      </c>
      <c r="L143" s="63">
        <f t="shared" si="54"/>
        <v>0</v>
      </c>
      <c r="M143" s="63">
        <f t="shared" si="54"/>
        <v>0</v>
      </c>
      <c r="N143" s="155"/>
    </row>
    <row r="144" spans="1:14" s="13" customFormat="1" x14ac:dyDescent="0.25">
      <c r="A144" s="11" t="str">
        <f>Coefficients!A16</f>
        <v>Cal_CDH_May</v>
      </c>
      <c r="B144" s="63">
        <f t="shared" si="28"/>
        <v>0</v>
      </c>
      <c r="C144" s="63">
        <f t="shared" si="29"/>
        <v>0</v>
      </c>
      <c r="D144" s="63">
        <f t="shared" si="29"/>
        <v>0</v>
      </c>
      <c r="E144" s="63">
        <f t="shared" ref="E144:I144" si="55">(E95-E45)*E$74</f>
        <v>0</v>
      </c>
      <c r="F144" s="63">
        <f t="shared" si="55"/>
        <v>-68384.460248110918</v>
      </c>
      <c r="G144" s="63">
        <f t="shared" si="55"/>
        <v>0</v>
      </c>
      <c r="H144" s="63">
        <f t="shared" si="55"/>
        <v>0</v>
      </c>
      <c r="I144" s="63">
        <f t="shared" si="55"/>
        <v>0</v>
      </c>
      <c r="J144" s="63">
        <f t="shared" ref="J144:M144" si="56">(J95-J45)*J$74</f>
        <v>0</v>
      </c>
      <c r="K144" s="63">
        <f t="shared" si="56"/>
        <v>0</v>
      </c>
      <c r="L144" s="63">
        <f t="shared" si="56"/>
        <v>0</v>
      </c>
      <c r="M144" s="63">
        <f t="shared" si="56"/>
        <v>0</v>
      </c>
      <c r="N144" s="155"/>
    </row>
    <row r="145" spans="1:14" s="13" customFormat="1" x14ac:dyDescent="0.25">
      <c r="A145" s="11" t="str">
        <f>Coefficients!A17</f>
        <v>Cal_CDH_Jun</v>
      </c>
      <c r="B145" s="63">
        <f t="shared" si="28"/>
        <v>0</v>
      </c>
      <c r="C145" s="63">
        <f t="shared" si="29"/>
        <v>0</v>
      </c>
      <c r="D145" s="63">
        <f t="shared" si="29"/>
        <v>0</v>
      </c>
      <c r="E145" s="63">
        <f t="shared" ref="E145:I145" si="57">(E96-E46)*E$74</f>
        <v>0</v>
      </c>
      <c r="F145" s="63">
        <f t="shared" si="57"/>
        <v>0</v>
      </c>
      <c r="G145" s="63">
        <f t="shared" si="57"/>
        <v>394388.27718596748</v>
      </c>
      <c r="H145" s="63">
        <f t="shared" si="57"/>
        <v>0</v>
      </c>
      <c r="I145" s="63">
        <f t="shared" si="57"/>
        <v>0</v>
      </c>
      <c r="J145" s="63">
        <f t="shared" ref="J145:M145" si="58">(J96-J46)*J$74</f>
        <v>0</v>
      </c>
      <c r="K145" s="63">
        <f t="shared" si="58"/>
        <v>0</v>
      </c>
      <c r="L145" s="63">
        <f t="shared" si="58"/>
        <v>0</v>
      </c>
      <c r="M145" s="63">
        <f t="shared" si="58"/>
        <v>0</v>
      </c>
      <c r="N145" s="155"/>
    </row>
    <row r="146" spans="1:14" s="13" customFormat="1" x14ac:dyDescent="0.25">
      <c r="A146" s="11" t="str">
        <f>Coefficients!A18</f>
        <v>Cal_CDH_Jul</v>
      </c>
      <c r="B146" s="63">
        <f t="shared" si="28"/>
        <v>0</v>
      </c>
      <c r="C146" s="63">
        <f t="shared" si="29"/>
        <v>0</v>
      </c>
      <c r="D146" s="63">
        <f t="shared" si="29"/>
        <v>0</v>
      </c>
      <c r="E146" s="63">
        <f t="shared" ref="E146:I146" si="59">(E97-E47)*E$74</f>
        <v>0</v>
      </c>
      <c r="F146" s="63">
        <f t="shared" si="59"/>
        <v>0</v>
      </c>
      <c r="G146" s="63">
        <f t="shared" si="59"/>
        <v>0</v>
      </c>
      <c r="H146" s="63">
        <f t="shared" si="59"/>
        <v>0</v>
      </c>
      <c r="I146" s="63">
        <f t="shared" si="59"/>
        <v>0</v>
      </c>
      <c r="J146" s="63">
        <f t="shared" ref="J146:M146" si="60">(J97-J47)*J$74</f>
        <v>0</v>
      </c>
      <c r="K146" s="63">
        <f t="shared" si="60"/>
        <v>0</v>
      </c>
      <c r="L146" s="63">
        <f t="shared" si="60"/>
        <v>0</v>
      </c>
      <c r="M146" s="63">
        <f t="shared" si="60"/>
        <v>0</v>
      </c>
      <c r="N146" s="155"/>
    </row>
    <row r="147" spans="1:14" s="13" customFormat="1" x14ac:dyDescent="0.25">
      <c r="A147" s="11" t="str">
        <f>Coefficients!A19</f>
        <v>Cal_CDH_Aug</v>
      </c>
      <c r="B147" s="63">
        <f t="shared" si="28"/>
        <v>0</v>
      </c>
      <c r="C147" s="63">
        <f t="shared" si="29"/>
        <v>0</v>
      </c>
      <c r="D147" s="63">
        <f t="shared" si="29"/>
        <v>0</v>
      </c>
      <c r="E147" s="63">
        <f t="shared" ref="E147:I147" si="61">(E98-E48)*E$74</f>
        <v>0</v>
      </c>
      <c r="F147" s="63">
        <f t="shared" si="61"/>
        <v>0</v>
      </c>
      <c r="G147" s="63">
        <f t="shared" si="61"/>
        <v>0</v>
      </c>
      <c r="H147" s="63">
        <f t="shared" si="61"/>
        <v>0</v>
      </c>
      <c r="I147" s="63">
        <f t="shared" si="61"/>
        <v>0</v>
      </c>
      <c r="J147" s="63">
        <f t="shared" ref="J147:M147" si="62">(J98-J48)*J$74</f>
        <v>0</v>
      </c>
      <c r="K147" s="63">
        <f t="shared" si="62"/>
        <v>0</v>
      </c>
      <c r="L147" s="63">
        <f t="shared" si="62"/>
        <v>0</v>
      </c>
      <c r="M147" s="63">
        <f t="shared" si="62"/>
        <v>0</v>
      </c>
      <c r="N147" s="155"/>
    </row>
    <row r="148" spans="1:14" s="13" customFormat="1" x14ac:dyDescent="0.25">
      <c r="A148" s="11" t="str">
        <f>Coefficients!A20</f>
        <v>Cal_CDH_Sep</v>
      </c>
      <c r="B148" s="63">
        <f t="shared" si="28"/>
        <v>0</v>
      </c>
      <c r="C148" s="63">
        <f t="shared" si="29"/>
        <v>0</v>
      </c>
      <c r="D148" s="63">
        <f t="shared" si="29"/>
        <v>0</v>
      </c>
      <c r="E148" s="63">
        <f t="shared" ref="E148:I148" si="63">(E99-E49)*E$74</f>
        <v>0</v>
      </c>
      <c r="F148" s="63">
        <f t="shared" si="63"/>
        <v>0</v>
      </c>
      <c r="G148" s="63">
        <f t="shared" si="63"/>
        <v>0</v>
      </c>
      <c r="H148" s="63">
        <f t="shared" si="63"/>
        <v>0</v>
      </c>
      <c r="I148" s="63">
        <f t="shared" si="63"/>
        <v>0</v>
      </c>
      <c r="J148" s="63">
        <f t="shared" ref="J148:M148" si="64">(J99-J49)*J$74</f>
        <v>0</v>
      </c>
      <c r="K148" s="63">
        <f t="shared" si="64"/>
        <v>0</v>
      </c>
      <c r="L148" s="63">
        <f t="shared" si="64"/>
        <v>0</v>
      </c>
      <c r="M148" s="63">
        <f t="shared" si="64"/>
        <v>0</v>
      </c>
      <c r="N148" s="155"/>
    </row>
    <row r="149" spans="1:14" s="13" customFormat="1" x14ac:dyDescent="0.25">
      <c r="A149" s="11" t="str">
        <f>Coefficients!A21</f>
        <v>Cal_CDH_Oct</v>
      </c>
      <c r="B149" s="63">
        <f t="shared" si="28"/>
        <v>0</v>
      </c>
      <c r="C149" s="63">
        <f t="shared" si="29"/>
        <v>0</v>
      </c>
      <c r="D149" s="63">
        <f t="shared" si="29"/>
        <v>0</v>
      </c>
      <c r="E149" s="63">
        <f t="shared" ref="E149:I149" si="65">(E100-E50)*E$74</f>
        <v>0</v>
      </c>
      <c r="F149" s="63">
        <f t="shared" si="65"/>
        <v>0</v>
      </c>
      <c r="G149" s="63">
        <f t="shared" si="65"/>
        <v>0</v>
      </c>
      <c r="H149" s="63">
        <f t="shared" si="65"/>
        <v>0</v>
      </c>
      <c r="I149" s="63">
        <f t="shared" si="65"/>
        <v>0</v>
      </c>
      <c r="J149" s="63">
        <f t="shared" ref="J149:M149" si="66">(J100-J50)*J$74</f>
        <v>0</v>
      </c>
      <c r="K149" s="63">
        <f t="shared" si="66"/>
        <v>0</v>
      </c>
      <c r="L149" s="63">
        <f t="shared" si="66"/>
        <v>0</v>
      </c>
      <c r="M149" s="63">
        <f t="shared" si="66"/>
        <v>0</v>
      </c>
      <c r="N149" s="155"/>
    </row>
    <row r="150" spans="1:14" s="13" customFormat="1" x14ac:dyDescent="0.25">
      <c r="A150" s="11" t="str">
        <f>Coefficients!A22</f>
        <v>Cal_CDH_Nov</v>
      </c>
      <c r="B150" s="63">
        <f t="shared" si="28"/>
        <v>0</v>
      </c>
      <c r="C150" s="63">
        <f t="shared" si="29"/>
        <v>0</v>
      </c>
      <c r="D150" s="63">
        <f t="shared" si="29"/>
        <v>0</v>
      </c>
      <c r="E150" s="63">
        <f t="shared" ref="E150:I150" si="67">(E101-E51)*E$74</f>
        <v>0</v>
      </c>
      <c r="F150" s="63">
        <f t="shared" si="67"/>
        <v>0</v>
      </c>
      <c r="G150" s="63">
        <f t="shared" si="67"/>
        <v>0</v>
      </c>
      <c r="H150" s="63">
        <f t="shared" si="67"/>
        <v>0</v>
      </c>
      <c r="I150" s="63">
        <f t="shared" si="67"/>
        <v>0</v>
      </c>
      <c r="J150" s="63">
        <f t="shared" ref="J150:M150" si="68">(J101-J51)*J$74</f>
        <v>0</v>
      </c>
      <c r="K150" s="63">
        <f t="shared" si="68"/>
        <v>0</v>
      </c>
      <c r="L150" s="63">
        <f t="shared" si="68"/>
        <v>0</v>
      </c>
      <c r="M150" s="63">
        <f t="shared" si="68"/>
        <v>0</v>
      </c>
      <c r="N150" s="155"/>
    </row>
    <row r="151" spans="1:14" s="13" customFormat="1" x14ac:dyDescent="0.25">
      <c r="A151" s="11" t="str">
        <f>Coefficients!A23</f>
        <v>Cal_CDH_Dec</v>
      </c>
      <c r="B151" s="63">
        <f t="shared" si="28"/>
        <v>0</v>
      </c>
      <c r="C151" s="63">
        <f t="shared" si="28"/>
        <v>0</v>
      </c>
      <c r="D151" s="63">
        <f t="shared" si="28"/>
        <v>0</v>
      </c>
      <c r="E151" s="63">
        <f t="shared" si="28"/>
        <v>0</v>
      </c>
      <c r="F151" s="63">
        <f t="shared" si="28"/>
        <v>0</v>
      </c>
      <c r="G151" s="63">
        <f t="shared" si="28"/>
        <v>0</v>
      </c>
      <c r="H151" s="63">
        <f t="shared" si="28"/>
        <v>0</v>
      </c>
      <c r="I151" s="63">
        <f t="shared" si="28"/>
        <v>0</v>
      </c>
      <c r="J151" s="63">
        <f t="shared" si="28"/>
        <v>0</v>
      </c>
      <c r="K151" s="63">
        <f t="shared" si="28"/>
        <v>0</v>
      </c>
      <c r="L151" s="63">
        <f t="shared" si="28"/>
        <v>0</v>
      </c>
      <c r="M151" s="63">
        <f t="shared" si="28"/>
        <v>0</v>
      </c>
      <c r="N151" s="155"/>
    </row>
    <row r="152" spans="1:14" s="13" customFormat="1" x14ac:dyDescent="0.25">
      <c r="A152" s="11" t="str">
        <f>Coefficients!A24</f>
        <v>Economics.Leap_Year</v>
      </c>
      <c r="B152" s="63">
        <f t="shared" si="28"/>
        <v>0</v>
      </c>
      <c r="C152" s="63">
        <f t="shared" si="28"/>
        <v>0</v>
      </c>
      <c r="D152" s="63">
        <f t="shared" si="28"/>
        <v>0</v>
      </c>
      <c r="E152" s="63">
        <f t="shared" si="28"/>
        <v>0</v>
      </c>
      <c r="F152" s="63">
        <f t="shared" si="28"/>
        <v>0</v>
      </c>
      <c r="G152" s="63">
        <f t="shared" si="28"/>
        <v>0</v>
      </c>
      <c r="H152" s="63">
        <f t="shared" si="28"/>
        <v>0</v>
      </c>
      <c r="I152" s="63">
        <f t="shared" si="28"/>
        <v>0</v>
      </c>
      <c r="J152" s="63">
        <f t="shared" si="28"/>
        <v>0</v>
      </c>
      <c r="K152" s="63">
        <f t="shared" si="28"/>
        <v>0</v>
      </c>
      <c r="L152" s="63">
        <f t="shared" si="28"/>
        <v>0</v>
      </c>
      <c r="M152" s="63">
        <f t="shared" si="28"/>
        <v>0</v>
      </c>
      <c r="N152" s="155"/>
    </row>
    <row r="153" spans="1:14" s="13" customFormat="1" x14ac:dyDescent="0.25">
      <c r="A153" s="11" t="s">
        <v>53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55"/>
    </row>
    <row r="154" spans="1:14" s="69" customFormat="1" ht="15.75" thickBot="1" x14ac:dyDescent="0.3">
      <c r="A154" s="15"/>
      <c r="N154" s="156"/>
    </row>
    <row r="155" spans="1:14" s="13" customFormat="1" x14ac:dyDescent="0.25">
      <c r="N155" s="155"/>
    </row>
    <row r="156" spans="1:14" s="13" customFormat="1" x14ac:dyDescent="0.25">
      <c r="A156" s="38" t="s">
        <v>2</v>
      </c>
      <c r="N156" s="155"/>
    </row>
    <row r="157" spans="1:14" s="13" customFormat="1" x14ac:dyDescent="0.25">
      <c r="A157" s="13" t="s">
        <v>3</v>
      </c>
      <c r="B157" s="63">
        <f t="shared" ref="B157:M157" si="69">+B109-B62</f>
        <v>0</v>
      </c>
      <c r="C157" s="63">
        <f t="shared" si="69"/>
        <v>0</v>
      </c>
      <c r="D157" s="63">
        <f t="shared" si="69"/>
        <v>0</v>
      </c>
      <c r="E157" s="63">
        <f t="shared" si="69"/>
        <v>0</v>
      </c>
      <c r="F157" s="63">
        <f t="shared" si="69"/>
        <v>0</v>
      </c>
      <c r="G157" s="63">
        <f t="shared" si="69"/>
        <v>0</v>
      </c>
      <c r="H157" s="63">
        <f t="shared" si="69"/>
        <v>0</v>
      </c>
      <c r="I157" s="63">
        <f t="shared" si="69"/>
        <v>0</v>
      </c>
      <c r="J157" s="63">
        <f t="shared" si="69"/>
        <v>0</v>
      </c>
      <c r="K157" s="63">
        <f t="shared" si="69"/>
        <v>0</v>
      </c>
      <c r="L157" s="63">
        <f t="shared" si="69"/>
        <v>0</v>
      </c>
      <c r="M157" s="63">
        <f t="shared" si="69"/>
        <v>0</v>
      </c>
      <c r="N157" s="155"/>
    </row>
    <row r="158" spans="1:14" s="13" customFormat="1" x14ac:dyDescent="0.25">
      <c r="A158" s="13" t="s">
        <v>4</v>
      </c>
      <c r="B158" s="63">
        <f t="shared" ref="B158:M158" si="70">+B110-B63</f>
        <v>0</v>
      </c>
      <c r="C158" s="63">
        <f t="shared" si="70"/>
        <v>0</v>
      </c>
      <c r="D158" s="63">
        <f t="shared" si="70"/>
        <v>0</v>
      </c>
      <c r="E158" s="63">
        <f t="shared" si="70"/>
        <v>0</v>
      </c>
      <c r="F158" s="63">
        <f t="shared" si="70"/>
        <v>0</v>
      </c>
      <c r="G158" s="63">
        <f t="shared" si="70"/>
        <v>0</v>
      </c>
      <c r="H158" s="63">
        <f t="shared" si="70"/>
        <v>0</v>
      </c>
      <c r="I158" s="63">
        <f t="shared" si="70"/>
        <v>0</v>
      </c>
      <c r="J158" s="63">
        <f t="shared" si="70"/>
        <v>0</v>
      </c>
      <c r="K158" s="63">
        <f t="shared" si="70"/>
        <v>0</v>
      </c>
      <c r="L158" s="63">
        <f t="shared" si="70"/>
        <v>0</v>
      </c>
      <c r="M158" s="63">
        <f t="shared" si="70"/>
        <v>0</v>
      </c>
      <c r="N158" s="155"/>
    </row>
    <row r="159" spans="1:14" s="13" customFormat="1" x14ac:dyDescent="0.25">
      <c r="A159" s="13" t="s">
        <v>5</v>
      </c>
      <c r="B159" s="63">
        <f t="shared" ref="B159:M159" si="71">+B111-B64</f>
        <v>0</v>
      </c>
      <c r="C159" s="63">
        <f t="shared" si="71"/>
        <v>0</v>
      </c>
      <c r="D159" s="63">
        <f t="shared" si="71"/>
        <v>0</v>
      </c>
      <c r="E159" s="63">
        <f t="shared" si="71"/>
        <v>0</v>
      </c>
      <c r="F159" s="63">
        <f t="shared" si="71"/>
        <v>0</v>
      </c>
      <c r="G159" s="63">
        <f t="shared" si="71"/>
        <v>0</v>
      </c>
      <c r="H159" s="63">
        <f t="shared" si="71"/>
        <v>0</v>
      </c>
      <c r="I159" s="63">
        <f t="shared" si="71"/>
        <v>0</v>
      </c>
      <c r="J159" s="63">
        <f t="shared" si="71"/>
        <v>0</v>
      </c>
      <c r="K159" s="63">
        <f t="shared" si="71"/>
        <v>0</v>
      </c>
      <c r="L159" s="63">
        <f t="shared" si="71"/>
        <v>0</v>
      </c>
      <c r="M159" s="63">
        <f t="shared" si="71"/>
        <v>0</v>
      </c>
      <c r="N159" s="155"/>
    </row>
    <row r="160" spans="1:14" s="13" customFormat="1" x14ac:dyDescent="0.25">
      <c r="A160" s="13" t="s">
        <v>6</v>
      </c>
      <c r="B160" s="63">
        <f t="shared" ref="B160:M160" si="72">+B112-B65</f>
        <v>0</v>
      </c>
      <c r="C160" s="63">
        <f t="shared" si="72"/>
        <v>0</v>
      </c>
      <c r="D160" s="63">
        <f t="shared" si="72"/>
        <v>0</v>
      </c>
      <c r="E160" s="63">
        <f t="shared" si="72"/>
        <v>0</v>
      </c>
      <c r="F160" s="63">
        <f t="shared" si="72"/>
        <v>0</v>
      </c>
      <c r="G160" s="63">
        <f t="shared" si="72"/>
        <v>0</v>
      </c>
      <c r="H160" s="63">
        <f t="shared" si="72"/>
        <v>0</v>
      </c>
      <c r="I160" s="63">
        <f t="shared" si="72"/>
        <v>0</v>
      </c>
      <c r="J160" s="63">
        <f t="shared" si="72"/>
        <v>0</v>
      </c>
      <c r="K160" s="63">
        <f t="shared" si="72"/>
        <v>0</v>
      </c>
      <c r="L160" s="63">
        <f t="shared" si="72"/>
        <v>0</v>
      </c>
      <c r="M160" s="63">
        <f t="shared" si="72"/>
        <v>0</v>
      </c>
      <c r="N160" s="155"/>
    </row>
    <row r="161" spans="1:14" s="13" customFormat="1" x14ac:dyDescent="0.25">
      <c r="A161" s="13" t="s">
        <v>7</v>
      </c>
      <c r="B161" s="63">
        <f t="shared" ref="B161:M161" si="73">+B113-B66</f>
        <v>0</v>
      </c>
      <c r="C161" s="63">
        <f t="shared" si="73"/>
        <v>0</v>
      </c>
      <c r="D161" s="63">
        <f t="shared" si="73"/>
        <v>0</v>
      </c>
      <c r="E161" s="63">
        <f t="shared" si="73"/>
        <v>0</v>
      </c>
      <c r="F161" s="63">
        <f t="shared" si="73"/>
        <v>0</v>
      </c>
      <c r="G161" s="63">
        <f t="shared" si="73"/>
        <v>0</v>
      </c>
      <c r="H161" s="63">
        <f t="shared" si="73"/>
        <v>0</v>
      </c>
      <c r="I161" s="63">
        <f t="shared" si="73"/>
        <v>0</v>
      </c>
      <c r="J161" s="63">
        <f t="shared" si="73"/>
        <v>0</v>
      </c>
      <c r="K161" s="63">
        <f t="shared" si="73"/>
        <v>0</v>
      </c>
      <c r="L161" s="63">
        <f t="shared" si="73"/>
        <v>0</v>
      </c>
      <c r="M161" s="63">
        <f t="shared" si="73"/>
        <v>0</v>
      </c>
      <c r="N161" s="155"/>
    </row>
    <row r="162" spans="1:14" s="13" customFormat="1" x14ac:dyDescent="0.25">
      <c r="A162" s="13" t="s">
        <v>8</v>
      </c>
      <c r="B162" s="63">
        <f t="shared" ref="B162:M162" si="74">+B114-B67</f>
        <v>0</v>
      </c>
      <c r="C162" s="63">
        <f t="shared" si="74"/>
        <v>0</v>
      </c>
      <c r="D162" s="63">
        <f t="shared" si="74"/>
        <v>0</v>
      </c>
      <c r="E162" s="63">
        <f t="shared" si="74"/>
        <v>0</v>
      </c>
      <c r="F162" s="63">
        <f t="shared" si="74"/>
        <v>0</v>
      </c>
      <c r="G162" s="63">
        <f t="shared" si="74"/>
        <v>0</v>
      </c>
      <c r="H162" s="63">
        <f t="shared" si="74"/>
        <v>0</v>
      </c>
      <c r="I162" s="63">
        <f t="shared" si="74"/>
        <v>0</v>
      </c>
      <c r="J162" s="63">
        <f t="shared" si="74"/>
        <v>0</v>
      </c>
      <c r="K162" s="63">
        <f t="shared" si="74"/>
        <v>0</v>
      </c>
      <c r="L162" s="63">
        <f t="shared" si="74"/>
        <v>0</v>
      </c>
      <c r="M162" s="63">
        <f t="shared" si="74"/>
        <v>0</v>
      </c>
      <c r="N162" s="155"/>
    </row>
    <row r="163" spans="1:14" s="13" customFormat="1" x14ac:dyDescent="0.25">
      <c r="A163" s="13" t="s">
        <v>9</v>
      </c>
      <c r="B163" s="63">
        <f t="shared" ref="B163:M163" si="75">+B115-B68</f>
        <v>0</v>
      </c>
      <c r="C163" s="63">
        <f t="shared" si="75"/>
        <v>0</v>
      </c>
      <c r="D163" s="63">
        <f t="shared" si="75"/>
        <v>0</v>
      </c>
      <c r="E163" s="63">
        <f t="shared" si="75"/>
        <v>0</v>
      </c>
      <c r="F163" s="63">
        <f t="shared" si="75"/>
        <v>0</v>
      </c>
      <c r="G163" s="63">
        <f t="shared" si="75"/>
        <v>0</v>
      </c>
      <c r="H163" s="63">
        <f t="shared" si="75"/>
        <v>0</v>
      </c>
      <c r="I163" s="63">
        <f t="shared" si="75"/>
        <v>0</v>
      </c>
      <c r="J163" s="63">
        <f t="shared" si="75"/>
        <v>0</v>
      </c>
      <c r="K163" s="63">
        <f t="shared" si="75"/>
        <v>0</v>
      </c>
      <c r="L163" s="63">
        <f t="shared" si="75"/>
        <v>0</v>
      </c>
      <c r="M163" s="63">
        <f t="shared" si="75"/>
        <v>0</v>
      </c>
      <c r="N163" s="155"/>
    </row>
    <row r="164" spans="1:14" s="13" customFormat="1" x14ac:dyDescent="0.25">
      <c r="A164" s="13" t="s">
        <v>10</v>
      </c>
      <c r="B164" s="63">
        <f t="shared" ref="B164:M164" si="76">+B116-B69</f>
        <v>0</v>
      </c>
      <c r="C164" s="63">
        <f t="shared" si="76"/>
        <v>0</v>
      </c>
      <c r="D164" s="63">
        <f t="shared" si="76"/>
        <v>0</v>
      </c>
      <c r="E164" s="63">
        <f t="shared" si="76"/>
        <v>0</v>
      </c>
      <c r="F164" s="63">
        <f t="shared" si="76"/>
        <v>0</v>
      </c>
      <c r="G164" s="63">
        <f t="shared" si="76"/>
        <v>0</v>
      </c>
      <c r="H164" s="63">
        <f t="shared" si="76"/>
        <v>0</v>
      </c>
      <c r="I164" s="63">
        <f t="shared" si="76"/>
        <v>0</v>
      </c>
      <c r="J164" s="63">
        <f t="shared" si="76"/>
        <v>0</v>
      </c>
      <c r="K164" s="63">
        <f t="shared" si="76"/>
        <v>0</v>
      </c>
      <c r="L164" s="63">
        <f t="shared" si="76"/>
        <v>0</v>
      </c>
      <c r="M164" s="63">
        <f t="shared" si="76"/>
        <v>0</v>
      </c>
      <c r="N164" s="155"/>
    </row>
    <row r="165" spans="1:14" s="13" customFormat="1" x14ac:dyDescent="0.25">
      <c r="A165" s="13" t="s">
        <v>11</v>
      </c>
      <c r="B165" s="63">
        <f t="shared" ref="B165:M165" si="77">+B117-B70</f>
        <v>0</v>
      </c>
      <c r="C165" s="63">
        <f t="shared" si="77"/>
        <v>0</v>
      </c>
      <c r="D165" s="63">
        <f t="shared" si="77"/>
        <v>0</v>
      </c>
      <c r="E165" s="63">
        <f t="shared" si="77"/>
        <v>0</v>
      </c>
      <c r="F165" s="63">
        <f t="shared" si="77"/>
        <v>0</v>
      </c>
      <c r="G165" s="63">
        <f t="shared" si="77"/>
        <v>0</v>
      </c>
      <c r="H165" s="63">
        <f t="shared" si="77"/>
        <v>0</v>
      </c>
      <c r="I165" s="63">
        <f t="shared" si="77"/>
        <v>0</v>
      </c>
      <c r="J165" s="63">
        <f t="shared" si="77"/>
        <v>0</v>
      </c>
      <c r="K165" s="63">
        <f t="shared" si="77"/>
        <v>0</v>
      </c>
      <c r="L165" s="63">
        <f t="shared" si="77"/>
        <v>0</v>
      </c>
      <c r="M165" s="63">
        <f t="shared" si="77"/>
        <v>0</v>
      </c>
      <c r="N165" s="155"/>
    </row>
    <row r="166" spans="1:14" s="13" customFormat="1" x14ac:dyDescent="0.25">
      <c r="A166" s="37" t="s">
        <v>12</v>
      </c>
      <c r="B166" s="63">
        <f t="shared" ref="B166:M166" si="78">+B118-B71</f>
        <v>0</v>
      </c>
      <c r="C166" s="63">
        <f t="shared" si="78"/>
        <v>0</v>
      </c>
      <c r="D166" s="63">
        <f t="shared" si="78"/>
        <v>0</v>
      </c>
      <c r="E166" s="63">
        <f t="shared" si="78"/>
        <v>0</v>
      </c>
      <c r="F166" s="63">
        <f t="shared" si="78"/>
        <v>0</v>
      </c>
      <c r="G166" s="63">
        <f t="shared" si="78"/>
        <v>0</v>
      </c>
      <c r="H166" s="63">
        <f t="shared" si="78"/>
        <v>0</v>
      </c>
      <c r="I166" s="63">
        <f t="shared" si="78"/>
        <v>0</v>
      </c>
      <c r="J166" s="63">
        <f t="shared" si="78"/>
        <v>0</v>
      </c>
      <c r="K166" s="63">
        <f t="shared" si="78"/>
        <v>0</v>
      </c>
      <c r="L166" s="63">
        <f t="shared" si="78"/>
        <v>0</v>
      </c>
      <c r="M166" s="63">
        <f t="shared" si="78"/>
        <v>0</v>
      </c>
      <c r="N166" s="155"/>
    </row>
    <row r="167" spans="1:14" s="13" customFormat="1" x14ac:dyDescent="0.25">
      <c r="A167" s="13" t="s">
        <v>28</v>
      </c>
      <c r="B167" s="63">
        <f t="shared" ref="B167:M167" si="79">+B119-B72</f>
        <v>0</v>
      </c>
      <c r="C167" s="63">
        <f t="shared" si="79"/>
        <v>0</v>
      </c>
      <c r="D167" s="63">
        <f t="shared" si="79"/>
        <v>0</v>
      </c>
      <c r="E167" s="63">
        <f t="shared" si="79"/>
        <v>0</v>
      </c>
      <c r="F167" s="63">
        <f t="shared" si="79"/>
        <v>0</v>
      </c>
      <c r="G167" s="63">
        <f t="shared" si="79"/>
        <v>0</v>
      </c>
      <c r="H167" s="63">
        <f t="shared" si="79"/>
        <v>0</v>
      </c>
      <c r="I167" s="63">
        <f t="shared" si="79"/>
        <v>0</v>
      </c>
      <c r="J167" s="63">
        <f t="shared" si="79"/>
        <v>0</v>
      </c>
      <c r="K167" s="63">
        <f t="shared" si="79"/>
        <v>0</v>
      </c>
      <c r="L167" s="63">
        <f t="shared" si="79"/>
        <v>0</v>
      </c>
      <c r="M167" s="63">
        <f t="shared" si="79"/>
        <v>0</v>
      </c>
      <c r="N167" s="155"/>
    </row>
    <row r="168" spans="1:14" s="13" customFormat="1" ht="15.75" x14ac:dyDescent="0.25">
      <c r="A168" s="107" t="s">
        <v>51</v>
      </c>
      <c r="B168"/>
      <c r="C168"/>
      <c r="D168"/>
      <c r="E168"/>
      <c r="F168"/>
      <c r="G168"/>
      <c r="H168"/>
      <c r="I168"/>
      <c r="J168"/>
      <c r="K168"/>
      <c r="L168"/>
      <c r="M168"/>
      <c r="N168" s="155"/>
    </row>
    <row r="169" spans="1:14" ht="15.75" x14ac:dyDescent="0.25">
      <c r="A169" s="70" t="s">
        <v>33</v>
      </c>
      <c r="B169" s="71">
        <f>SUM(B131:B135,B140:B151)</f>
        <v>-398134.54691110761</v>
      </c>
      <c r="C169" s="71">
        <f t="shared" ref="C169:M169" si="80">SUM(C131:C135,C140:C151)</f>
        <v>-54173.482567512649</v>
      </c>
      <c r="D169" s="71">
        <f t="shared" si="80"/>
        <v>449840.55654440029</v>
      </c>
      <c r="E169" s="71">
        <f t="shared" si="80"/>
        <v>15160.810905603068</v>
      </c>
      <c r="F169" s="71">
        <f t="shared" si="80"/>
        <v>-68384.460248110918</v>
      </c>
      <c r="G169" s="71">
        <f t="shared" si="80"/>
        <v>394388.27718596748</v>
      </c>
      <c r="H169" s="71">
        <f t="shared" si="80"/>
        <v>0</v>
      </c>
      <c r="I169" s="71">
        <f t="shared" si="80"/>
        <v>0</v>
      </c>
      <c r="J169" s="71">
        <f t="shared" si="80"/>
        <v>0</v>
      </c>
      <c r="K169" s="71">
        <f t="shared" si="80"/>
        <v>0</v>
      </c>
      <c r="L169" s="71">
        <f t="shared" si="80"/>
        <v>0</v>
      </c>
      <c r="M169" s="71">
        <f t="shared" si="80"/>
        <v>0</v>
      </c>
    </row>
    <row r="170" spans="1:14" ht="15.75" x14ac:dyDescent="0.25">
      <c r="A170" s="70" t="s">
        <v>38</v>
      </c>
      <c r="B170" s="71">
        <f>+B123*B75</f>
        <v>0</v>
      </c>
      <c r="C170" s="71">
        <f>+C123*C75</f>
        <v>0</v>
      </c>
      <c r="D170" s="71">
        <f>+D123*D75</f>
        <v>0</v>
      </c>
      <c r="E170" s="71">
        <f t="shared" ref="E170:J170" si="81">+E123*E75</f>
        <v>0</v>
      </c>
      <c r="F170" s="71">
        <f t="shared" si="81"/>
        <v>0</v>
      </c>
      <c r="G170" s="71">
        <f t="shared" si="81"/>
        <v>0</v>
      </c>
      <c r="H170" s="71">
        <f t="shared" si="81"/>
        <v>0</v>
      </c>
      <c r="I170" s="63">
        <f t="shared" si="81"/>
        <v>0</v>
      </c>
      <c r="J170" s="63">
        <f t="shared" si="81"/>
        <v>0</v>
      </c>
      <c r="K170" s="63">
        <f t="shared" ref="K170:M170" si="82">+K123*K75</f>
        <v>0</v>
      </c>
      <c r="L170" s="63">
        <f t="shared" si="82"/>
        <v>0</v>
      </c>
      <c r="M170" s="63">
        <f t="shared" si="82"/>
        <v>0</v>
      </c>
    </row>
    <row r="171" spans="1:14" ht="15.75" x14ac:dyDescent="0.25">
      <c r="A171" s="70" t="s">
        <v>32</v>
      </c>
      <c r="B171" s="71">
        <f>(B124-B75)-SUM(B130:B167)-B170</f>
        <v>49931.881880398083</v>
      </c>
      <c r="C171" s="71">
        <f t="shared" ref="C171" si="83">(C124-C75)-SUM(C130:C167)-C170</f>
        <v>-256670.98054328433</v>
      </c>
      <c r="D171" s="71">
        <f>(D124-D75)-SUM(D130:D167)-D170</f>
        <v>-234374.58579215221</v>
      </c>
      <c r="E171" s="71">
        <f t="shared" ref="E171:J171" si="84">(E124-E75)-SUM(E130:E167)-E170</f>
        <v>9371.4701990564536</v>
      </c>
      <c r="F171" s="71">
        <f t="shared" si="84"/>
        <v>63595.459470380367</v>
      </c>
      <c r="G171" s="71">
        <f t="shared" si="84"/>
        <v>39264.058296323812</v>
      </c>
      <c r="H171" s="71">
        <f t="shared" si="84"/>
        <v>-11833884.051813325</v>
      </c>
      <c r="I171" s="71">
        <f t="shared" si="84"/>
        <v>-11995478.804426113</v>
      </c>
      <c r="J171" s="71">
        <f t="shared" si="84"/>
        <v>-11061196.752127161</v>
      </c>
      <c r="K171" s="71">
        <f t="shared" ref="K171:M171" si="85">(K124-K75)-SUM(K130:K167)-K170</f>
        <v>-10360328.189388869</v>
      </c>
      <c r="L171" s="71">
        <f t="shared" si="85"/>
        <v>-8615994.318781063</v>
      </c>
      <c r="M171" s="71">
        <f t="shared" si="85"/>
        <v>-8817793.1841988545</v>
      </c>
    </row>
    <row r="172" spans="1:14" ht="15.75" x14ac:dyDescent="0.25">
      <c r="A172" s="96" t="s">
        <v>50</v>
      </c>
      <c r="B172" s="105">
        <f t="shared" ref="B172:M172" si="86">+B171/B75</f>
        <v>5.6684070743947129E-3</v>
      </c>
      <c r="C172" s="105">
        <f t="shared" si="86"/>
        <v>-3.1322144381553202E-2</v>
      </c>
      <c r="D172" s="105">
        <f t="shared" si="86"/>
        <v>-2.605433093396637E-2</v>
      </c>
      <c r="E172" s="105">
        <f t="shared" si="86"/>
        <v>1.0079821868540992E-3</v>
      </c>
      <c r="F172" s="105">
        <f t="shared" si="86"/>
        <v>6.0171757959828799E-3</v>
      </c>
      <c r="G172" s="105">
        <f t="shared" si="86"/>
        <v>3.5453281858091475E-3</v>
      </c>
      <c r="H172" s="105">
        <f t="shared" si="86"/>
        <v>-1</v>
      </c>
      <c r="I172" s="105">
        <f t="shared" si="86"/>
        <v>-1</v>
      </c>
      <c r="J172" s="105">
        <f t="shared" si="86"/>
        <v>-1</v>
      </c>
      <c r="K172" s="105">
        <f t="shared" si="86"/>
        <v>-1</v>
      </c>
      <c r="L172" s="105">
        <f t="shared" si="86"/>
        <v>-1</v>
      </c>
      <c r="M172" s="105">
        <f t="shared" si="86"/>
        <v>-1</v>
      </c>
    </row>
    <row r="173" spans="1:14" s="118" customFormat="1" ht="19.5" thickBot="1" x14ac:dyDescent="0.35">
      <c r="A173" s="116"/>
      <c r="B173" s="117">
        <f>B128</f>
        <v>42370</v>
      </c>
      <c r="C173" s="117">
        <f t="shared" ref="C173:M173" si="87">C128</f>
        <v>42401</v>
      </c>
      <c r="D173" s="117">
        <f t="shared" si="87"/>
        <v>42430</v>
      </c>
      <c r="E173" s="117">
        <f t="shared" si="87"/>
        <v>42461</v>
      </c>
      <c r="F173" s="117">
        <f t="shared" si="87"/>
        <v>42491</v>
      </c>
      <c r="G173" s="117">
        <f t="shared" si="87"/>
        <v>42522</v>
      </c>
      <c r="H173" s="117">
        <f t="shared" si="87"/>
        <v>42552</v>
      </c>
      <c r="I173" s="117">
        <f t="shared" si="87"/>
        <v>42583</v>
      </c>
      <c r="J173" s="117">
        <f t="shared" si="87"/>
        <v>42614</v>
      </c>
      <c r="K173" s="117">
        <f t="shared" si="87"/>
        <v>42644</v>
      </c>
      <c r="L173" s="117">
        <f t="shared" si="87"/>
        <v>42675</v>
      </c>
      <c r="M173" s="117">
        <f t="shared" si="87"/>
        <v>42705</v>
      </c>
      <c r="N173" s="160"/>
    </row>
    <row r="174" spans="1:14" ht="16.5" thickTop="1" x14ac:dyDescent="0.25">
      <c r="A174" s="72" t="s">
        <v>34</v>
      </c>
      <c r="B174" s="150">
        <f>+B124</f>
        <v>8471387</v>
      </c>
      <c r="C174" s="110">
        <f t="shared" ref="C174:D174" si="88">+C124</f>
        <v>7894541</v>
      </c>
      <c r="D174" s="110">
        <f t="shared" si="88"/>
        <v>9224496</v>
      </c>
      <c r="E174" s="110">
        <f t="shared" ref="E174:M174" si="89">+E124</f>
        <v>9336062</v>
      </c>
      <c r="F174" s="110">
        <f t="shared" si="89"/>
        <v>10576631</v>
      </c>
      <c r="G174" s="110">
        <f t="shared" si="89"/>
        <v>11520456</v>
      </c>
      <c r="H174" s="110">
        <f t="shared" si="89"/>
        <v>0</v>
      </c>
      <c r="I174" s="110">
        <f t="shared" si="89"/>
        <v>0</v>
      </c>
      <c r="J174" s="110">
        <f t="shared" si="89"/>
        <v>0</v>
      </c>
      <c r="K174" s="110">
        <f t="shared" si="89"/>
        <v>0</v>
      </c>
      <c r="L174" s="110">
        <f t="shared" si="89"/>
        <v>0</v>
      </c>
      <c r="M174" s="110">
        <f t="shared" si="89"/>
        <v>0</v>
      </c>
      <c r="N174" s="161">
        <f t="shared" ref="N174:N175" si="90">SUM(B174:M174)</f>
        <v>57023573</v>
      </c>
    </row>
    <row r="175" spans="1:14" ht="15.75" x14ac:dyDescent="0.25">
      <c r="A175" s="70" t="s">
        <v>35</v>
      </c>
      <c r="B175" s="113">
        <f>+B174-B169</f>
        <v>8869521.5469111074</v>
      </c>
      <c r="C175" s="113">
        <f t="shared" ref="C175:M175" si="91">+C174-C169</f>
        <v>7948714.4825675124</v>
      </c>
      <c r="D175" s="113">
        <f t="shared" si="91"/>
        <v>8774655.4434555992</v>
      </c>
      <c r="E175" s="113">
        <f t="shared" si="91"/>
        <v>9320901.1890943963</v>
      </c>
      <c r="F175" s="113">
        <f t="shared" si="91"/>
        <v>10645015.460248111</v>
      </c>
      <c r="G175" s="113">
        <f t="shared" si="91"/>
        <v>11126067.722814033</v>
      </c>
      <c r="H175" s="113">
        <f t="shared" si="91"/>
        <v>0</v>
      </c>
      <c r="I175" s="113">
        <f t="shared" si="91"/>
        <v>0</v>
      </c>
      <c r="J175" s="113">
        <f t="shared" si="91"/>
        <v>0</v>
      </c>
      <c r="K175" s="113">
        <f t="shared" si="91"/>
        <v>0</v>
      </c>
      <c r="L175" s="113">
        <f t="shared" si="91"/>
        <v>0</v>
      </c>
      <c r="M175" s="113">
        <f t="shared" si="91"/>
        <v>0</v>
      </c>
      <c r="N175" s="161">
        <f t="shared" si="90"/>
        <v>56684875.845090762</v>
      </c>
    </row>
    <row r="176" spans="1:14" x14ac:dyDescent="0.25">
      <c r="B176" s="149">
        <f t="shared" ref="B176:M176" si="92">+B174/B175-1</f>
        <v>-4.4887939536012667E-2</v>
      </c>
      <c r="C176" s="149">
        <f t="shared" si="92"/>
        <v>-6.8153765852732029E-3</v>
      </c>
      <c r="D176" s="149">
        <f t="shared" si="92"/>
        <v>5.1265894079055352E-2</v>
      </c>
      <c r="E176" s="149">
        <f t="shared" si="92"/>
        <v>1.6265391723433442E-3</v>
      </c>
      <c r="F176" s="149">
        <f t="shared" si="92"/>
        <v>-6.4240827553027069E-3</v>
      </c>
      <c r="G176" s="149">
        <f t="shared" si="92"/>
        <v>3.5447229606312192E-2</v>
      </c>
      <c r="H176" s="149" t="e">
        <f t="shared" si="92"/>
        <v>#DIV/0!</v>
      </c>
      <c r="I176" s="149" t="e">
        <f t="shared" si="92"/>
        <v>#DIV/0!</v>
      </c>
      <c r="J176" s="149" t="e">
        <f t="shared" si="92"/>
        <v>#DIV/0!</v>
      </c>
      <c r="K176" s="149" t="e">
        <f t="shared" si="92"/>
        <v>#DIV/0!</v>
      </c>
      <c r="L176" s="149" t="e">
        <f t="shared" si="92"/>
        <v>#DIV/0!</v>
      </c>
      <c r="M176" s="149" t="e">
        <f t="shared" si="92"/>
        <v>#DIV/0!</v>
      </c>
      <c r="N176" s="162">
        <f>+N175/N174-1</f>
        <v>-5.9395989604025257E-3</v>
      </c>
    </row>
    <row r="177" spans="1:14" x14ac:dyDescent="0.25">
      <c r="B177" s="179">
        <f>B175/B75-1</f>
        <v>6.8929267163129193E-3</v>
      </c>
      <c r="C177" s="179">
        <f>C175/C75-1</f>
        <v>-3.0000266708231194E-2</v>
      </c>
      <c r="D177" s="179">
        <f t="shared" ref="D177:E177" si="93">D175/D75-1</f>
        <v>-2.4562428632666888E-2</v>
      </c>
      <c r="E177" s="179">
        <f t="shared" si="93"/>
        <v>2.543055088654933E-3</v>
      </c>
      <c r="F177" s="179">
        <f t="shared" ref="F177:H177" si="94">F175/F75-1</f>
        <v>7.1934365864780858E-3</v>
      </c>
      <c r="G177" s="179">
        <f t="shared" si="94"/>
        <v>4.6226296125677635E-3</v>
      </c>
      <c r="H177" s="179">
        <f t="shared" si="94"/>
        <v>-1</v>
      </c>
      <c r="I177" s="179">
        <f t="shared" ref="I177:M177" si="95">I175/I75-1</f>
        <v>-1</v>
      </c>
      <c r="J177" s="179">
        <f t="shared" si="95"/>
        <v>-1</v>
      </c>
      <c r="K177" s="179">
        <f t="shared" si="95"/>
        <v>-1</v>
      </c>
      <c r="L177" s="179">
        <f t="shared" si="95"/>
        <v>-1</v>
      </c>
      <c r="M177" s="179">
        <f t="shared" si="95"/>
        <v>-1</v>
      </c>
    </row>
    <row r="178" spans="1:14" x14ac:dyDescent="0.25">
      <c r="I178" s="151">
        <f>SUM(B175:I175)/SUM(B75:I75)-1</f>
        <v>-0.29818913243616219</v>
      </c>
    </row>
    <row r="179" spans="1:14" ht="15.75" x14ac:dyDescent="0.25">
      <c r="A179" s="78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161"/>
    </row>
    <row r="182" spans="1:14" ht="15.75" x14ac:dyDescent="0.25">
      <c r="A182" s="78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</row>
    <row r="183" spans="1:14" x14ac:dyDescent="0.25"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182"/>
  <sheetViews>
    <sheetView workbookViewId="0"/>
  </sheetViews>
  <sheetFormatPr defaultRowHeight="15" x14ac:dyDescent="0.25"/>
  <cols>
    <col min="1" max="1" width="42.7109375" customWidth="1"/>
    <col min="2" max="14" width="12.28515625" customWidth="1"/>
    <col min="15" max="15" width="12.42578125" customWidth="1"/>
  </cols>
  <sheetData>
    <row r="1" spans="1:15" x14ac:dyDescent="0.25">
      <c r="A1" s="237" t="s">
        <v>105</v>
      </c>
    </row>
    <row r="2" spans="1:15" ht="15.75" thickBot="1" x14ac:dyDescent="0.3">
      <c r="A2" s="237" t="s">
        <v>101</v>
      </c>
    </row>
    <row r="3" spans="1:15" ht="18.75" x14ac:dyDescent="0.3">
      <c r="A3" s="45" t="s">
        <v>59</v>
      </c>
      <c r="B3" s="17">
        <v>42005</v>
      </c>
      <c r="C3" s="17">
        <v>42036</v>
      </c>
      <c r="D3" s="17">
        <v>42064</v>
      </c>
      <c r="E3" s="17">
        <v>42095</v>
      </c>
      <c r="F3" s="17">
        <v>42125</v>
      </c>
      <c r="G3" s="17">
        <v>42156</v>
      </c>
      <c r="H3" s="17">
        <v>42186</v>
      </c>
      <c r="I3" s="17">
        <v>42217</v>
      </c>
      <c r="J3" s="17">
        <v>42248</v>
      </c>
      <c r="K3" s="17">
        <v>42278</v>
      </c>
      <c r="L3" s="17">
        <v>42309</v>
      </c>
      <c r="M3" s="17">
        <v>42339</v>
      </c>
      <c r="N3" s="13"/>
    </row>
    <row r="4" spans="1:15" x14ac:dyDescent="0.25">
      <c r="A4" s="11" t="str">
        <f>Coefficients!A2</f>
        <v>CONST</v>
      </c>
      <c r="B4" s="18">
        <f>+Coefficients!$B2</f>
        <v>1.7285581706824436</v>
      </c>
      <c r="C4" s="18">
        <f>+Coefficients!$B2</f>
        <v>1.7285581706824436</v>
      </c>
      <c r="D4" s="18">
        <f>+Coefficients!$B2</f>
        <v>1.7285581706824436</v>
      </c>
      <c r="E4" s="18">
        <f>+Coefficients!$B2</f>
        <v>1.7285581706824436</v>
      </c>
      <c r="F4" s="18">
        <f>+Coefficients!$B2</f>
        <v>1.7285581706824436</v>
      </c>
      <c r="G4" s="18">
        <f>+Coefficients!$B2</f>
        <v>1.7285581706824436</v>
      </c>
      <c r="H4" s="18">
        <f>+Coefficients!$B2</f>
        <v>1.7285581706824436</v>
      </c>
      <c r="I4" s="18">
        <f>+Coefficients!$B2</f>
        <v>1.7285581706824436</v>
      </c>
      <c r="J4" s="18">
        <f>+Coefficients!$B2</f>
        <v>1.7285581706824436</v>
      </c>
      <c r="K4" s="18">
        <f>+Coefficients!$B2</f>
        <v>1.7285581706824436</v>
      </c>
      <c r="L4" s="18">
        <f>+Coefficients!$B2</f>
        <v>1.7285581706824436</v>
      </c>
      <c r="M4" s="18">
        <f>+Coefficients!$B2</f>
        <v>1.7285581706824436</v>
      </c>
      <c r="N4" s="13"/>
    </row>
    <row r="5" spans="1:15" x14ac:dyDescent="0.25">
      <c r="A5" s="11" t="str">
        <f>Coefficients!A3</f>
        <v>Weather.Cal_HDD_based_on_45_degrees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3"/>
      <c r="O5" t="s">
        <v>63</v>
      </c>
    </row>
    <row r="6" spans="1:15" x14ac:dyDescent="0.25">
      <c r="A6" s="11" t="str">
        <f>Coefficients!A4</f>
        <v>Jan_HDD_Winter</v>
      </c>
      <c r="B6" s="12">
        <v>49.402878476336618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3"/>
    </row>
    <row r="7" spans="1:15" x14ac:dyDescent="0.25">
      <c r="A7" s="11" t="str">
        <f>Coefficients!A5</f>
        <v>Feb_HDD_Winter</v>
      </c>
      <c r="B7" s="12">
        <v>0</v>
      </c>
      <c r="C7" s="12">
        <v>78.349561136397142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3"/>
    </row>
    <row r="8" spans="1:15" x14ac:dyDescent="0.25">
      <c r="A8" s="11" t="str">
        <f>Coefficients!A6</f>
        <v>Mar_HDD_Winter</v>
      </c>
      <c r="B8" s="12">
        <v>0</v>
      </c>
      <c r="C8" s="12">
        <v>0</v>
      </c>
      <c r="D8" s="12">
        <v>2.9323463900963915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3"/>
    </row>
    <row r="9" spans="1:15" x14ac:dyDescent="0.25">
      <c r="A9" s="11" t="str">
        <f>Coefficients!A7</f>
        <v>Dec_HDD_Winter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3"/>
    </row>
    <row r="10" spans="1:15" x14ac:dyDescent="0.25">
      <c r="A10" s="11" t="str">
        <f>Coefficients!A8</f>
        <v>Misc.NEPACT_WGTBY_UPC_Actual_CDH_Nighttime_Hrs</v>
      </c>
      <c r="B10" s="12">
        <v>0.11406797899640629</v>
      </c>
      <c r="C10" s="12">
        <v>0.11365742091031893</v>
      </c>
      <c r="D10" s="12">
        <v>0.12386316195661044</v>
      </c>
      <c r="E10" s="12">
        <v>0.14262458190916544</v>
      </c>
      <c r="F10" s="12">
        <v>0.18532082864405153</v>
      </c>
      <c r="G10" s="12">
        <v>0.21409562893931783</v>
      </c>
      <c r="H10" s="12">
        <v>0.24015513316278014</v>
      </c>
      <c r="I10" s="152">
        <v>0.24573418424297072</v>
      </c>
      <c r="J10" s="12">
        <v>0.22637624908221923</v>
      </c>
      <c r="K10" s="12">
        <v>0.19263391191220183</v>
      </c>
      <c r="L10" s="12">
        <v>0.13707607366728214</v>
      </c>
      <c r="M10" s="12">
        <v>0.1219053629437486</v>
      </c>
      <c r="N10" s="14"/>
    </row>
    <row r="11" spans="1:15" x14ac:dyDescent="0.25">
      <c r="A11" s="11" t="str">
        <f>Coefficients!A9</f>
        <v>Misc.Real__Price_Increase_4mos</v>
      </c>
      <c r="B11" s="12">
        <v>7.0267054901608903</v>
      </c>
      <c r="C11" s="12">
        <v>7.0267054901608903</v>
      </c>
      <c r="D11" s="12">
        <v>7.0267054901608903</v>
      </c>
      <c r="E11" s="12">
        <v>7.0267054901608903</v>
      </c>
      <c r="F11" s="12">
        <v>7.0267054901608903</v>
      </c>
      <c r="G11" s="12">
        <v>7.0267054901608903</v>
      </c>
      <c r="H11" s="12">
        <v>7.0267054901608903</v>
      </c>
      <c r="I11" s="154"/>
      <c r="J11" s="154"/>
      <c r="K11" s="154"/>
      <c r="L11" s="154"/>
      <c r="M11" s="154"/>
      <c r="N11" s="13"/>
    </row>
    <row r="12" spans="1:15" x14ac:dyDescent="0.25">
      <c r="A12" s="11" t="str">
        <f>Coefficients!A10</f>
        <v>Misc.Real_Price_Decrease</v>
      </c>
      <c r="B12" s="12">
        <v>-0.84856534058648769</v>
      </c>
      <c r="C12" s="12">
        <v>-0.84856534058648769</v>
      </c>
      <c r="D12" s="12">
        <v>-0.84856534058648769</v>
      </c>
      <c r="E12" s="12">
        <v>-0.88842045286844407</v>
      </c>
      <c r="F12" s="12">
        <v>-1.0233764281902094</v>
      </c>
      <c r="G12" s="12">
        <v>-1.0233764281902094</v>
      </c>
      <c r="H12" s="12">
        <v>-1.0233764281902094</v>
      </c>
      <c r="I12" s="154"/>
      <c r="J12" s="154"/>
      <c r="K12" s="154"/>
      <c r="L12" s="154"/>
      <c r="M12" s="154"/>
      <c r="N12" s="180"/>
    </row>
    <row r="13" spans="1:15" x14ac:dyDescent="0.25">
      <c r="A13" s="11" t="str">
        <f>Coefficients!A11</f>
        <v>Economics.Wgt_Per_Capital_Income</v>
      </c>
      <c r="B13" s="12">
        <v>16.27334414808983</v>
      </c>
      <c r="C13" s="12">
        <v>16.340082334556591</v>
      </c>
      <c r="D13" s="12">
        <v>16.389158192694406</v>
      </c>
      <c r="E13" s="12">
        <v>16.440568391534384</v>
      </c>
      <c r="F13" s="12">
        <v>16.488509065220633</v>
      </c>
      <c r="G13" s="12">
        <v>16.537026227701375</v>
      </c>
      <c r="H13" s="12">
        <v>16.579722403817815</v>
      </c>
      <c r="I13" s="154"/>
      <c r="J13" s="154"/>
      <c r="K13" s="154"/>
      <c r="L13" s="154"/>
      <c r="M13" s="154"/>
      <c r="N13" s="13"/>
    </row>
    <row r="14" spans="1:15" x14ac:dyDescent="0.25">
      <c r="A14" s="11" t="str">
        <f>Coefficients!A12</f>
        <v>Cal_CDH_Jan</v>
      </c>
      <c r="B14" s="12">
        <v>32.320030455796434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3"/>
    </row>
    <row r="15" spans="1:15" x14ac:dyDescent="0.25">
      <c r="A15" s="11" t="str">
        <f>Coefficients!A13</f>
        <v>Cal_CDH_Feb</v>
      </c>
      <c r="B15" s="12">
        <v>0</v>
      </c>
      <c r="C15" s="12">
        <v>19.010312928949858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3"/>
    </row>
    <row r="16" spans="1:15" x14ac:dyDescent="0.25">
      <c r="A16" s="11" t="str">
        <f>Coefficients!A14</f>
        <v>Cal_CDH_Mar</v>
      </c>
      <c r="B16" s="12">
        <v>0</v>
      </c>
      <c r="C16" s="12">
        <v>0</v>
      </c>
      <c r="D16" s="12">
        <v>112.46446916168981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3"/>
    </row>
    <row r="17" spans="1:15" x14ac:dyDescent="0.25">
      <c r="A17" s="11" t="str">
        <f>Coefficients!A15</f>
        <v>Cal_CDH_Apr</v>
      </c>
      <c r="B17" s="12">
        <v>0</v>
      </c>
      <c r="C17" s="12">
        <v>0</v>
      </c>
      <c r="D17" s="12">
        <v>0</v>
      </c>
      <c r="E17" s="12">
        <v>192.47769777510175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3"/>
    </row>
    <row r="18" spans="1:15" x14ac:dyDescent="0.25">
      <c r="A18" s="11" t="str">
        <f>Coefficients!A16</f>
        <v>Cal_CDH_May</v>
      </c>
      <c r="B18" s="12">
        <v>0</v>
      </c>
      <c r="C18" s="12">
        <v>0</v>
      </c>
      <c r="D18" s="12">
        <v>0</v>
      </c>
      <c r="E18" s="12">
        <v>0</v>
      </c>
      <c r="F18" s="12">
        <v>233.99689467086057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3"/>
    </row>
    <row r="19" spans="1:15" x14ac:dyDescent="0.25">
      <c r="A19" s="11" t="str">
        <f>Coefficients!A17</f>
        <v>Cal_CDH_Jun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299.72235557223803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3"/>
    </row>
    <row r="20" spans="1:15" x14ac:dyDescent="0.25">
      <c r="A20" s="11" t="str">
        <f>Coefficients!A18</f>
        <v>Cal_CDH_Jul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332.83235931319314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3"/>
    </row>
    <row r="21" spans="1:15" x14ac:dyDescent="0.25">
      <c r="A21" s="11" t="str">
        <f>Coefficients!A19</f>
        <v>Cal_CDH_Aug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334.64466297876976</v>
      </c>
      <c r="J21" s="12">
        <v>0</v>
      </c>
      <c r="K21" s="12">
        <v>0</v>
      </c>
      <c r="L21" s="12">
        <v>0</v>
      </c>
      <c r="M21" s="12">
        <v>0</v>
      </c>
      <c r="N21" s="13"/>
    </row>
    <row r="22" spans="1:15" x14ac:dyDescent="0.25">
      <c r="A22" s="11" t="str">
        <f>Coefficients!A20</f>
        <v>Cal_CDH_Sep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281.53810438070082</v>
      </c>
      <c r="K22" s="12">
        <v>0</v>
      </c>
      <c r="L22" s="12">
        <v>0</v>
      </c>
      <c r="M22" s="12">
        <v>0</v>
      </c>
      <c r="N22" s="13"/>
    </row>
    <row r="23" spans="1:15" x14ac:dyDescent="0.25">
      <c r="A23" s="11" t="str">
        <f>Coefficients!A21</f>
        <v>Cal_CDH_Oct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199.5893540377489</v>
      </c>
      <c r="L23" s="12">
        <v>0</v>
      </c>
      <c r="M23" s="12">
        <v>0</v>
      </c>
      <c r="N23" s="13"/>
    </row>
    <row r="24" spans="1:15" x14ac:dyDescent="0.25">
      <c r="A24" s="11" t="str">
        <f>Coefficients!A22</f>
        <v>Cal_CDH_Nov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158.42676642644173</v>
      </c>
      <c r="M24" s="12">
        <v>0</v>
      </c>
      <c r="N24" s="13"/>
    </row>
    <row r="25" spans="1:15" x14ac:dyDescent="0.25">
      <c r="A25" s="11" t="str">
        <f>Coefficients!A23</f>
        <v>Cal_CDH_Dec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115.27860801946947</v>
      </c>
      <c r="N25" s="13"/>
    </row>
    <row r="26" spans="1:15" x14ac:dyDescent="0.25">
      <c r="A26" s="11" t="str">
        <f>Coefficients!A24</f>
        <v>Economics.Leap_Year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3"/>
      <c r="O26" t="s">
        <v>64</v>
      </c>
    </row>
    <row r="27" spans="1:15" x14ac:dyDescent="0.25">
      <c r="A27" s="11" t="s">
        <v>53</v>
      </c>
      <c r="B27" s="14">
        <v>-5.97255729746293E-3</v>
      </c>
      <c r="C27" s="14">
        <v>3.7455251605089698E-3</v>
      </c>
      <c r="D27" s="14">
        <v>-8.4690408027834306E-3</v>
      </c>
      <c r="E27" s="14">
        <v>-1.1796229675985301E-2</v>
      </c>
      <c r="F27" s="14">
        <v>-1.3443709304831899E-2</v>
      </c>
      <c r="G27" s="14">
        <v>-7.4018445063659399E-3</v>
      </c>
      <c r="H27" s="14">
        <v>6.4482216402921297E-3</v>
      </c>
      <c r="I27" s="14">
        <v>-1.4886445994743999E-4</v>
      </c>
      <c r="J27" s="14">
        <v>-6.02341520132832E-5</v>
      </c>
      <c r="K27" s="14">
        <v>-2.4372191119947901E-5</v>
      </c>
      <c r="L27" s="14">
        <v>-9.8615765329324001E-6</v>
      </c>
      <c r="M27" s="14">
        <v>-3.99023178654367E-6</v>
      </c>
      <c r="N27" s="13"/>
    </row>
    <row r="28" spans="1:15" ht="15.75" thickBot="1" x14ac:dyDescent="0.3">
      <c r="A28" s="15"/>
      <c r="B28" s="13"/>
      <c r="C28" s="13"/>
      <c r="D28" s="112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5" ht="18.75" x14ac:dyDescent="0.3">
      <c r="A29" s="27" t="s">
        <v>17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28"/>
    </row>
    <row r="30" spans="1:15" ht="18.75" x14ac:dyDescent="0.3">
      <c r="A30" s="44" t="s">
        <v>58</v>
      </c>
      <c r="B30" s="30">
        <f>B3</f>
        <v>42005</v>
      </c>
      <c r="C30" s="30">
        <f t="shared" ref="C30:M30" si="0">C3</f>
        <v>42036</v>
      </c>
      <c r="D30" s="30">
        <f t="shared" si="0"/>
        <v>42064</v>
      </c>
      <c r="E30" s="30">
        <f t="shared" si="0"/>
        <v>42095</v>
      </c>
      <c r="F30" s="30">
        <f t="shared" si="0"/>
        <v>42125</v>
      </c>
      <c r="G30" s="30">
        <f t="shared" si="0"/>
        <v>42156</v>
      </c>
      <c r="H30" s="30">
        <f t="shared" si="0"/>
        <v>42186</v>
      </c>
      <c r="I30" s="30">
        <f t="shared" si="0"/>
        <v>42217</v>
      </c>
      <c r="J30" s="30">
        <f t="shared" si="0"/>
        <v>42248</v>
      </c>
      <c r="K30" s="30">
        <f t="shared" si="0"/>
        <v>42278</v>
      </c>
      <c r="L30" s="30">
        <f t="shared" si="0"/>
        <v>42309</v>
      </c>
      <c r="M30" s="30">
        <f t="shared" si="0"/>
        <v>42339</v>
      </c>
      <c r="N30" s="28"/>
    </row>
    <row r="31" spans="1:15" x14ac:dyDescent="0.25">
      <c r="A31" s="31" t="str">
        <f>Coefficients!A2</f>
        <v>CONST</v>
      </c>
      <c r="B31" s="32">
        <f>+Coefficients!$B2</f>
        <v>1.7285581706824436</v>
      </c>
      <c r="C31" s="32">
        <f>+Coefficients!$B2</f>
        <v>1.7285581706824436</v>
      </c>
      <c r="D31" s="32">
        <f>+Coefficients!$B2</f>
        <v>1.7285581706824436</v>
      </c>
      <c r="E31" s="32">
        <f>+Coefficients!$B2</f>
        <v>1.7285581706824436</v>
      </c>
      <c r="F31" s="32">
        <f>+Coefficients!$B2</f>
        <v>1.7285581706824436</v>
      </c>
      <c r="G31" s="32">
        <f>+Coefficients!$B2</f>
        <v>1.7285581706824436</v>
      </c>
      <c r="H31" s="32">
        <f>+Coefficients!$B2</f>
        <v>1.7285581706824436</v>
      </c>
      <c r="I31" s="32">
        <f>+Coefficients!$B2</f>
        <v>1.7285581706824436</v>
      </c>
      <c r="J31" s="32">
        <f>+Coefficients!$B2</f>
        <v>1.7285581706824436</v>
      </c>
      <c r="K31" s="32">
        <f>+Coefficients!$B2</f>
        <v>1.7285581706824436</v>
      </c>
      <c r="L31" s="32">
        <f>+Coefficients!$B2</f>
        <v>1.7285581706824436</v>
      </c>
      <c r="M31" s="32">
        <f>+Coefficients!$B2</f>
        <v>1.7285581706824436</v>
      </c>
      <c r="N31" s="28"/>
    </row>
    <row r="32" spans="1:15" x14ac:dyDescent="0.25">
      <c r="A32" s="31" t="str">
        <f>Coefficients!A3</f>
        <v>Weather.Cal_HDD_based_on_45_degrees</v>
      </c>
      <c r="B32" s="39">
        <f>+Coefficients!$B3*B5</f>
        <v>0</v>
      </c>
      <c r="C32" s="39">
        <f>+Coefficients!$B3*C5</f>
        <v>0</v>
      </c>
      <c r="D32" s="39">
        <f>+Coefficients!$B3*D5</f>
        <v>0</v>
      </c>
      <c r="E32" s="39">
        <f>+Coefficients!$B3*E5</f>
        <v>0</v>
      </c>
      <c r="F32" s="39">
        <f>+Coefficients!$B3*F5</f>
        <v>0</v>
      </c>
      <c r="G32" s="39">
        <f>+Coefficients!$B3*G5</f>
        <v>0</v>
      </c>
      <c r="H32" s="39">
        <f>+Coefficients!$B3*H5</f>
        <v>0</v>
      </c>
      <c r="I32" s="39">
        <f>+Coefficients!$B3*I5</f>
        <v>0</v>
      </c>
      <c r="J32" s="39">
        <f>+Coefficients!$B3*J5</f>
        <v>0</v>
      </c>
      <c r="K32" s="39">
        <f>+Coefficients!$B3*K5</f>
        <v>0</v>
      </c>
      <c r="L32" s="39">
        <f>+Coefficients!$B3*L5</f>
        <v>0</v>
      </c>
      <c r="M32" s="39">
        <f>+Coefficients!$B3*M5</f>
        <v>0</v>
      </c>
      <c r="N32" s="28"/>
    </row>
    <row r="33" spans="1:14" x14ac:dyDescent="0.25">
      <c r="A33" s="31" t="str">
        <f>Coefficients!A4</f>
        <v>Jan_HDD_Winter</v>
      </c>
      <c r="B33" s="39">
        <f>+Coefficients!$B4*B6</f>
        <v>6.8364739670341929E-2</v>
      </c>
      <c r="C33" s="39">
        <f>+Coefficients!$B4*C6</f>
        <v>0</v>
      </c>
      <c r="D33" s="39">
        <f>+Coefficients!$B4*D6</f>
        <v>0</v>
      </c>
      <c r="E33" s="39">
        <f>+Coefficients!$B4*E6</f>
        <v>0</v>
      </c>
      <c r="F33" s="39">
        <f>+Coefficients!$B4*F6</f>
        <v>0</v>
      </c>
      <c r="G33" s="39">
        <f>+Coefficients!$B4*G6</f>
        <v>0</v>
      </c>
      <c r="H33" s="39">
        <f>+Coefficients!$B4*H6</f>
        <v>0</v>
      </c>
      <c r="I33" s="39">
        <f>+Coefficients!$B4*I6</f>
        <v>0</v>
      </c>
      <c r="J33" s="39">
        <f>+Coefficients!$B4*J6</f>
        <v>0</v>
      </c>
      <c r="K33" s="39">
        <f>+Coefficients!$B4*K6</f>
        <v>0</v>
      </c>
      <c r="L33" s="39">
        <f>+Coefficients!$B4*L6</f>
        <v>0</v>
      </c>
      <c r="M33" s="39">
        <f>+Coefficients!$B4*M6</f>
        <v>0</v>
      </c>
      <c r="N33" s="28"/>
    </row>
    <row r="34" spans="1:14" x14ac:dyDescent="0.25">
      <c r="A34" s="31" t="str">
        <f>Coefficients!A5</f>
        <v>Feb_HDD_Winter</v>
      </c>
      <c r="B34" s="39">
        <f>+Coefficients!$B5*B7</f>
        <v>0</v>
      </c>
      <c r="C34" s="39">
        <f>+Coefficients!$B5*C7</f>
        <v>4.6523461556719194E-2</v>
      </c>
      <c r="D34" s="39">
        <f>+Coefficients!$B5*D7</f>
        <v>0</v>
      </c>
      <c r="E34" s="39">
        <f>+Coefficients!$B5*E7</f>
        <v>0</v>
      </c>
      <c r="F34" s="39">
        <f>+Coefficients!$B5*F7</f>
        <v>0</v>
      </c>
      <c r="G34" s="39">
        <f>+Coefficients!$B5*G7</f>
        <v>0</v>
      </c>
      <c r="H34" s="39">
        <f>+Coefficients!$B5*H7</f>
        <v>0</v>
      </c>
      <c r="I34" s="39">
        <f>+Coefficients!$B5*I7</f>
        <v>0</v>
      </c>
      <c r="J34" s="39">
        <f>+Coefficients!$B5*J7</f>
        <v>0</v>
      </c>
      <c r="K34" s="39">
        <f>+Coefficients!$B5*K7</f>
        <v>0</v>
      </c>
      <c r="L34" s="39">
        <f>+Coefficients!$B5*L7</f>
        <v>0</v>
      </c>
      <c r="M34" s="39">
        <f>+Coefficients!$B5*M7</f>
        <v>0</v>
      </c>
      <c r="N34" s="28"/>
    </row>
    <row r="35" spans="1:14" x14ac:dyDescent="0.25">
      <c r="A35" s="31" t="str">
        <f>Coefficients!A6</f>
        <v>Mar_HDD_Winter</v>
      </c>
      <c r="B35" s="39">
        <f>+Coefficients!$B6*B8</f>
        <v>0</v>
      </c>
      <c r="C35" s="39">
        <f>+Coefficients!$B6*C8</f>
        <v>0</v>
      </c>
      <c r="D35" s="39">
        <f>+Coefficients!$B6*D8</f>
        <v>3.753963933082818E-3</v>
      </c>
      <c r="E35" s="39">
        <f>+Coefficients!$B6*E8</f>
        <v>0</v>
      </c>
      <c r="F35" s="39">
        <f>+Coefficients!$B6*F8</f>
        <v>0</v>
      </c>
      <c r="G35" s="39">
        <f>+Coefficients!$B6*G8</f>
        <v>0</v>
      </c>
      <c r="H35" s="39">
        <f>+Coefficients!$B6*H8</f>
        <v>0</v>
      </c>
      <c r="I35" s="39">
        <f>+Coefficients!$B6*I8</f>
        <v>0</v>
      </c>
      <c r="J35" s="39">
        <f>+Coefficients!$B6*J8</f>
        <v>0</v>
      </c>
      <c r="K35" s="39">
        <f>+Coefficients!$B6*K8</f>
        <v>0</v>
      </c>
      <c r="L35" s="39">
        <f>+Coefficients!$B6*L8</f>
        <v>0</v>
      </c>
      <c r="M35" s="39">
        <f>+Coefficients!$B6*M8</f>
        <v>0</v>
      </c>
      <c r="N35" s="28"/>
    </row>
    <row r="36" spans="1:14" x14ac:dyDescent="0.25">
      <c r="A36" s="31" t="str">
        <f>Coefficients!A7</f>
        <v>Dec_HDD_Winter</v>
      </c>
      <c r="B36" s="39">
        <f>+Coefficients!$B7*B9</f>
        <v>0</v>
      </c>
      <c r="C36" s="39">
        <f>+Coefficients!$B7*C9</f>
        <v>0</v>
      </c>
      <c r="D36" s="39">
        <f>+Coefficients!$B7*D9</f>
        <v>0</v>
      </c>
      <c r="E36" s="39">
        <f>+Coefficients!$B7*E9</f>
        <v>0</v>
      </c>
      <c r="F36" s="39">
        <f>+Coefficients!$B7*F9</f>
        <v>0</v>
      </c>
      <c r="G36" s="39">
        <f>+Coefficients!$B7*G9</f>
        <v>0</v>
      </c>
      <c r="H36" s="39">
        <f>+Coefficients!$B7*H9</f>
        <v>0</v>
      </c>
      <c r="I36" s="39">
        <f>+Coefficients!$B7*I9</f>
        <v>0</v>
      </c>
      <c r="J36" s="39">
        <f>+Coefficients!$B7*J9</f>
        <v>0</v>
      </c>
      <c r="K36" s="39">
        <f>+Coefficients!$B7*K9</f>
        <v>0</v>
      </c>
      <c r="L36" s="39">
        <f>+Coefficients!$B7*L9</f>
        <v>0</v>
      </c>
      <c r="M36" s="39">
        <f>+Coefficients!$B7*M9</f>
        <v>0</v>
      </c>
      <c r="N36" s="28"/>
    </row>
    <row r="37" spans="1:14" x14ac:dyDescent="0.25">
      <c r="A37" s="31" t="str">
        <f>Coefficients!A8</f>
        <v>Misc.NEPACT_WGTBY_UPC_Actual_CDH_Nighttime_Hrs</v>
      </c>
      <c r="B37" s="39">
        <f>+Coefficients!$B8*B10</f>
        <v>-8.7308664445652384E-2</v>
      </c>
      <c r="C37" s="39">
        <f>+Coefficients!$B8*C10</f>
        <v>-8.699441956738746E-2</v>
      </c>
      <c r="D37" s="39">
        <f>+Coefficients!$B8*D10</f>
        <v>-9.4805986216236038E-2</v>
      </c>
      <c r="E37" s="39">
        <f>+Coefficients!$B8*E10</f>
        <v>-0.10916614700433239</v>
      </c>
      <c r="F37" s="39">
        <f>+Coefficients!$B8*F10</f>
        <v>-0.14184624103302026</v>
      </c>
      <c r="G37" s="39">
        <f>+Coefficients!$B8*G10</f>
        <v>-0.16387073384488304</v>
      </c>
      <c r="H37" s="39">
        <f>+Coefficients!$B8*H10</f>
        <v>-0.18381691444599646</v>
      </c>
      <c r="I37" s="39">
        <f>+Coefficients!$B8*I10</f>
        <v>-0.18808717068241895</v>
      </c>
      <c r="J37" s="39">
        <f>+Coefficients!$B8*J10</f>
        <v>-0.17327043175024243</v>
      </c>
      <c r="K37" s="39">
        <f>+Coefficients!$B8*K10</f>
        <v>-0.1474437412144004</v>
      </c>
      <c r="L37" s="39">
        <f>+Coefficients!$B8*L10</f>
        <v>-0.1049192685330325</v>
      </c>
      <c r="M37" s="39">
        <f>+Coefficients!$B8*M10</f>
        <v>-9.3307469116433922E-2</v>
      </c>
      <c r="N37" s="28"/>
    </row>
    <row r="38" spans="1:14" x14ac:dyDescent="0.25">
      <c r="A38" s="31" t="str">
        <f>Coefficients!A9</f>
        <v>Misc.Real__Price_Increase_4mos</v>
      </c>
      <c r="B38" s="39">
        <f>+Coefficients!$B9*B11</f>
        <v>-0.43232539211818433</v>
      </c>
      <c r="C38" s="39">
        <f>+Coefficients!$B9*C11</f>
        <v>-0.43232539211818433</v>
      </c>
      <c r="D38" s="39">
        <f>+Coefficients!$B9*D11</f>
        <v>-0.43232539211818433</v>
      </c>
      <c r="E38" s="39">
        <f>+Coefficients!$B9*E11</f>
        <v>-0.43232539211818433</v>
      </c>
      <c r="F38" s="39">
        <f>+Coefficients!$B9*F11</f>
        <v>-0.43232539211818433</v>
      </c>
      <c r="G38" s="39">
        <f>+Coefficients!$B9*G11</f>
        <v>-0.43232539211818433</v>
      </c>
      <c r="H38" s="39">
        <f>+Coefficients!$B9*H11</f>
        <v>-0.43232539211818433</v>
      </c>
      <c r="I38" s="39">
        <f>+Coefficients!$B9*I11</f>
        <v>0</v>
      </c>
      <c r="J38" s="39">
        <f>+Coefficients!$B9*J11</f>
        <v>0</v>
      </c>
      <c r="K38" s="39">
        <f>+Coefficients!$B9*K11</f>
        <v>0</v>
      </c>
      <c r="L38" s="39">
        <f>+Coefficients!$B9*L11</f>
        <v>0</v>
      </c>
      <c r="M38" s="39">
        <f>+Coefficients!$B9*M11</f>
        <v>0</v>
      </c>
      <c r="N38" s="28"/>
    </row>
    <row r="39" spans="1:14" x14ac:dyDescent="0.25">
      <c r="A39" s="31" t="str">
        <f>Coefficients!A10</f>
        <v>Misc.Real_Price_Decrease</v>
      </c>
      <c r="B39" s="39">
        <f>+Coefficients!$B10*B12</f>
        <v>7.6292110617065248E-3</v>
      </c>
      <c r="C39" s="39">
        <f>+Coefficients!$B10*C12</f>
        <v>7.6292110617065248E-3</v>
      </c>
      <c r="D39" s="39">
        <f>+Coefficients!$B10*D12</f>
        <v>7.6292110617065248E-3</v>
      </c>
      <c r="E39" s="39">
        <f>+Coefficients!$B10*E12</f>
        <v>7.9875371079682102E-3</v>
      </c>
      <c r="F39" s="39">
        <f>+Coefficients!$B10*F12</f>
        <v>9.2008881258834468E-3</v>
      </c>
      <c r="G39" s="39">
        <f>+Coefficients!$B10*G12</f>
        <v>9.2008881258834468E-3</v>
      </c>
      <c r="H39" s="39">
        <f>+Coefficients!$B10*H12</f>
        <v>9.2008881258834468E-3</v>
      </c>
      <c r="I39" s="39">
        <f>+Coefficients!$B10*I12</f>
        <v>0</v>
      </c>
      <c r="J39" s="39">
        <f>+Coefficients!$B10*J12</f>
        <v>0</v>
      </c>
      <c r="K39" s="39">
        <f>+Coefficients!$B10*K12</f>
        <v>0</v>
      </c>
      <c r="L39" s="39">
        <f>+Coefficients!$B10*L12</f>
        <v>0</v>
      </c>
      <c r="M39" s="39">
        <f>+Coefficients!$B10*M12</f>
        <v>0</v>
      </c>
      <c r="N39" s="28"/>
    </row>
    <row r="40" spans="1:14" x14ac:dyDescent="0.25">
      <c r="A40" s="31" t="str">
        <f>Coefficients!A11</f>
        <v>Economics.Wgt_Per_Capital_Income</v>
      </c>
      <c r="B40" s="39">
        <f>+Coefficients!$B11*B13</f>
        <v>0.23876669208335594</v>
      </c>
      <c r="C40" s="39">
        <f>+Coefficients!$B11*C13</f>
        <v>0.23974589192533685</v>
      </c>
      <c r="D40" s="39">
        <f>+Coefficients!$B11*D13</f>
        <v>0.24046594554198047</v>
      </c>
      <c r="E40" s="39">
        <f>+Coefficients!$B11*E13</f>
        <v>0.24122024920597629</v>
      </c>
      <c r="F40" s="39">
        <f>+Coefficients!$B11*F13</f>
        <v>0.24192364710429068</v>
      </c>
      <c r="G40" s="39">
        <f>+Coefficients!$B11*G13</f>
        <v>0.24263550339451467</v>
      </c>
      <c r="H40" s="39">
        <f>+Coefficients!$B11*H13</f>
        <v>0.24326195267520093</v>
      </c>
      <c r="I40" s="39">
        <f>+Coefficients!$B11*I13</f>
        <v>0</v>
      </c>
      <c r="J40" s="39">
        <f>+Coefficients!$B11*J13</f>
        <v>0</v>
      </c>
      <c r="K40" s="39">
        <f>+Coefficients!$B11*K13</f>
        <v>0</v>
      </c>
      <c r="L40" s="39">
        <f>+Coefficients!$B11*L13</f>
        <v>0</v>
      </c>
      <c r="M40" s="39">
        <f>+Coefficients!$B11*M13</f>
        <v>0</v>
      </c>
      <c r="N40" s="28"/>
    </row>
    <row r="41" spans="1:14" x14ac:dyDescent="0.25">
      <c r="A41" s="31" t="str">
        <f>Coefficients!A12</f>
        <v>Cal_CDH_Jan</v>
      </c>
      <c r="B41" s="39">
        <f>+Coefficients!$B12*B14</f>
        <v>0.16567345998464528</v>
      </c>
      <c r="C41" s="39">
        <f>+Coefficients!$B12*C14</f>
        <v>0</v>
      </c>
      <c r="D41" s="39">
        <f>+Coefficients!$B12*D14</f>
        <v>0</v>
      </c>
      <c r="E41" s="39">
        <f>+Coefficients!$B12*E14</f>
        <v>0</v>
      </c>
      <c r="F41" s="39">
        <f>+Coefficients!$B12*F14</f>
        <v>0</v>
      </c>
      <c r="G41" s="39">
        <f>+Coefficients!$B12*G14</f>
        <v>0</v>
      </c>
      <c r="H41" s="39">
        <f>+Coefficients!$B12*H14</f>
        <v>0</v>
      </c>
      <c r="I41" s="39">
        <f>+Coefficients!$B12*I14</f>
        <v>0</v>
      </c>
      <c r="J41" s="39">
        <f>+Coefficients!$B12*J14</f>
        <v>0</v>
      </c>
      <c r="K41" s="39">
        <f>+Coefficients!$B12*K14</f>
        <v>0</v>
      </c>
      <c r="L41" s="39">
        <f>+Coefficients!$B12*L14</f>
        <v>0</v>
      </c>
      <c r="M41" s="39">
        <f>+Coefficients!$B12*M14</f>
        <v>0</v>
      </c>
      <c r="N41" s="28"/>
    </row>
    <row r="42" spans="1:14" x14ac:dyDescent="0.25">
      <c r="A42" s="31" t="str">
        <f>Coefficients!A13</f>
        <v>Cal_CDH_Feb</v>
      </c>
      <c r="B42" s="39">
        <f>+Coefficients!$B13*B15</f>
        <v>0</v>
      </c>
      <c r="C42" s="39">
        <f>+Coefficients!$B13*C15</f>
        <v>4.3482274234676245E-2</v>
      </c>
      <c r="D42" s="39">
        <f>+Coefficients!$B13*D15</f>
        <v>0</v>
      </c>
      <c r="E42" s="39">
        <f>+Coefficients!$B13*E15</f>
        <v>0</v>
      </c>
      <c r="F42" s="39">
        <f>+Coefficients!$B13*F15</f>
        <v>0</v>
      </c>
      <c r="G42" s="39">
        <f>+Coefficients!$B13*G15</f>
        <v>0</v>
      </c>
      <c r="H42" s="39">
        <f>+Coefficients!$B13*H15</f>
        <v>0</v>
      </c>
      <c r="I42" s="39">
        <f>+Coefficients!$B13*I15</f>
        <v>0</v>
      </c>
      <c r="J42" s="39">
        <f>+Coefficients!$B13*J15</f>
        <v>0</v>
      </c>
      <c r="K42" s="39">
        <f>+Coefficients!$B13*K15</f>
        <v>0</v>
      </c>
      <c r="L42" s="39">
        <f>+Coefficients!$B13*L15</f>
        <v>0</v>
      </c>
      <c r="M42" s="39">
        <f>+Coefficients!$B13*M15</f>
        <v>0</v>
      </c>
      <c r="N42" s="28"/>
    </row>
    <row r="43" spans="1:14" x14ac:dyDescent="0.25">
      <c r="A43" s="31" t="str">
        <f>Coefficients!A14</f>
        <v>Cal_CDH_Mar</v>
      </c>
      <c r="B43" s="39">
        <f>+Coefficients!$B14*B16</f>
        <v>0</v>
      </c>
      <c r="C43" s="39">
        <f>+Coefficients!$B14*C16</f>
        <v>0</v>
      </c>
      <c r="D43" s="39">
        <f>+Coefficients!$B14*D16</f>
        <v>0.46392776741461761</v>
      </c>
      <c r="E43" s="39">
        <f>+Coefficients!$B14*E16</f>
        <v>0</v>
      </c>
      <c r="F43" s="39">
        <f>+Coefficients!$B14*F16</f>
        <v>0</v>
      </c>
      <c r="G43" s="39">
        <f>+Coefficients!$B14*G16</f>
        <v>0</v>
      </c>
      <c r="H43" s="39">
        <f>+Coefficients!$B14*H16</f>
        <v>0</v>
      </c>
      <c r="I43" s="39">
        <f>+Coefficients!$B14*I16</f>
        <v>0</v>
      </c>
      <c r="J43" s="39">
        <f>+Coefficients!$B14*J16</f>
        <v>0</v>
      </c>
      <c r="K43" s="39">
        <f>+Coefficients!$B14*K16</f>
        <v>0</v>
      </c>
      <c r="L43" s="39">
        <f>+Coefficients!$B14*L16</f>
        <v>0</v>
      </c>
      <c r="M43" s="39">
        <f>+Coefficients!$B14*M16</f>
        <v>0</v>
      </c>
      <c r="N43" s="28"/>
    </row>
    <row r="44" spans="1:14" x14ac:dyDescent="0.25">
      <c r="A44" s="31" t="str">
        <f>Coefficients!A15</f>
        <v>Cal_CDH_Apr</v>
      </c>
      <c r="B44" s="39">
        <f>+Coefficients!$B15*B17</f>
        <v>0</v>
      </c>
      <c r="C44" s="39">
        <f>+Coefficients!$B15*C17</f>
        <v>0</v>
      </c>
      <c r="D44" s="39">
        <f>+Coefficients!$B15*D17</f>
        <v>0</v>
      </c>
      <c r="E44" s="39">
        <f>+Coefficients!$B15*E17</f>
        <v>0.6251510260832942</v>
      </c>
      <c r="F44" s="39">
        <f>+Coefficients!$B15*F17</f>
        <v>0</v>
      </c>
      <c r="G44" s="39">
        <f>+Coefficients!$B15*G17</f>
        <v>0</v>
      </c>
      <c r="H44" s="39">
        <f>+Coefficients!$B15*H17</f>
        <v>0</v>
      </c>
      <c r="I44" s="39">
        <f>+Coefficients!$B15*I17</f>
        <v>0</v>
      </c>
      <c r="J44" s="39">
        <f>+Coefficients!$B15*J17</f>
        <v>0</v>
      </c>
      <c r="K44" s="39">
        <f>+Coefficients!$B15*K17</f>
        <v>0</v>
      </c>
      <c r="L44" s="39">
        <f>+Coefficients!$B15*L17</f>
        <v>0</v>
      </c>
      <c r="M44" s="39">
        <f>+Coefficients!$B15*M17</f>
        <v>0</v>
      </c>
      <c r="N44" s="28"/>
    </row>
    <row r="45" spans="1:14" x14ac:dyDescent="0.25">
      <c r="A45" s="31" t="str">
        <f>Coefficients!A16</f>
        <v>Cal_CDH_May</v>
      </c>
      <c r="B45" s="39">
        <f>+Coefficients!$B16*B18</f>
        <v>0</v>
      </c>
      <c r="C45" s="39">
        <f>+Coefficients!$B16*C18</f>
        <v>0</v>
      </c>
      <c r="D45" s="39">
        <f>+Coefficients!$B16*D18</f>
        <v>0</v>
      </c>
      <c r="E45" s="39">
        <f>+Coefficients!$B16*E18</f>
        <v>0</v>
      </c>
      <c r="F45" s="39">
        <f>+Coefficients!$B16*F18</f>
        <v>0.77009073723988963</v>
      </c>
      <c r="G45" s="39">
        <f>+Coefficients!$B16*G18</f>
        <v>0</v>
      </c>
      <c r="H45" s="39">
        <f>+Coefficients!$B16*H18</f>
        <v>0</v>
      </c>
      <c r="I45" s="39">
        <f>+Coefficients!$B16*I18</f>
        <v>0</v>
      </c>
      <c r="J45" s="39">
        <f>+Coefficients!$B16*J18</f>
        <v>0</v>
      </c>
      <c r="K45" s="39">
        <f>+Coefficients!$B16*K18</f>
        <v>0</v>
      </c>
      <c r="L45" s="39">
        <f>+Coefficients!$B16*L18</f>
        <v>0</v>
      </c>
      <c r="M45" s="39">
        <f>+Coefficients!$B16*M18</f>
        <v>0</v>
      </c>
      <c r="N45" s="28"/>
    </row>
    <row r="46" spans="1:14" x14ac:dyDescent="0.25">
      <c r="A46" s="31" t="str">
        <f>Coefficients!A17</f>
        <v>Cal_CDH_Jun</v>
      </c>
      <c r="B46" s="39">
        <f>+Coefficients!$B17*B19</f>
        <v>0</v>
      </c>
      <c r="C46" s="39">
        <f>+Coefficients!$B17*C19</f>
        <v>0</v>
      </c>
      <c r="D46" s="39">
        <f>+Coefficients!$B17*D19</f>
        <v>0</v>
      </c>
      <c r="E46" s="39">
        <f>+Coefficients!$B17*E19</f>
        <v>0</v>
      </c>
      <c r="F46" s="39">
        <f>+Coefficients!$B17*F19</f>
        <v>0</v>
      </c>
      <c r="G46" s="39">
        <f>+Coefficients!$B17*G19</f>
        <v>0.87403544387056498</v>
      </c>
      <c r="H46" s="39">
        <f>+Coefficients!$B17*H19</f>
        <v>0</v>
      </c>
      <c r="I46" s="39">
        <f>+Coefficients!$B17*I19</f>
        <v>0</v>
      </c>
      <c r="J46" s="39">
        <f>+Coefficients!$B17*J19</f>
        <v>0</v>
      </c>
      <c r="K46" s="39">
        <f>+Coefficients!$B17*K19</f>
        <v>0</v>
      </c>
      <c r="L46" s="39">
        <f>+Coefficients!$B17*L19</f>
        <v>0</v>
      </c>
      <c r="M46" s="39">
        <f>+Coefficients!$B17*M19</f>
        <v>0</v>
      </c>
      <c r="N46" s="28"/>
    </row>
    <row r="47" spans="1:14" x14ac:dyDescent="0.25">
      <c r="A47" s="31" t="str">
        <f>Coefficients!A18</f>
        <v>Cal_CDH_Jul</v>
      </c>
      <c r="B47" s="39">
        <f>+Coefficients!$B18*B20</f>
        <v>0</v>
      </c>
      <c r="C47" s="39">
        <f>+Coefficients!$B18*C20</f>
        <v>0</v>
      </c>
      <c r="D47" s="39">
        <f>+Coefficients!$B18*D20</f>
        <v>0</v>
      </c>
      <c r="E47" s="39">
        <f>+Coefficients!$B18*E20</f>
        <v>0</v>
      </c>
      <c r="F47" s="39">
        <f>+Coefficients!$B18*F20</f>
        <v>0</v>
      </c>
      <c r="G47" s="39">
        <f>+Coefficients!$B18*G20</f>
        <v>0</v>
      </c>
      <c r="H47" s="39">
        <f>+Coefficients!$B18*H20</f>
        <v>1.00179276006502</v>
      </c>
      <c r="I47" s="39">
        <f>+Coefficients!$B18*I20</f>
        <v>0</v>
      </c>
      <c r="J47" s="39">
        <f>+Coefficients!$B18*J20</f>
        <v>0</v>
      </c>
      <c r="K47" s="39">
        <f>+Coefficients!$B18*K20</f>
        <v>0</v>
      </c>
      <c r="L47" s="39">
        <f>+Coefficients!$B18*L20</f>
        <v>0</v>
      </c>
      <c r="M47" s="39">
        <f>+Coefficients!$B18*M20</f>
        <v>0</v>
      </c>
      <c r="N47" s="28"/>
    </row>
    <row r="48" spans="1:14" x14ac:dyDescent="0.25">
      <c r="A48" s="31" t="str">
        <f>Coefficients!A19</f>
        <v>Cal_CDH_Aug</v>
      </c>
      <c r="B48" s="39">
        <f>+Coefficients!$B19*B21</f>
        <v>0</v>
      </c>
      <c r="C48" s="39">
        <f>+Coefficients!$B19*C21</f>
        <v>0</v>
      </c>
      <c r="D48" s="39">
        <f>+Coefficients!$B19*D21</f>
        <v>0</v>
      </c>
      <c r="E48" s="39">
        <f>+Coefficients!$B19*E21</f>
        <v>0</v>
      </c>
      <c r="F48" s="39">
        <f>+Coefficients!$B19*F21</f>
        <v>0</v>
      </c>
      <c r="G48" s="39">
        <f>+Coefficients!$B19*G21</f>
        <v>0</v>
      </c>
      <c r="H48" s="39">
        <f>+Coefficients!$B19*H21</f>
        <v>0</v>
      </c>
      <c r="I48" s="39">
        <f>+Coefficients!$B19*I21</f>
        <v>1.0277506305232746</v>
      </c>
      <c r="J48" s="39">
        <f>+Coefficients!$B19*J21</f>
        <v>0</v>
      </c>
      <c r="K48" s="39">
        <f>+Coefficients!$B19*K21</f>
        <v>0</v>
      </c>
      <c r="L48" s="39">
        <f>+Coefficients!$B19*L21</f>
        <v>0</v>
      </c>
      <c r="M48" s="39">
        <f>+Coefficients!$B19*M21</f>
        <v>0</v>
      </c>
      <c r="N48" s="28"/>
    </row>
    <row r="49" spans="1:14" x14ac:dyDescent="0.25">
      <c r="A49" s="31" t="str">
        <f>Coefficients!A20</f>
        <v>Cal_CDH_Sep</v>
      </c>
      <c r="B49" s="39">
        <f>+Coefficients!$B20*B22</f>
        <v>0</v>
      </c>
      <c r="C49" s="39">
        <f>+Coefficients!$B20*C22</f>
        <v>0</v>
      </c>
      <c r="D49" s="39">
        <f>+Coefficients!$B20*D22</f>
        <v>0</v>
      </c>
      <c r="E49" s="39">
        <f>+Coefficients!$B20*E22</f>
        <v>0</v>
      </c>
      <c r="F49" s="39">
        <f>+Coefficients!$B20*F22</f>
        <v>0</v>
      </c>
      <c r="G49" s="39">
        <f>+Coefficients!$B20*G22</f>
        <v>0</v>
      </c>
      <c r="H49" s="39">
        <f>+Coefficients!$B20*H22</f>
        <v>0</v>
      </c>
      <c r="I49" s="39">
        <f>+Coefficients!$B20*I22</f>
        <v>0</v>
      </c>
      <c r="J49" s="39">
        <f>+Coefficients!$B20*J22</f>
        <v>0.81374099652997456</v>
      </c>
      <c r="K49" s="39">
        <f>+Coefficients!$B20*K22</f>
        <v>0</v>
      </c>
      <c r="L49" s="39">
        <f>+Coefficients!$B20*L22</f>
        <v>0</v>
      </c>
      <c r="M49" s="39">
        <f>+Coefficients!$B20*M22</f>
        <v>0</v>
      </c>
      <c r="N49" s="28"/>
    </row>
    <row r="50" spans="1:14" x14ac:dyDescent="0.25">
      <c r="A50" s="31" t="str">
        <f>Coefficients!A21</f>
        <v>Cal_CDH_Oct</v>
      </c>
      <c r="B50" s="39">
        <f>+Coefficients!$B21*B23</f>
        <v>0</v>
      </c>
      <c r="C50" s="39">
        <f>+Coefficients!$B21*C23</f>
        <v>0</v>
      </c>
      <c r="D50" s="39">
        <f>+Coefficients!$B21*D23</f>
        <v>0</v>
      </c>
      <c r="E50" s="39">
        <f>+Coefficients!$B21*E23</f>
        <v>0</v>
      </c>
      <c r="F50" s="39">
        <f>+Coefficients!$B21*F23</f>
        <v>0</v>
      </c>
      <c r="G50" s="39">
        <f>+Coefficients!$B21*G23</f>
        <v>0</v>
      </c>
      <c r="H50" s="39">
        <f>+Coefficients!$B21*H23</f>
        <v>0</v>
      </c>
      <c r="I50" s="39">
        <f>+Coefficients!$B21*I23</f>
        <v>0</v>
      </c>
      <c r="J50" s="39">
        <f>+Coefficients!$B21*J23</f>
        <v>0</v>
      </c>
      <c r="K50" s="39">
        <f>+Coefficients!$B21*K23</f>
        <v>0.63957888018970599</v>
      </c>
      <c r="L50" s="39">
        <f>+Coefficients!$B21*L23</f>
        <v>0</v>
      </c>
      <c r="M50" s="39">
        <f>+Coefficients!$B21*M23</f>
        <v>0</v>
      </c>
      <c r="N50" s="28"/>
    </row>
    <row r="51" spans="1:14" x14ac:dyDescent="0.25">
      <c r="A51" s="31" t="str">
        <f>Coefficients!A22</f>
        <v>Cal_CDH_Nov</v>
      </c>
      <c r="B51" s="39">
        <f>+Coefficients!$B22*B24</f>
        <v>0</v>
      </c>
      <c r="C51" s="39">
        <f>+Coefficients!$B22*C24</f>
        <v>0</v>
      </c>
      <c r="D51" s="39">
        <f>+Coefficients!$B22*D24</f>
        <v>0</v>
      </c>
      <c r="E51" s="39">
        <f>+Coefficients!$B22*E24</f>
        <v>0</v>
      </c>
      <c r="F51" s="39">
        <f>+Coefficients!$B22*F24</f>
        <v>0</v>
      </c>
      <c r="G51" s="39">
        <f>+Coefficients!$B22*G24</f>
        <v>0</v>
      </c>
      <c r="H51" s="39">
        <f>+Coefficients!$B22*H24</f>
        <v>0</v>
      </c>
      <c r="I51" s="39">
        <f>+Coefficients!$B22*I24</f>
        <v>0</v>
      </c>
      <c r="J51" s="39">
        <f>+Coefficients!$B22*J24</f>
        <v>0</v>
      </c>
      <c r="K51" s="39">
        <f>+Coefficients!$B22*K24</f>
        <v>0</v>
      </c>
      <c r="L51" s="39">
        <f>+Coefficients!$B22*L24</f>
        <v>0.51336497373123335</v>
      </c>
      <c r="M51" s="39">
        <f>+Coefficients!$B22*M24</f>
        <v>0</v>
      </c>
      <c r="N51" s="28"/>
    </row>
    <row r="52" spans="1:14" x14ac:dyDescent="0.25">
      <c r="A52" s="31" t="str">
        <f>Coefficients!A23</f>
        <v>Cal_CDH_Dec</v>
      </c>
      <c r="B52" s="39">
        <f>+Coefficients!$B23*B25</f>
        <v>0</v>
      </c>
      <c r="C52" s="39">
        <f>+Coefficients!$B23*C25</f>
        <v>0</v>
      </c>
      <c r="D52" s="39">
        <f>+Coefficients!$B23*D25</f>
        <v>0</v>
      </c>
      <c r="E52" s="39">
        <f>+Coefficients!$B23*E25</f>
        <v>0</v>
      </c>
      <c r="F52" s="39">
        <f>+Coefficients!$B23*F25</f>
        <v>0</v>
      </c>
      <c r="G52" s="39">
        <f>+Coefficients!$B23*G25</f>
        <v>0</v>
      </c>
      <c r="H52" s="39">
        <f>+Coefficients!$B23*H25</f>
        <v>0</v>
      </c>
      <c r="I52" s="39">
        <f>+Coefficients!$B23*I25</f>
        <v>0</v>
      </c>
      <c r="J52" s="39">
        <f>+Coefficients!$B23*J25</f>
        <v>0</v>
      </c>
      <c r="K52" s="39">
        <f>+Coefficients!$B23*K25</f>
        <v>0</v>
      </c>
      <c r="L52" s="39">
        <f>+Coefficients!$B23*L25</f>
        <v>0</v>
      </c>
      <c r="M52" s="39">
        <f>+Coefficients!$B23*M25</f>
        <v>0.48000822721191211</v>
      </c>
      <c r="N52" s="47"/>
    </row>
    <row r="53" spans="1:14" x14ac:dyDescent="0.25">
      <c r="A53" s="31" t="str">
        <f>Coefficients!A24</f>
        <v>Economics.Leap_Year</v>
      </c>
      <c r="B53" s="39">
        <f>+Coefficients!$B24*B26</f>
        <v>0</v>
      </c>
      <c r="C53" s="39">
        <f>+Coefficients!$B24*C26</f>
        <v>0</v>
      </c>
      <c r="D53" s="39">
        <f>+Coefficients!$B24*D26</f>
        <v>0</v>
      </c>
      <c r="E53" s="39">
        <f>+Coefficients!$B24*E26</f>
        <v>0</v>
      </c>
      <c r="F53" s="39">
        <f>+Coefficients!$B24*F26</f>
        <v>0</v>
      </c>
      <c r="G53" s="39">
        <f>+Coefficients!$B24*G26</f>
        <v>0</v>
      </c>
      <c r="H53" s="39">
        <f>+Coefficients!$B24*H26</f>
        <v>0</v>
      </c>
      <c r="I53" s="39">
        <f>+Coefficients!$B24*I26</f>
        <v>0</v>
      </c>
      <c r="J53" s="39">
        <f>+Coefficients!$B24*J26</f>
        <v>0</v>
      </c>
      <c r="K53" s="39">
        <f>+Coefficients!$B24*K26</f>
        <v>0</v>
      </c>
      <c r="L53" s="39">
        <f>+Coefficients!$B24*L26</f>
        <v>0</v>
      </c>
      <c r="M53" s="39">
        <f>+Coefficients!$B24*M26</f>
        <v>0</v>
      </c>
      <c r="N53" s="28"/>
    </row>
    <row r="54" spans="1:14" x14ac:dyDescent="0.25">
      <c r="A54" s="31" t="s">
        <v>53</v>
      </c>
      <c r="B54" s="136">
        <f>B27</f>
        <v>-5.97255729746293E-3</v>
      </c>
      <c r="C54" s="136">
        <f t="shared" ref="C54:M54" si="1">C27</f>
        <v>3.7455251605089698E-3</v>
      </c>
      <c r="D54" s="136">
        <f t="shared" si="1"/>
        <v>-8.4690408027834306E-3</v>
      </c>
      <c r="E54" s="136">
        <f t="shared" si="1"/>
        <v>-1.1796229675985301E-2</v>
      </c>
      <c r="F54" s="136">
        <f t="shared" si="1"/>
        <v>-1.3443709304831899E-2</v>
      </c>
      <c r="G54" s="136">
        <f t="shared" si="1"/>
        <v>-7.4018445063659399E-3</v>
      </c>
      <c r="H54" s="136">
        <f t="shared" si="1"/>
        <v>6.4482216402921297E-3</v>
      </c>
      <c r="I54" s="136">
        <f t="shared" si="1"/>
        <v>-1.4886445994743999E-4</v>
      </c>
      <c r="J54" s="136">
        <f t="shared" si="1"/>
        <v>-6.02341520132832E-5</v>
      </c>
      <c r="K54" s="136">
        <f t="shared" si="1"/>
        <v>-2.4372191119947901E-5</v>
      </c>
      <c r="L54" s="136">
        <f t="shared" si="1"/>
        <v>-9.8615765329324001E-6</v>
      </c>
      <c r="M54" s="136">
        <f t="shared" si="1"/>
        <v>-3.99023178654367E-6</v>
      </c>
      <c r="N54" s="28"/>
    </row>
    <row r="55" spans="1:14" s="4" customFormat="1" ht="15.75" thickBot="1" x14ac:dyDescent="0.3">
      <c r="A55" s="3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</row>
    <row r="56" spans="1:14" x14ac:dyDescent="0.25">
      <c r="A56" s="2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28"/>
    </row>
    <row r="57" spans="1:14" x14ac:dyDescent="0.25">
      <c r="A57" s="34" t="s">
        <v>0</v>
      </c>
      <c r="B57" s="40">
        <f>SUM(B31:B56)</f>
        <v>1.6833856596211936</v>
      </c>
      <c r="C57" s="40">
        <f t="shared" ref="C57:M57" si="2">SUM(C31:C56)</f>
        <v>1.5503647229358195</v>
      </c>
      <c r="D57" s="40">
        <f t="shared" si="2"/>
        <v>1.9087346394966271</v>
      </c>
      <c r="E57" s="40">
        <f t="shared" si="2"/>
        <v>2.0496292142811803</v>
      </c>
      <c r="F57" s="40">
        <f t="shared" si="2"/>
        <v>2.1621581006964705</v>
      </c>
      <c r="G57" s="40">
        <f t="shared" si="2"/>
        <v>2.2508320356039735</v>
      </c>
      <c r="H57" s="40">
        <f t="shared" si="2"/>
        <v>2.3731196866246589</v>
      </c>
      <c r="I57" s="40">
        <f t="shared" si="2"/>
        <v>2.5680727660633518</v>
      </c>
      <c r="J57" s="40">
        <f t="shared" si="2"/>
        <v>2.3689685013101625</v>
      </c>
      <c r="K57" s="40">
        <f t="shared" si="2"/>
        <v>2.2206689374666291</v>
      </c>
      <c r="L57" s="40">
        <f t="shared" si="2"/>
        <v>2.1369940143041113</v>
      </c>
      <c r="M57" s="40">
        <f t="shared" si="2"/>
        <v>2.1152549385461352</v>
      </c>
      <c r="N57" s="28"/>
    </row>
    <row r="58" spans="1:14" x14ac:dyDescent="0.25">
      <c r="A58" s="34" t="s">
        <v>1</v>
      </c>
      <c r="B58" s="32">
        <v>1.6833856596211936</v>
      </c>
      <c r="C58" s="32">
        <v>1.5503647229358195</v>
      </c>
      <c r="D58" s="32">
        <v>1.9087346394966271</v>
      </c>
      <c r="E58" s="32">
        <v>2.0496292142811803</v>
      </c>
      <c r="F58" s="32">
        <v>2.1621581006964705</v>
      </c>
      <c r="G58" s="32">
        <v>2.2508320356039735</v>
      </c>
      <c r="H58" s="32">
        <v>2.3731196866246589</v>
      </c>
      <c r="I58" s="32">
        <v>2.3738417556572138</v>
      </c>
      <c r="J58" s="32">
        <v>2.1809939049226754</v>
      </c>
      <c r="K58" s="32">
        <v>2.0405749576767365</v>
      </c>
      <c r="L58" s="32">
        <v>1.6920239868660818</v>
      </c>
      <c r="M58" s="32">
        <v>1.7385096781781042</v>
      </c>
      <c r="N58" s="28"/>
    </row>
    <row r="59" spans="1:14" x14ac:dyDescent="0.25">
      <c r="A59" s="35" t="s">
        <v>47</v>
      </c>
      <c r="B59" s="32">
        <f>+B57-B58</f>
        <v>0</v>
      </c>
      <c r="C59" s="32">
        <f t="shared" ref="C59:M59" si="3">+C57-C58</f>
        <v>0</v>
      </c>
      <c r="D59" s="32">
        <f t="shared" si="3"/>
        <v>0</v>
      </c>
      <c r="E59" s="32">
        <f t="shared" si="3"/>
        <v>0</v>
      </c>
      <c r="F59" s="32">
        <f t="shared" si="3"/>
        <v>0</v>
      </c>
      <c r="G59" s="32">
        <f t="shared" si="3"/>
        <v>0</v>
      </c>
      <c r="H59" s="32">
        <f t="shared" si="3"/>
        <v>0</v>
      </c>
      <c r="I59" s="32">
        <f t="shared" si="3"/>
        <v>0.19423101040613799</v>
      </c>
      <c r="J59" s="32">
        <f t="shared" si="3"/>
        <v>0.18797459638748704</v>
      </c>
      <c r="K59" s="32">
        <f t="shared" si="3"/>
        <v>0.18009397978989261</v>
      </c>
      <c r="L59" s="32">
        <f t="shared" si="3"/>
        <v>0.44497002743802949</v>
      </c>
      <c r="M59" s="32">
        <f t="shared" si="3"/>
        <v>0.37674526036803102</v>
      </c>
      <c r="N59" s="28"/>
    </row>
    <row r="60" spans="1:14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x14ac:dyDescent="0.25">
      <c r="A61" s="35" t="s">
        <v>2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28"/>
    </row>
    <row r="62" spans="1:14" x14ac:dyDescent="0.25">
      <c r="A62" s="28" t="s">
        <v>3</v>
      </c>
      <c r="B62" s="41">
        <v>270576.53929652547</v>
      </c>
      <c r="C62" s="41">
        <v>301035.69455627701</v>
      </c>
      <c r="D62" s="41">
        <v>304886.05383588315</v>
      </c>
      <c r="E62" s="41">
        <v>335684.37210155645</v>
      </c>
      <c r="F62" s="41">
        <v>363433.20049330872</v>
      </c>
      <c r="G62" s="41">
        <v>363754.52057248855</v>
      </c>
      <c r="H62" s="41">
        <v>389609.56643043342</v>
      </c>
      <c r="I62" s="41">
        <v>390530.61461388075</v>
      </c>
      <c r="J62" s="41">
        <v>343139.74523460411</v>
      </c>
      <c r="K62" s="41">
        <v>342108.00647605077</v>
      </c>
      <c r="L62" s="41">
        <v>344196.51250407309</v>
      </c>
      <c r="M62" s="41">
        <v>313989.42448680341</v>
      </c>
      <c r="N62" s="28"/>
    </row>
    <row r="63" spans="1:14" x14ac:dyDescent="0.25">
      <c r="A63" s="28" t="s">
        <v>4</v>
      </c>
      <c r="B63" s="41">
        <v>73250</v>
      </c>
      <c r="C63" s="41">
        <v>85800</v>
      </c>
      <c r="D63" s="41">
        <v>111860</v>
      </c>
      <c r="E63" s="41">
        <v>125830</v>
      </c>
      <c r="F63" s="41">
        <v>113525</v>
      </c>
      <c r="G63" s="41">
        <v>115975</v>
      </c>
      <c r="H63" s="41">
        <v>144250</v>
      </c>
      <c r="I63" s="41">
        <v>100175</v>
      </c>
      <c r="J63" s="41">
        <v>79625</v>
      </c>
      <c r="K63" s="41">
        <v>89775</v>
      </c>
      <c r="L63" s="41">
        <v>86925</v>
      </c>
      <c r="M63" s="41">
        <v>73750</v>
      </c>
      <c r="N63" s="28"/>
    </row>
    <row r="64" spans="1:14" x14ac:dyDescent="0.25">
      <c r="A64" s="28" t="s">
        <v>5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28"/>
    </row>
    <row r="65" spans="1:16" x14ac:dyDescent="0.25">
      <c r="A65" s="28" t="s">
        <v>6</v>
      </c>
      <c r="B65" s="41">
        <v>4758.6501985440973</v>
      </c>
      <c r="C65" s="41">
        <v>1891.0991284847378</v>
      </c>
      <c r="D65" s="41">
        <v>7271.0262253584497</v>
      </c>
      <c r="E65" s="41">
        <v>5562.312992333108</v>
      </c>
      <c r="F65" s="41">
        <v>6014.8991004178788</v>
      </c>
      <c r="G65" s="41">
        <v>6068.0906072946518</v>
      </c>
      <c r="H65" s="41">
        <v>6157.5820506803384</v>
      </c>
      <c r="I65" s="41">
        <v>6195.4934190703561</v>
      </c>
      <c r="J65" s="41">
        <v>5873.1038321490651</v>
      </c>
      <c r="K65" s="41">
        <v>5258.0817677860405</v>
      </c>
      <c r="L65" s="41">
        <v>5194.9087056549597</v>
      </c>
      <c r="M65" s="41">
        <v>4646.9185594983974</v>
      </c>
      <c r="N65" s="28"/>
    </row>
    <row r="66" spans="1:16" x14ac:dyDescent="0.25">
      <c r="A66" s="28" t="s">
        <v>7</v>
      </c>
      <c r="B66" s="41">
        <v>2854.7034059911311</v>
      </c>
      <c r="C66" s="41">
        <v>3125.6857217388688</v>
      </c>
      <c r="D66" s="41">
        <v>3177.2140875774903</v>
      </c>
      <c r="E66" s="41">
        <v>2118.9420340686947</v>
      </c>
      <c r="F66" s="41">
        <v>3481.674325252809</v>
      </c>
      <c r="G66" s="41">
        <v>3690.9136656444712</v>
      </c>
      <c r="H66" s="41">
        <v>3999.2680194534855</v>
      </c>
      <c r="I66" s="41">
        <v>4014.4510416657254</v>
      </c>
      <c r="J66" s="41">
        <v>3961.0302713583897</v>
      </c>
      <c r="K66" s="41">
        <v>2100.2086067896485</v>
      </c>
      <c r="L66" s="41">
        <v>2828.3385813702926</v>
      </c>
      <c r="M66" s="41">
        <v>2836.0391753632684</v>
      </c>
      <c r="N66" s="28"/>
    </row>
    <row r="67" spans="1:16" x14ac:dyDescent="0.25">
      <c r="A67" s="28" t="s">
        <v>8</v>
      </c>
      <c r="B67" s="41">
        <v>55893.767999999996</v>
      </c>
      <c r="C67" s="41">
        <v>48914.218000000001</v>
      </c>
      <c r="D67" s="41">
        <v>66651.542000000016</v>
      </c>
      <c r="E67" s="41">
        <v>71298.913</v>
      </c>
      <c r="F67" s="41">
        <v>72522.712999999989</v>
      </c>
      <c r="G67" s="41">
        <v>76756.249999999985</v>
      </c>
      <c r="H67" s="41">
        <v>87703.695000000022</v>
      </c>
      <c r="I67" s="41">
        <v>87128.212999999989</v>
      </c>
      <c r="J67" s="41">
        <v>63560.309000000023</v>
      </c>
      <c r="K67" s="41">
        <v>76277.917999999991</v>
      </c>
      <c r="L67" s="41">
        <v>61865.206000000006</v>
      </c>
      <c r="M67" s="41">
        <v>63976.488000000005</v>
      </c>
      <c r="N67" s="28"/>
    </row>
    <row r="68" spans="1:16" x14ac:dyDescent="0.25">
      <c r="A68" s="28" t="s">
        <v>9</v>
      </c>
      <c r="B68" s="41">
        <v>35689.608</v>
      </c>
      <c r="C68" s="41">
        <v>36077.11</v>
      </c>
      <c r="D68" s="41">
        <v>27777.405999999995</v>
      </c>
      <c r="E68" s="41">
        <v>31097.978999999999</v>
      </c>
      <c r="F68" s="41">
        <v>38287.003000000004</v>
      </c>
      <c r="G68" s="41">
        <v>47665.621000000006</v>
      </c>
      <c r="H68" s="41">
        <v>52155.288999999997</v>
      </c>
      <c r="I68" s="41">
        <v>66014.880000000005</v>
      </c>
      <c r="J68" s="41">
        <v>59573.212</v>
      </c>
      <c r="K68" s="41">
        <v>49627.305</v>
      </c>
      <c r="L68" s="41">
        <v>43132.645000000004</v>
      </c>
      <c r="M68" s="41">
        <v>44077.002999999997</v>
      </c>
      <c r="N68" s="28"/>
    </row>
    <row r="69" spans="1:16" x14ac:dyDescent="0.25">
      <c r="A69" s="28" t="s">
        <v>10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28"/>
    </row>
    <row r="70" spans="1:16" x14ac:dyDescent="0.25">
      <c r="A70" s="28" t="s">
        <v>11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28"/>
    </row>
    <row r="71" spans="1:16" x14ac:dyDescent="0.25">
      <c r="A71" s="49" t="s">
        <v>12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28"/>
    </row>
    <row r="72" spans="1:16" x14ac:dyDescent="0.25">
      <c r="A72" s="28" t="s">
        <v>28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28"/>
    </row>
    <row r="73" spans="1:16" x14ac:dyDescent="0.25">
      <c r="A73" s="2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28"/>
      <c r="P73" t="s">
        <v>49</v>
      </c>
    </row>
    <row r="74" spans="1:16" x14ac:dyDescent="0.25">
      <c r="A74" s="34" t="s">
        <v>29</v>
      </c>
      <c r="B74" s="42">
        <v>4746212</v>
      </c>
      <c r="C74" s="42">
        <v>4753351</v>
      </c>
      <c r="D74" s="42">
        <v>4761186</v>
      </c>
      <c r="E74" s="42">
        <v>4765589</v>
      </c>
      <c r="F74" s="42">
        <v>4767866</v>
      </c>
      <c r="G74" s="42">
        <v>4772498</v>
      </c>
      <c r="H74" s="42">
        <v>4776557</v>
      </c>
      <c r="I74" s="42">
        <v>4781755</v>
      </c>
      <c r="J74" s="42">
        <v>4785592</v>
      </c>
      <c r="K74" s="42">
        <v>4789789</v>
      </c>
      <c r="L74" s="42">
        <v>4797950</v>
      </c>
      <c r="M74" s="42">
        <v>4806234</v>
      </c>
      <c r="N74" s="28"/>
    </row>
    <row r="75" spans="1:16" x14ac:dyDescent="0.25">
      <c r="A75" s="34" t="s">
        <v>39</v>
      </c>
      <c r="B75" s="42">
        <f>(B74*B57)+SUM(B62:B72)</f>
        <v>8432728.487223085</v>
      </c>
      <c r="C75" s="42">
        <f t="shared" ref="C75:M75" si="4">(C74*C57)+SUM(C62:C72)</f>
        <v>7846271.5135382013</v>
      </c>
      <c r="D75" s="42">
        <f t="shared" si="4"/>
        <v>9609463.8854352068</v>
      </c>
      <c r="E75" s="42">
        <f t="shared" si="4"/>
        <v>10339282.956784993</v>
      </c>
      <c r="F75" s="42">
        <f t="shared" si="4"/>
        <v>10906144.584854256</v>
      </c>
      <c r="G75" s="42">
        <f t="shared" si="4"/>
        <v>11356001.78410132</v>
      </c>
      <c r="H75" s="42">
        <f t="shared" si="4"/>
        <v>12019216.851485388</v>
      </c>
      <c r="I75" s="42">
        <f t="shared" si="4"/>
        <v>12933953.44156188</v>
      </c>
      <c r="J75" s="42">
        <f t="shared" si="4"/>
        <v>11892649.108460015</v>
      </c>
      <c r="K75" s="42">
        <f t="shared" si="4"/>
        <v>11201682.169169974</v>
      </c>
      <c r="L75" s="42">
        <f t="shared" si="4"/>
        <v>10797333.04172151</v>
      </c>
      <c r="M75" s="42">
        <f t="shared" si="4"/>
        <v>10669686.077530012</v>
      </c>
      <c r="N75" s="28"/>
    </row>
    <row r="76" spans="1:16" ht="15.75" x14ac:dyDescent="0.25">
      <c r="A76" s="34" t="s">
        <v>60</v>
      </c>
      <c r="B76" s="52">
        <v>8447758</v>
      </c>
      <c r="C76" s="52">
        <v>7676502</v>
      </c>
      <c r="D76" s="52">
        <v>9442613</v>
      </c>
      <c r="E76" s="52">
        <v>10158631</v>
      </c>
      <c r="F76" s="52">
        <v>10806023</v>
      </c>
      <c r="G76" s="52">
        <v>11385195</v>
      </c>
      <c r="H76" s="52">
        <v>11894253</v>
      </c>
      <c r="I76" s="52">
        <v>12023803</v>
      </c>
      <c r="J76" s="52">
        <v>11101228</v>
      </c>
      <c r="K76" s="52">
        <v>10423621</v>
      </c>
      <c r="L76" s="52">
        <v>9818679</v>
      </c>
      <c r="M76" s="52">
        <v>9577779</v>
      </c>
      <c r="N76" s="28"/>
    </row>
    <row r="77" spans="1:16" x14ac:dyDescent="0.25">
      <c r="A77" s="36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28"/>
    </row>
    <row r="78" spans="1:16" ht="15.75" thickBot="1" x14ac:dyDescent="0.3"/>
    <row r="79" spans="1:16" s="20" customFormat="1" ht="18.75" x14ac:dyDescent="0.3">
      <c r="A79" s="19" t="s">
        <v>18</v>
      </c>
      <c r="B79" s="145">
        <v>42370</v>
      </c>
      <c r="C79" s="145">
        <v>42401</v>
      </c>
      <c r="D79" s="145">
        <v>42430</v>
      </c>
      <c r="E79" s="145">
        <v>42461</v>
      </c>
      <c r="F79" s="145">
        <v>42491</v>
      </c>
      <c r="G79" s="145">
        <v>42522</v>
      </c>
      <c r="H79" s="145">
        <v>42552</v>
      </c>
      <c r="I79" s="145">
        <v>42583</v>
      </c>
      <c r="J79" s="145">
        <v>42614</v>
      </c>
      <c r="K79" s="145">
        <v>42644</v>
      </c>
      <c r="L79" s="145">
        <v>42675</v>
      </c>
      <c r="M79" s="145">
        <v>42705</v>
      </c>
    </row>
    <row r="80" spans="1:16" s="20" customFormat="1" ht="18.75" x14ac:dyDescent="0.3">
      <c r="A80" s="48" t="s">
        <v>61</v>
      </c>
    </row>
    <row r="81" spans="1:14" s="20" customFormat="1" x14ac:dyDescent="0.25">
      <c r="A81" s="22" t="str">
        <f>Coefficients!A2</f>
        <v>CONST</v>
      </c>
      <c r="B81" s="85">
        <f>+Coefficients!$B2</f>
        <v>1.7285581706824436</v>
      </c>
      <c r="C81" s="85">
        <f>+Coefficients!$B2</f>
        <v>1.7285581706824436</v>
      </c>
      <c r="D81" s="85">
        <f>+Coefficients!$B2</f>
        <v>1.7285581706824436</v>
      </c>
      <c r="E81" s="85">
        <f>+Coefficients!$B2</f>
        <v>1.7285581706824436</v>
      </c>
      <c r="F81" s="85">
        <f>+Coefficients!$B2</f>
        <v>1.7285581706824436</v>
      </c>
      <c r="G81" s="85">
        <f>+Coefficients!$B2</f>
        <v>1.7285581706824436</v>
      </c>
      <c r="H81" s="85">
        <f>+Coefficients!$B2</f>
        <v>1.7285581706824436</v>
      </c>
      <c r="I81" s="85">
        <f>+Coefficients!$B2</f>
        <v>1.7285581706824436</v>
      </c>
      <c r="J81" s="85">
        <f>+Coefficients!$B2</f>
        <v>1.7285581706824436</v>
      </c>
      <c r="K81" s="85">
        <f>+Coefficients!$B2</f>
        <v>1.7285581706824436</v>
      </c>
      <c r="L81" s="85">
        <f>+Coefficients!$B2</f>
        <v>1.7285581706824436</v>
      </c>
      <c r="M81" s="85">
        <f>+Coefficients!$B2</f>
        <v>1.7285581706824436</v>
      </c>
    </row>
    <row r="82" spans="1:14" s="20" customFormat="1" x14ac:dyDescent="0.25">
      <c r="A82" s="22" t="str">
        <f>Coefficients!A3</f>
        <v>Weather.Cal_HDD_based_on_45_degrees</v>
      </c>
      <c r="B82" s="85">
        <f>+Coefficients!$B3*'2016 ACTUAL Inputs'!B5</f>
        <v>0</v>
      </c>
      <c r="C82" s="85">
        <f>+Coefficients!$B3*'2016 ACTUAL Inputs'!C5</f>
        <v>0</v>
      </c>
      <c r="D82" s="85">
        <f>+Coefficients!$B3*'2016 ACTUAL Inputs'!D5</f>
        <v>0</v>
      </c>
      <c r="E82" s="85">
        <f>+Coefficients!$B3*'2016 ACTUAL Inputs'!E5</f>
        <v>0</v>
      </c>
      <c r="F82" s="85">
        <f>+Coefficients!$B3*'2016 ACTUAL Inputs'!F5</f>
        <v>0</v>
      </c>
      <c r="G82" s="85">
        <f>+Coefficients!$B3*'2016 ACTUAL Inputs'!G5</f>
        <v>0</v>
      </c>
      <c r="H82" s="85">
        <f>+Coefficients!$B3*'2016 ACTUAL Inputs'!H5</f>
        <v>0</v>
      </c>
      <c r="I82" s="85">
        <f>+Coefficients!$B3*'2016 ACTUAL Inputs'!I5</f>
        <v>0</v>
      </c>
      <c r="J82" s="85">
        <f>+Coefficients!$B3*'2016 ACTUAL Inputs'!J5</f>
        <v>0</v>
      </c>
      <c r="K82" s="85">
        <f>+Coefficients!$B3*'2016 ACTUAL Inputs'!K5</f>
        <v>0</v>
      </c>
      <c r="L82" s="85">
        <f>+Coefficients!$B3*'2016 ACTUAL Inputs'!L5</f>
        <v>0</v>
      </c>
      <c r="M82" s="85">
        <f>+Coefficients!$B3*'2016 ACTUAL Inputs'!M5</f>
        <v>2.2099361150034894E-3</v>
      </c>
    </row>
    <row r="83" spans="1:14" s="20" customFormat="1" x14ac:dyDescent="0.25">
      <c r="A83" s="22" t="str">
        <f>Coefficients!A4</f>
        <v>Jan_HDD_Winter</v>
      </c>
      <c r="B83" s="85">
        <f>+Coefficients!$B4*'2016 ACTUAL Inputs'!B6</f>
        <v>0.13515187468921772</v>
      </c>
      <c r="C83" s="85">
        <f>+Coefficients!$B4*'2016 ACTUAL Inputs'!C6</f>
        <v>0</v>
      </c>
      <c r="D83" s="85">
        <f>+Coefficients!$B4*'2016 ACTUAL Inputs'!D6</f>
        <v>0</v>
      </c>
      <c r="E83" s="85">
        <f>+Coefficients!$B4*'2016 ACTUAL Inputs'!E6</f>
        <v>0</v>
      </c>
      <c r="F83" s="85">
        <f>+Coefficients!$B4*'2016 ACTUAL Inputs'!F6</f>
        <v>0</v>
      </c>
      <c r="G83" s="85">
        <f>+Coefficients!$B4*'2016 ACTUAL Inputs'!G6</f>
        <v>0</v>
      </c>
      <c r="H83" s="85">
        <f>+Coefficients!$B4*'2016 ACTUAL Inputs'!H6</f>
        <v>0</v>
      </c>
      <c r="I83" s="85">
        <f>+Coefficients!$B4*'2016 ACTUAL Inputs'!I6</f>
        <v>0</v>
      </c>
      <c r="J83" s="85">
        <f>+Coefficients!$B4*'2016 ACTUAL Inputs'!J6</f>
        <v>0</v>
      </c>
      <c r="K83" s="85">
        <f>+Coefficients!$B4*'2016 ACTUAL Inputs'!K6</f>
        <v>0</v>
      </c>
      <c r="L83" s="85">
        <f>+Coefficients!$B4*'2016 ACTUAL Inputs'!L6</f>
        <v>0</v>
      </c>
      <c r="M83" s="85">
        <f>+Coefficients!$B4*'2016 ACTUAL Inputs'!M6</f>
        <v>0</v>
      </c>
    </row>
    <row r="84" spans="1:14" s="20" customFormat="1" x14ac:dyDescent="0.25">
      <c r="A84" s="22" t="str">
        <f>Coefficients!A5</f>
        <v>Feb_HDD_Winter</v>
      </c>
      <c r="B84" s="85">
        <f>+Coefficients!$B5*'2016 ACTUAL Inputs'!B7</f>
        <v>0</v>
      </c>
      <c r="C84" s="85">
        <f>+Coefficients!$B5*'2016 ACTUAL Inputs'!C7</f>
        <v>5.0372669492659089E-2</v>
      </c>
      <c r="D84" s="85">
        <f>+Coefficients!$B5*'2016 ACTUAL Inputs'!D7</f>
        <v>0</v>
      </c>
      <c r="E84" s="85">
        <f>+Coefficients!$B5*'2016 ACTUAL Inputs'!E7</f>
        <v>0</v>
      </c>
      <c r="F84" s="85">
        <f>+Coefficients!$B5*'2016 ACTUAL Inputs'!F7</f>
        <v>0</v>
      </c>
      <c r="G84" s="85">
        <f>+Coefficients!$B5*'2016 ACTUAL Inputs'!G7</f>
        <v>0</v>
      </c>
      <c r="H84" s="85">
        <f>+Coefficients!$B5*'2016 ACTUAL Inputs'!H7</f>
        <v>0</v>
      </c>
      <c r="I84" s="85">
        <f>+Coefficients!$B5*'2016 ACTUAL Inputs'!I7</f>
        <v>0</v>
      </c>
      <c r="J84" s="85">
        <f>+Coefficients!$B5*'2016 ACTUAL Inputs'!J7</f>
        <v>0</v>
      </c>
      <c r="K84" s="85">
        <f>+Coefficients!$B5*'2016 ACTUAL Inputs'!K7</f>
        <v>0</v>
      </c>
      <c r="L84" s="85">
        <f>+Coefficients!$B5*'2016 ACTUAL Inputs'!L7</f>
        <v>0</v>
      </c>
      <c r="M84" s="85">
        <f>+Coefficients!$B5*'2016 ACTUAL Inputs'!M7</f>
        <v>0</v>
      </c>
    </row>
    <row r="85" spans="1:14" s="20" customFormat="1" x14ac:dyDescent="0.25">
      <c r="A85" s="22" t="str">
        <f>Coefficients!A6</f>
        <v>Mar_HDD_Winter</v>
      </c>
      <c r="B85" s="85">
        <f>+Coefficients!$B6*'2016 ACTUAL Inputs'!B8</f>
        <v>0</v>
      </c>
      <c r="C85" s="85">
        <f>+Coefficients!$B6*'2016 ACTUAL Inputs'!C8</f>
        <v>0</v>
      </c>
      <c r="D85" s="111">
        <f>+Coefficients!$B6*'2016 ACTUAL Inputs'!D8</f>
        <v>7.595169654723173E-3</v>
      </c>
      <c r="E85" s="85">
        <f>+Coefficients!$B6*'2016 ACTUAL Inputs'!E8</f>
        <v>0</v>
      </c>
      <c r="F85" s="85">
        <f>+Coefficients!$B6*'2016 ACTUAL Inputs'!F8</f>
        <v>0</v>
      </c>
      <c r="G85" s="85">
        <f>+Coefficients!$B6*'2016 ACTUAL Inputs'!G8</f>
        <v>0</v>
      </c>
      <c r="H85" s="85">
        <f>+Coefficients!$B6*'2016 ACTUAL Inputs'!H8</f>
        <v>0</v>
      </c>
      <c r="I85" s="85">
        <f>+Coefficients!$B6*'2016 ACTUAL Inputs'!I8</f>
        <v>0</v>
      </c>
      <c r="J85" s="85">
        <f>+Coefficients!$B6*'2016 ACTUAL Inputs'!J8</f>
        <v>0</v>
      </c>
      <c r="K85" s="85">
        <f>+Coefficients!$B6*'2016 ACTUAL Inputs'!K8</f>
        <v>0</v>
      </c>
      <c r="L85" s="85">
        <f>+Coefficients!$B6*'2016 ACTUAL Inputs'!L8</f>
        <v>0</v>
      </c>
      <c r="M85" s="85">
        <f>+Coefficients!$B6*'2016 ACTUAL Inputs'!M8</f>
        <v>0</v>
      </c>
    </row>
    <row r="86" spans="1:14" s="20" customFormat="1" x14ac:dyDescent="0.25">
      <c r="A86" s="22" t="str">
        <f>Coefficients!A7</f>
        <v>Dec_HDD_Winter</v>
      </c>
      <c r="B86" s="85">
        <f>+Coefficients!$B7*'2016 ACTUAL Inputs'!B9</f>
        <v>0</v>
      </c>
      <c r="C86" s="85">
        <f>+Coefficients!$B7*'2016 ACTUAL Inputs'!C9</f>
        <v>0</v>
      </c>
      <c r="D86" s="85">
        <f>+Coefficients!$B7*'2016 ACTUAL Inputs'!D9</f>
        <v>0</v>
      </c>
      <c r="E86" s="85">
        <f>+Coefficients!$B7*'2016 ACTUAL Inputs'!E9</f>
        <v>0</v>
      </c>
      <c r="F86" s="85">
        <f>+Coefficients!$B7*'2016 ACTUAL Inputs'!F9</f>
        <v>0</v>
      </c>
      <c r="G86" s="85">
        <f>+Coefficients!$B7*'2016 ACTUAL Inputs'!G9</f>
        <v>0</v>
      </c>
      <c r="H86" s="85">
        <f>+Coefficients!$B7*'2016 ACTUAL Inputs'!H9</f>
        <v>0</v>
      </c>
      <c r="I86" s="85">
        <f>+Coefficients!$B7*'2016 ACTUAL Inputs'!I9</f>
        <v>0</v>
      </c>
      <c r="J86" s="85">
        <f>+Coefficients!$B7*'2016 ACTUAL Inputs'!J9</f>
        <v>0</v>
      </c>
      <c r="K86" s="85">
        <f>+Coefficients!$B7*'2016 ACTUAL Inputs'!K9</f>
        <v>0</v>
      </c>
      <c r="L86" s="85">
        <f>+Coefficients!$B7*'2016 ACTUAL Inputs'!L9</f>
        <v>0</v>
      </c>
      <c r="M86" s="85">
        <f>+Coefficients!$B7*'2016 ACTUAL Inputs'!M9</f>
        <v>9.9987405618521263E-2</v>
      </c>
    </row>
    <row r="87" spans="1:14" s="20" customFormat="1" x14ac:dyDescent="0.25">
      <c r="A87" s="22" t="str">
        <f>Coefficients!A8</f>
        <v>Misc.NEPACT_WGTBY_UPC_Actual_CDH_Nighttime_Hrs</v>
      </c>
      <c r="B87" s="85">
        <f>+Coefficients!$B8*'2016 ACTUAL Inputs'!B10</f>
        <v>-9.8044264706806369E-2</v>
      </c>
      <c r="C87" s="85">
        <f>+Coefficients!$B8*'2016 ACTUAL Inputs'!C10</f>
        <v>-9.787197337122823E-2</v>
      </c>
      <c r="D87" s="85">
        <f>+Coefficients!$B8*'2016 ACTUAL Inputs'!D10</f>
        <v>-0.10649130466187519</v>
      </c>
      <c r="E87" s="85">
        <f>+Coefficients!$B8*'2016 ACTUAL Inputs'!E10</f>
        <v>-0.12244905484914494</v>
      </c>
      <c r="F87" s="85">
        <f>+Coefficients!$B8*'2016 ACTUAL Inputs'!F10</f>
        <v>-0.15883059771794897</v>
      </c>
      <c r="G87" s="85">
        <f>+Coefficients!$B8*'2016 ACTUAL Inputs'!G10</f>
        <v>-0.18331417923594862</v>
      </c>
      <c r="H87" s="85">
        <f>+Coefficients!$B8*'2016 ACTUAL Inputs'!H10</f>
        <v>-0.2058091905534617</v>
      </c>
      <c r="I87" s="85">
        <f>+Coefficients!$B8*'2016 ACTUAL Inputs'!I10</f>
        <v>-0.21058872612873972</v>
      </c>
      <c r="J87" s="85">
        <f>+Coefficients!$B8*'2016 ACTUAL Inputs'!J10</f>
        <v>-0.19398292738718939</v>
      </c>
      <c r="K87" s="85">
        <f>+Coefficients!$B8*'2016 ACTUAL Inputs'!K10</f>
        <v>-0.16519810639663091</v>
      </c>
      <c r="L87" s="85">
        <f>+Coefficients!$B8*'2016 ACTUAL Inputs'!L10</f>
        <v>-0.11772733046938695</v>
      </c>
      <c r="M87" s="85">
        <f>+Coefficients!$B8*'2016 ACTUAL Inputs'!M10</f>
        <v>-0.10481032800047697</v>
      </c>
      <c r="N87" s="125"/>
    </row>
    <row r="88" spans="1:14" s="20" customFormat="1" x14ac:dyDescent="0.25">
      <c r="A88" s="22" t="str">
        <f>Coefficients!A9</f>
        <v>Misc.Real__Price_Increase_4mos</v>
      </c>
      <c r="B88" s="85">
        <f>+Coefficients!$B9*'2016 ACTUAL Inputs'!B11</f>
        <v>-0.43232539211818433</v>
      </c>
      <c r="C88" s="85">
        <f>+Coefficients!$B9*'2016 ACTUAL Inputs'!C11</f>
        <v>-0.43232539211818433</v>
      </c>
      <c r="D88" s="85">
        <f>+Coefficients!$B9*'2016 ACTUAL Inputs'!D11</f>
        <v>-0.43232539211818433</v>
      </c>
      <c r="E88" s="85">
        <f>+Coefficients!$B9*'2016 ACTUAL Inputs'!E11</f>
        <v>-0.43232539211818433</v>
      </c>
      <c r="F88" s="85">
        <f>+Coefficients!$B9*'2016 ACTUAL Inputs'!F11</f>
        <v>-0.43232539211818433</v>
      </c>
      <c r="G88" s="85">
        <f>+Coefficients!$B9*'2016 ACTUAL Inputs'!G11</f>
        <v>-0.43232539211818433</v>
      </c>
      <c r="H88" s="85">
        <f>+Coefficients!$B9*'2016 ACTUAL Inputs'!H11</f>
        <v>-0.43232539211818433</v>
      </c>
      <c r="I88" s="85">
        <f>+Coefficients!$B9*'2016 ACTUAL Inputs'!I11</f>
        <v>-0.43232539211818433</v>
      </c>
      <c r="J88" s="85">
        <f>+Coefficients!$B9*'2016 ACTUAL Inputs'!J11</f>
        <v>-0.43232539211818433</v>
      </c>
      <c r="K88" s="85">
        <f>+Coefficients!$B9*'2016 ACTUAL Inputs'!K11</f>
        <v>-0.43232539211818433</v>
      </c>
      <c r="L88" s="85">
        <f>+Coefficients!$B9*'2016 ACTUAL Inputs'!L11</f>
        <v>-0.43232539211818433</v>
      </c>
      <c r="M88" s="85">
        <f>+Coefficients!$B9*'2016 ACTUAL Inputs'!M11</f>
        <v>-0.43232539211818433</v>
      </c>
    </row>
    <row r="89" spans="1:14" s="20" customFormat="1" x14ac:dyDescent="0.25">
      <c r="A89" s="22" t="str">
        <f>Coefficients!A10</f>
        <v>Misc.Real_Price_Decrease</v>
      </c>
      <c r="B89" s="85">
        <f>+Coefficients!$B10*'2016 ACTUAL Inputs'!B12</f>
        <v>1.0982957211221745E-2</v>
      </c>
      <c r="C89" s="85">
        <f>+Coefficients!$B10*'2016 ACTUAL Inputs'!C12</f>
        <v>1.0982957211221745E-2</v>
      </c>
      <c r="D89" s="85">
        <f>+Coefficients!$B10*'2016 ACTUAL Inputs'!D12</f>
        <v>1.1454112107789988E-2</v>
      </c>
      <c r="E89" s="85">
        <f>+Coefficients!$B10*'2016 ACTUAL Inputs'!E12</f>
        <v>1.2551053539083448E-2</v>
      </c>
      <c r="F89" s="85">
        <f>+Coefficients!$B10*'2016 ACTUAL Inputs'!F12</f>
        <v>1.2551053539083448E-2</v>
      </c>
      <c r="G89" s="85">
        <f>+Coefficients!$B10*'2016 ACTUAL Inputs'!G12</f>
        <v>1.2696865994395023E-2</v>
      </c>
      <c r="H89" s="85">
        <f>+Coefficients!$B10*'2016 ACTUAL Inputs'!H12</f>
        <v>1.2353315803329575E-2</v>
      </c>
      <c r="I89" s="85">
        <f>+Coefficients!$B10*'2016 ACTUAL Inputs'!I12</f>
        <v>1.2411325354510809E-2</v>
      </c>
      <c r="J89" s="85">
        <f>+Coefficients!$B10*'2016 ACTUAL Inputs'!J12</f>
        <v>1.2552905743152926E-2</v>
      </c>
      <c r="K89" s="85">
        <f>+Coefficients!$B10*'2016 ACTUAL Inputs'!K12</f>
        <v>1.2552905743152926E-2</v>
      </c>
      <c r="L89" s="85">
        <f>+Coefficients!$B10*'2016 ACTUAL Inputs'!L12</f>
        <v>1.2552905743152926E-2</v>
      </c>
      <c r="M89" s="85">
        <f>+Coefficients!$B10*'2016 ACTUAL Inputs'!M12</f>
        <v>1.2706406868642259E-2</v>
      </c>
    </row>
    <row r="90" spans="1:14" s="20" customFormat="1" x14ac:dyDescent="0.25">
      <c r="A90" s="22" t="str">
        <f>Coefficients!A11</f>
        <v>Economics.Wgt_Per_Capital_Income</v>
      </c>
      <c r="B90" s="85">
        <f>+Coefficients!$B11*'2016 ACTUAL Inputs'!B13</f>
        <v>0.24986441487364255</v>
      </c>
      <c r="C90" s="85">
        <f>+Coefficients!$B11*'2016 ACTUAL Inputs'!C13</f>
        <v>0.25052885942662623</v>
      </c>
      <c r="D90" s="85">
        <f>+Coefficients!$B11*'2016 ACTUAL Inputs'!D13</f>
        <v>0.25109650976695269</v>
      </c>
      <c r="E90" s="85">
        <f>+Coefficients!$B11*'2016 ACTUAL Inputs'!E13</f>
        <v>0.25146625055752775</v>
      </c>
      <c r="F90" s="85">
        <f>+Coefficients!$B11*'2016 ACTUAL Inputs'!F13</f>
        <v>0.25188236439576955</v>
      </c>
      <c r="G90" s="85">
        <f>+Coefficients!$B11*'2016 ACTUAL Inputs'!G13</f>
        <v>0.25233198562275388</v>
      </c>
      <c r="H90" s="85">
        <f>+Coefficients!$B11*'2016 ACTUAL Inputs'!H13</f>
        <v>0.2507775258043321</v>
      </c>
      <c r="I90" s="85">
        <f>+Coefficients!$B11*'2016 ACTUAL Inputs'!I13</f>
        <v>0.25123106667684464</v>
      </c>
      <c r="J90" s="85">
        <f>+Coefficients!$B11*'2016 ACTUAL Inputs'!J13</f>
        <v>0.25171500044223261</v>
      </c>
      <c r="K90" s="85">
        <f>+Coefficients!$B11*'2016 ACTUAL Inputs'!K13</f>
        <v>0.25231459734646328</v>
      </c>
      <c r="L90" s="85">
        <f>+Coefficients!$B11*'2016 ACTUAL Inputs'!L13</f>
        <v>0.25315967912623139</v>
      </c>
      <c r="M90" s="85">
        <f>+Coefficients!$B11*'2016 ACTUAL Inputs'!M13</f>
        <v>0.2540700414779038</v>
      </c>
    </row>
    <row r="91" spans="1:14" s="20" customFormat="1" x14ac:dyDescent="0.25">
      <c r="A91" s="22" t="str">
        <f>Coefficients!A12</f>
        <v>Cal_CDH_Jan</v>
      </c>
      <c r="B91" s="85">
        <f>+Coefficients!$B12*'2016 ACTUAL Inputs'!B14</f>
        <v>6.982374170180719E-2</v>
      </c>
      <c r="C91" s="85">
        <f>+Coefficients!$B12*'2016 ACTUAL Inputs'!C14</f>
        <v>0</v>
      </c>
      <c r="D91" s="85">
        <f>+Coefficients!$B12*'2016 ACTUAL Inputs'!D14</f>
        <v>0</v>
      </c>
      <c r="E91" s="85">
        <f>+Coefficients!$B12*'2016 ACTUAL Inputs'!E14</f>
        <v>0</v>
      </c>
      <c r="F91" s="85">
        <f>+Coefficients!$B12*'2016 ACTUAL Inputs'!F14</f>
        <v>0</v>
      </c>
      <c r="G91" s="85">
        <f>+Coefficients!$B12*'2016 ACTUAL Inputs'!G14</f>
        <v>0</v>
      </c>
      <c r="H91" s="85">
        <f>+Coefficients!$B12*'2016 ACTUAL Inputs'!H14</f>
        <v>0</v>
      </c>
      <c r="I91" s="85">
        <f>+Coefficients!$B12*'2016 ACTUAL Inputs'!I14</f>
        <v>0</v>
      </c>
      <c r="J91" s="85">
        <f>+Coefficients!$B12*'2016 ACTUAL Inputs'!J14</f>
        <v>0</v>
      </c>
      <c r="K91" s="85">
        <f>+Coefficients!$B12*'2016 ACTUAL Inputs'!K14</f>
        <v>0</v>
      </c>
      <c r="L91" s="85">
        <f>+Coefficients!$B12*'2016 ACTUAL Inputs'!L14</f>
        <v>0</v>
      </c>
      <c r="M91" s="85">
        <f>+Coefficients!$B12*'2016 ACTUAL Inputs'!M14</f>
        <v>0</v>
      </c>
    </row>
    <row r="92" spans="1:14" s="20" customFormat="1" x14ac:dyDescent="0.25">
      <c r="A92" s="22" t="str">
        <f>Coefficients!A13</f>
        <v>Cal_CDH_Feb</v>
      </c>
      <c r="B92" s="85">
        <f>+Coefficients!$B13*'2016 ACTUAL Inputs'!B15</f>
        <v>0</v>
      </c>
      <c r="C92" s="85">
        <f>+Coefficients!$B13*'2016 ACTUAL Inputs'!C15</f>
        <v>5.2223792763703127E-2</v>
      </c>
      <c r="D92" s="111">
        <f>+Coefficients!$B13*'2016 ACTUAL Inputs'!D15</f>
        <v>0</v>
      </c>
      <c r="E92" s="85">
        <f>+Coefficients!$B13*'2016 ACTUAL Inputs'!E15</f>
        <v>0</v>
      </c>
      <c r="F92" s="85">
        <f>+Coefficients!$B13*'2016 ACTUAL Inputs'!F15</f>
        <v>0</v>
      </c>
      <c r="G92" s="85">
        <f>+Coefficients!$B13*'2016 ACTUAL Inputs'!G15</f>
        <v>0</v>
      </c>
      <c r="H92" s="85">
        <f>+Coefficients!$B13*'2016 ACTUAL Inputs'!H15</f>
        <v>0</v>
      </c>
      <c r="I92" s="85">
        <f>+Coefficients!$B13*'2016 ACTUAL Inputs'!I15</f>
        <v>0</v>
      </c>
      <c r="J92" s="85">
        <f>+Coefficients!$B13*'2016 ACTUAL Inputs'!J15</f>
        <v>0</v>
      </c>
      <c r="K92" s="85">
        <f>+Coefficients!$B13*'2016 ACTUAL Inputs'!K15</f>
        <v>0</v>
      </c>
      <c r="L92" s="85">
        <f>+Coefficients!$B13*'2016 ACTUAL Inputs'!L15</f>
        <v>0</v>
      </c>
      <c r="M92" s="85">
        <f>+Coefficients!$B13*'2016 ACTUAL Inputs'!M15</f>
        <v>0</v>
      </c>
    </row>
    <row r="93" spans="1:14" s="20" customFormat="1" x14ac:dyDescent="0.25">
      <c r="A93" s="22" t="str">
        <f>Coefficients!A14</f>
        <v>Cal_CDH_Mar</v>
      </c>
      <c r="B93" s="85">
        <f>+Coefficients!$B14*'2016 ACTUAL Inputs'!B16</f>
        <v>0</v>
      </c>
      <c r="C93" s="85">
        <f>+Coefficients!$B14*'2016 ACTUAL Inputs'!C16</f>
        <v>0</v>
      </c>
      <c r="D93" s="85">
        <f>+Coefficients!$B14*'2016 ACTUAL Inputs'!D16</f>
        <v>0.39961809292783629</v>
      </c>
      <c r="E93" s="85">
        <f>+Coefficients!$B14*'2016 ACTUAL Inputs'!E16</f>
        <v>0</v>
      </c>
      <c r="F93" s="85">
        <f>+Coefficients!$B14*'2016 ACTUAL Inputs'!F16</f>
        <v>0</v>
      </c>
      <c r="G93" s="85">
        <f>+Coefficients!$B14*'2016 ACTUAL Inputs'!G16</f>
        <v>0</v>
      </c>
      <c r="H93" s="85">
        <f>+Coefficients!$B14*'2016 ACTUAL Inputs'!H16</f>
        <v>0</v>
      </c>
      <c r="I93" s="85">
        <f>+Coefficients!$B14*'2016 ACTUAL Inputs'!I16</f>
        <v>0</v>
      </c>
      <c r="J93" s="85">
        <f>+Coefficients!$B14*'2016 ACTUAL Inputs'!J16</f>
        <v>0</v>
      </c>
      <c r="K93" s="85">
        <f>+Coefficients!$B14*'2016 ACTUAL Inputs'!K16</f>
        <v>0</v>
      </c>
      <c r="L93" s="85">
        <f>+Coefficients!$B14*'2016 ACTUAL Inputs'!L16</f>
        <v>0</v>
      </c>
      <c r="M93" s="85">
        <f>+Coefficients!$B14*'2016 ACTUAL Inputs'!M16</f>
        <v>0</v>
      </c>
    </row>
    <row r="94" spans="1:14" s="20" customFormat="1" x14ac:dyDescent="0.25">
      <c r="A94" s="22" t="str">
        <f>Coefficients!A15</f>
        <v>Cal_CDH_Apr</v>
      </c>
      <c r="B94" s="85">
        <f>+Coefficients!$B15*'2016 ACTUAL Inputs'!B17</f>
        <v>0</v>
      </c>
      <c r="C94" s="85">
        <f>+Coefficients!$B15*'2016 ACTUAL Inputs'!C17</f>
        <v>0</v>
      </c>
      <c r="D94" s="85">
        <f>+Coefficients!$B15*'2016 ACTUAL Inputs'!D17</f>
        <v>0</v>
      </c>
      <c r="E94" s="85">
        <f>+Coefficients!$B15*'2016 ACTUAL Inputs'!E17</f>
        <v>0.38453492590016453</v>
      </c>
      <c r="F94" s="85">
        <f>+Coefficients!$B15*'2016 ACTUAL Inputs'!F17</f>
        <v>0</v>
      </c>
      <c r="G94" s="85">
        <f>+Coefficients!$B15*'2016 ACTUAL Inputs'!G17</f>
        <v>0</v>
      </c>
      <c r="H94" s="85">
        <f>+Coefficients!$B15*'2016 ACTUAL Inputs'!H17</f>
        <v>0</v>
      </c>
      <c r="I94" s="85">
        <f>+Coefficients!$B15*'2016 ACTUAL Inputs'!I17</f>
        <v>0</v>
      </c>
      <c r="J94" s="85">
        <f>+Coefficients!$B15*'2016 ACTUAL Inputs'!J17</f>
        <v>0</v>
      </c>
      <c r="K94" s="85">
        <f>+Coefficients!$B15*'2016 ACTUAL Inputs'!K17</f>
        <v>0</v>
      </c>
      <c r="L94" s="85">
        <f>+Coefficients!$B15*'2016 ACTUAL Inputs'!L17</f>
        <v>0</v>
      </c>
      <c r="M94" s="85">
        <f>+Coefficients!$B15*'2016 ACTUAL Inputs'!M17</f>
        <v>0</v>
      </c>
    </row>
    <row r="95" spans="1:14" s="20" customFormat="1" x14ac:dyDescent="0.25">
      <c r="A95" s="22" t="str">
        <f>Coefficients!A16</f>
        <v>Cal_CDH_May</v>
      </c>
      <c r="B95" s="85">
        <f>+Coefficients!$B16*'2016 ACTUAL Inputs'!B18</f>
        <v>0</v>
      </c>
      <c r="C95" s="85">
        <f>+Coefficients!$B16*'2016 ACTUAL Inputs'!C18</f>
        <v>0</v>
      </c>
      <c r="D95" s="85">
        <f>+Coefficients!$B16*'2016 ACTUAL Inputs'!D18</f>
        <v>0</v>
      </c>
      <c r="E95" s="85">
        <f>+Coefficients!$B16*'2016 ACTUAL Inputs'!E18</f>
        <v>0</v>
      </c>
      <c r="F95" s="85">
        <f>+Coefficients!$B16*'2016 ACTUAL Inputs'!F18</f>
        <v>0.66339352946222219</v>
      </c>
      <c r="G95" s="85">
        <f>+Coefficients!$B16*'2016 ACTUAL Inputs'!G18</f>
        <v>0</v>
      </c>
      <c r="H95" s="85">
        <f>+Coefficients!$B16*'2016 ACTUAL Inputs'!H18</f>
        <v>0</v>
      </c>
      <c r="I95" s="85">
        <f>+Coefficients!$B16*'2016 ACTUAL Inputs'!I18</f>
        <v>0</v>
      </c>
      <c r="J95" s="85">
        <f>+Coefficients!$B16*'2016 ACTUAL Inputs'!J18</f>
        <v>0</v>
      </c>
      <c r="K95" s="85">
        <f>+Coefficients!$B16*'2016 ACTUAL Inputs'!K18</f>
        <v>0</v>
      </c>
      <c r="L95" s="85">
        <f>+Coefficients!$B16*'2016 ACTUAL Inputs'!L18</f>
        <v>0</v>
      </c>
      <c r="M95" s="85">
        <f>+Coefficients!$B16*'2016 ACTUAL Inputs'!M18</f>
        <v>0</v>
      </c>
    </row>
    <row r="96" spans="1:14" s="20" customFormat="1" x14ac:dyDescent="0.25">
      <c r="A96" s="22" t="str">
        <f>Coefficients!A17</f>
        <v>Cal_CDH_Jun</v>
      </c>
      <c r="B96" s="85">
        <f>+Coefficients!$B17*'2016 ACTUAL Inputs'!B19</f>
        <v>0</v>
      </c>
      <c r="C96" s="85">
        <f>+Coefficients!$B17*'2016 ACTUAL Inputs'!C19</f>
        <v>0</v>
      </c>
      <c r="D96" s="85">
        <f>+Coefficients!$B17*'2016 ACTUAL Inputs'!D19</f>
        <v>0</v>
      </c>
      <c r="E96" s="85">
        <f>+Coefficients!$B17*'2016 ACTUAL Inputs'!E19</f>
        <v>0</v>
      </c>
      <c r="F96" s="85">
        <f>+Coefficients!$B17*'2016 ACTUAL Inputs'!F19</f>
        <v>0</v>
      </c>
      <c r="G96" s="85">
        <f>+Coefficients!$B17*'2016 ACTUAL Inputs'!G19</f>
        <v>0.87988769958130109</v>
      </c>
      <c r="H96" s="85">
        <f>+Coefficients!$B17*'2016 ACTUAL Inputs'!H19</f>
        <v>0</v>
      </c>
      <c r="I96" s="85">
        <f>+Coefficients!$B17*'2016 ACTUAL Inputs'!I19</f>
        <v>0</v>
      </c>
      <c r="J96" s="85">
        <f>+Coefficients!$B17*'2016 ACTUAL Inputs'!J19</f>
        <v>0</v>
      </c>
      <c r="K96" s="85">
        <f>+Coefficients!$B17*'2016 ACTUAL Inputs'!K19</f>
        <v>0</v>
      </c>
      <c r="L96" s="85">
        <f>+Coefficients!$B17*'2016 ACTUAL Inputs'!L19</f>
        <v>0</v>
      </c>
      <c r="M96" s="85">
        <f>+Coefficients!$B17*'2016 ACTUAL Inputs'!M19</f>
        <v>0</v>
      </c>
    </row>
    <row r="97" spans="1:13" s="20" customFormat="1" x14ac:dyDescent="0.25">
      <c r="A97" s="22" t="str">
        <f>Coefficients!A18</f>
        <v>Cal_CDH_Jul</v>
      </c>
      <c r="B97" s="85">
        <f>+Coefficients!$B18*'2016 ACTUAL Inputs'!B20</f>
        <v>0</v>
      </c>
      <c r="C97" s="85">
        <f>+Coefficients!$B18*'2016 ACTUAL Inputs'!C20</f>
        <v>0</v>
      </c>
      <c r="D97" s="85">
        <f>+Coefficients!$B18*'2016 ACTUAL Inputs'!D20</f>
        <v>0</v>
      </c>
      <c r="E97" s="85">
        <f>+Coefficients!$B18*'2016 ACTUAL Inputs'!E20</f>
        <v>0</v>
      </c>
      <c r="F97" s="85">
        <f>+Coefficients!$B18*'2016 ACTUAL Inputs'!F20</f>
        <v>0</v>
      </c>
      <c r="G97" s="85">
        <f>+Coefficients!$B18*'2016 ACTUAL Inputs'!G20</f>
        <v>0</v>
      </c>
      <c r="H97" s="85">
        <f>+Coefficients!$B18*'2016 ACTUAL Inputs'!H20</f>
        <v>0.97284530424492022</v>
      </c>
      <c r="I97" s="85">
        <f>+Coefficients!$B18*'2016 ACTUAL Inputs'!I20</f>
        <v>0</v>
      </c>
      <c r="J97" s="85">
        <f>+Coefficients!$B18*'2016 ACTUAL Inputs'!J20</f>
        <v>0</v>
      </c>
      <c r="K97" s="85">
        <f>+Coefficients!$B18*'2016 ACTUAL Inputs'!K20</f>
        <v>0</v>
      </c>
      <c r="L97" s="85">
        <f>+Coefficients!$B18*'2016 ACTUAL Inputs'!L20</f>
        <v>0</v>
      </c>
      <c r="M97" s="85">
        <f>+Coefficients!$B18*'2016 ACTUAL Inputs'!M20</f>
        <v>0</v>
      </c>
    </row>
    <row r="98" spans="1:13" s="20" customFormat="1" x14ac:dyDescent="0.25">
      <c r="A98" s="22" t="str">
        <f>Coefficients!A19</f>
        <v>Cal_CDH_Aug</v>
      </c>
      <c r="B98" s="85">
        <f>+Coefficients!$B19*'2016 ACTUAL Inputs'!B21</f>
        <v>0</v>
      </c>
      <c r="C98" s="85">
        <f>+Coefficients!$B19*'2016 ACTUAL Inputs'!C21</f>
        <v>0</v>
      </c>
      <c r="D98" s="85">
        <f>+Coefficients!$B19*'2016 ACTUAL Inputs'!D21</f>
        <v>0</v>
      </c>
      <c r="E98" s="85">
        <f>+Coefficients!$B19*'2016 ACTUAL Inputs'!E21</f>
        <v>0</v>
      </c>
      <c r="F98" s="85">
        <f>+Coefficients!$B19*'2016 ACTUAL Inputs'!F21</f>
        <v>0</v>
      </c>
      <c r="G98" s="85">
        <f>+Coefficients!$B19*'2016 ACTUAL Inputs'!G21</f>
        <v>0</v>
      </c>
      <c r="H98" s="85">
        <f>+Coefficients!$B19*'2016 ACTUAL Inputs'!H21</f>
        <v>0</v>
      </c>
      <c r="I98" s="85">
        <f>+Coefficients!$B19*'2016 ACTUAL Inputs'!I21</f>
        <v>1.0126613165294698</v>
      </c>
      <c r="J98" s="85">
        <f>+Coefficients!$B19*'2016 ACTUAL Inputs'!J21</f>
        <v>0</v>
      </c>
      <c r="K98" s="85">
        <f>+Coefficients!$B19*'2016 ACTUAL Inputs'!K21</f>
        <v>0</v>
      </c>
      <c r="L98" s="85">
        <f>+Coefficients!$B19*'2016 ACTUAL Inputs'!L21</f>
        <v>0</v>
      </c>
      <c r="M98" s="85">
        <f>+Coefficients!$B19*'2016 ACTUAL Inputs'!M21</f>
        <v>0</v>
      </c>
    </row>
    <row r="99" spans="1:13" s="20" customFormat="1" x14ac:dyDescent="0.25">
      <c r="A99" s="22" t="str">
        <f>Coefficients!A20</f>
        <v>Cal_CDH_Sep</v>
      </c>
      <c r="B99" s="85">
        <f>+Coefficients!$B20*'2016 ACTUAL Inputs'!B22</f>
        <v>0</v>
      </c>
      <c r="C99" s="85">
        <f>+Coefficients!$B20*'2016 ACTUAL Inputs'!C22</f>
        <v>0</v>
      </c>
      <c r="D99" s="85">
        <f>+Coefficients!$B20*'2016 ACTUAL Inputs'!D22</f>
        <v>0</v>
      </c>
      <c r="E99" s="85">
        <f>+Coefficients!$B20*'2016 ACTUAL Inputs'!E22</f>
        <v>0</v>
      </c>
      <c r="F99" s="85">
        <f>+Coefficients!$B20*'2016 ACTUAL Inputs'!F22</f>
        <v>0</v>
      </c>
      <c r="G99" s="85">
        <f>+Coefficients!$B20*'2016 ACTUAL Inputs'!G22</f>
        <v>0</v>
      </c>
      <c r="H99" s="85">
        <f>+Coefficients!$B20*'2016 ACTUAL Inputs'!H22</f>
        <v>0</v>
      </c>
      <c r="I99" s="85">
        <f>+Coefficients!$B20*'2016 ACTUAL Inputs'!I22</f>
        <v>0</v>
      </c>
      <c r="J99" s="85">
        <f>+Coefficients!$B20*'2016 ACTUAL Inputs'!J22</f>
        <v>0.80412433983441967</v>
      </c>
      <c r="K99" s="85">
        <f>+Coefficients!$B20*'2016 ACTUAL Inputs'!K22</f>
        <v>0</v>
      </c>
      <c r="L99" s="85">
        <f>+Coefficients!$B20*'2016 ACTUAL Inputs'!L22</f>
        <v>0</v>
      </c>
      <c r="M99" s="85">
        <f>+Coefficients!$B20*'2016 ACTUAL Inputs'!M22</f>
        <v>0</v>
      </c>
    </row>
    <row r="100" spans="1:13" s="20" customFormat="1" x14ac:dyDescent="0.25">
      <c r="A100" s="22" t="str">
        <f>Coefficients!A21</f>
        <v>Cal_CDH_Oct</v>
      </c>
      <c r="B100" s="85">
        <f>+Coefficients!$B21*'2016 ACTUAL Inputs'!B23</f>
        <v>0</v>
      </c>
      <c r="C100" s="85">
        <f>+Coefficients!$B21*'2016 ACTUAL Inputs'!C23</f>
        <v>0</v>
      </c>
      <c r="D100" s="85">
        <f>+Coefficients!$B21*'2016 ACTUAL Inputs'!D23</f>
        <v>0</v>
      </c>
      <c r="E100" s="85">
        <f>+Coefficients!$B21*'2016 ACTUAL Inputs'!E23</f>
        <v>0</v>
      </c>
      <c r="F100" s="85">
        <f>+Coefficients!$B21*'2016 ACTUAL Inputs'!F23</f>
        <v>0</v>
      </c>
      <c r="G100" s="85">
        <f>+Coefficients!$B21*'2016 ACTUAL Inputs'!G23</f>
        <v>0</v>
      </c>
      <c r="H100" s="85">
        <f>+Coefficients!$B21*'2016 ACTUAL Inputs'!H23</f>
        <v>0</v>
      </c>
      <c r="I100" s="85">
        <f>+Coefficients!$B21*'2016 ACTUAL Inputs'!I23</f>
        <v>0</v>
      </c>
      <c r="J100" s="85">
        <f>+Coefficients!$B21*'2016 ACTUAL Inputs'!J23</f>
        <v>0</v>
      </c>
      <c r="K100" s="85">
        <f>+Coefficients!$B21*'2016 ACTUAL Inputs'!K23</f>
        <v>0.63716674407423579</v>
      </c>
      <c r="L100" s="85">
        <f>+Coefficients!$B21*'2016 ACTUAL Inputs'!L23</f>
        <v>0</v>
      </c>
      <c r="M100" s="85">
        <f>+Coefficients!$B21*'2016 ACTUAL Inputs'!M23</f>
        <v>0</v>
      </c>
    </row>
    <row r="101" spans="1:13" s="20" customFormat="1" x14ac:dyDescent="0.25">
      <c r="A101" s="22" t="str">
        <f>Coefficients!A22</f>
        <v>Cal_CDH_Nov</v>
      </c>
      <c r="B101" s="85">
        <f>+Coefficients!$B22*'2016 ACTUAL Inputs'!B24</f>
        <v>0</v>
      </c>
      <c r="C101" s="85">
        <f>+Coefficients!$B22*'2016 ACTUAL Inputs'!C24</f>
        <v>0</v>
      </c>
      <c r="D101" s="85">
        <f>+Coefficients!$B22*'2016 ACTUAL Inputs'!D24</f>
        <v>0</v>
      </c>
      <c r="E101" s="85">
        <f>+Coefficients!$B22*'2016 ACTUAL Inputs'!E24</f>
        <v>0</v>
      </c>
      <c r="F101" s="85">
        <f>+Coefficients!$B22*'2016 ACTUAL Inputs'!F24</f>
        <v>0</v>
      </c>
      <c r="G101" s="85">
        <f>+Coefficients!$B22*'2016 ACTUAL Inputs'!G24</f>
        <v>0</v>
      </c>
      <c r="H101" s="85">
        <f>+Coefficients!$B22*'2016 ACTUAL Inputs'!H24</f>
        <v>0</v>
      </c>
      <c r="I101" s="85">
        <f>+Coefficients!$B22*'2016 ACTUAL Inputs'!I24</f>
        <v>0</v>
      </c>
      <c r="J101" s="85">
        <f>+Coefficients!$B22*'2016 ACTUAL Inputs'!J24</f>
        <v>0</v>
      </c>
      <c r="K101" s="85">
        <f>+Coefficients!$B22*'2016 ACTUAL Inputs'!K24</f>
        <v>0</v>
      </c>
      <c r="L101" s="85">
        <f>+Coefficients!$B22*'2016 ACTUAL Inputs'!L24</f>
        <v>0.24519160631779074</v>
      </c>
      <c r="M101" s="85">
        <f>+Coefficients!$B22*'2016 ACTUAL Inputs'!M24</f>
        <v>0</v>
      </c>
    </row>
    <row r="102" spans="1:13" s="20" customFormat="1" x14ac:dyDescent="0.25">
      <c r="A102" s="22" t="str">
        <f>Coefficients!A23</f>
        <v>Cal_CDH_Dec</v>
      </c>
      <c r="B102" s="85">
        <f>+Coefficients!$B23*'2016 ACTUAL Inputs'!B25</f>
        <v>0</v>
      </c>
      <c r="C102" s="85">
        <f>+Coefficients!$B23*'2016 ACTUAL Inputs'!C25</f>
        <v>0</v>
      </c>
      <c r="D102" s="85">
        <f>+Coefficients!$B23*'2016 ACTUAL Inputs'!D25</f>
        <v>0</v>
      </c>
      <c r="E102" s="85">
        <f>+Coefficients!$B23*'2016 ACTUAL Inputs'!E25</f>
        <v>0</v>
      </c>
      <c r="F102" s="85">
        <f>+Coefficients!$B23*'2016 ACTUAL Inputs'!F25</f>
        <v>0</v>
      </c>
      <c r="G102" s="85">
        <f>+Coefficients!$B23*'2016 ACTUAL Inputs'!G25</f>
        <v>0</v>
      </c>
      <c r="H102" s="85">
        <f>+Coefficients!$B23*'2016 ACTUAL Inputs'!H25</f>
        <v>0</v>
      </c>
      <c r="I102" s="85">
        <f>+Coefficients!$B23*'2016 ACTUAL Inputs'!I25</f>
        <v>0</v>
      </c>
      <c r="J102" s="85">
        <f>+Coefficients!$B23*'2016 ACTUAL Inputs'!J25</f>
        <v>0</v>
      </c>
      <c r="K102" s="85">
        <f>+Coefficients!$B23*'2016 ACTUAL Inputs'!K25</f>
        <v>0</v>
      </c>
      <c r="L102" s="85">
        <f>+Coefficients!$B23*'2016 ACTUAL Inputs'!L25</f>
        <v>0</v>
      </c>
      <c r="M102" s="85">
        <f>+Coefficients!$B23*'2016 ACTUAL Inputs'!M25</f>
        <v>0.17675605703538019</v>
      </c>
    </row>
    <row r="103" spans="1:13" s="20" customFormat="1" x14ac:dyDescent="0.25">
      <c r="A103" s="22" t="str">
        <f>Coefficients!A24</f>
        <v>Economics.Leap_Year</v>
      </c>
      <c r="B103" s="85">
        <f>+Coefficients!$B24*'2016 ACTUAL Inputs'!B26</f>
        <v>0</v>
      </c>
      <c r="C103" s="85">
        <f>+Coefficients!$B24*'2016 ACTUAL Inputs'!C26</f>
        <v>4.3261331518899326E-2</v>
      </c>
      <c r="D103" s="85">
        <f>+Coefficients!$B24*'2016 ACTUAL Inputs'!D26</f>
        <v>0</v>
      </c>
      <c r="E103" s="85">
        <f>+Coefficients!$B24*'2016 ACTUAL Inputs'!E26</f>
        <v>0</v>
      </c>
      <c r="F103" s="85">
        <f>+Coefficients!$B24*'2016 ACTUAL Inputs'!F26</f>
        <v>0</v>
      </c>
      <c r="G103" s="85">
        <f>+Coefficients!$B24*'2016 ACTUAL Inputs'!G26</f>
        <v>0</v>
      </c>
      <c r="H103" s="85">
        <f>+Coefficients!$B24*'2016 ACTUAL Inputs'!H26</f>
        <v>0</v>
      </c>
      <c r="I103" s="85">
        <f>+Coefficients!$B24*'2016 ACTUAL Inputs'!I26</f>
        <v>0</v>
      </c>
      <c r="J103" s="85">
        <f>+Coefficients!$B24*'2016 ACTUAL Inputs'!J26</f>
        <v>0</v>
      </c>
      <c r="K103" s="85">
        <f>+Coefficients!$B24*'2016 ACTUAL Inputs'!K26</f>
        <v>0</v>
      </c>
      <c r="L103" s="85">
        <f>+Coefficients!$B24*'2016 ACTUAL Inputs'!L26</f>
        <v>0</v>
      </c>
      <c r="M103" s="85">
        <f>+Coefficients!$B24*'2016 ACTUAL Inputs'!M26</f>
        <v>0</v>
      </c>
    </row>
    <row r="104" spans="1:13" s="127" customFormat="1" x14ac:dyDescent="0.25">
      <c r="A104" s="128" t="s">
        <v>53</v>
      </c>
      <c r="B104" s="85">
        <f>B54</f>
        <v>-5.97255729746293E-3</v>
      </c>
      <c r="C104" s="85">
        <f t="shared" ref="C104:M104" si="5">C54</f>
        <v>3.7455251605089698E-3</v>
      </c>
      <c r="D104" s="85">
        <f t="shared" si="5"/>
        <v>-8.4690408027834306E-3</v>
      </c>
      <c r="E104" s="85">
        <f t="shared" si="5"/>
        <v>-1.1796229675985301E-2</v>
      </c>
      <c r="F104" s="85">
        <f t="shared" si="5"/>
        <v>-1.3443709304831899E-2</v>
      </c>
      <c r="G104" s="85">
        <f t="shared" si="5"/>
        <v>-7.4018445063659399E-3</v>
      </c>
      <c r="H104" s="85">
        <f t="shared" si="5"/>
        <v>6.4482216402921297E-3</v>
      </c>
      <c r="I104" s="85">
        <f t="shared" si="5"/>
        <v>-1.4886445994743999E-4</v>
      </c>
      <c r="J104" s="85">
        <f t="shared" si="5"/>
        <v>-6.02341520132832E-5</v>
      </c>
      <c r="K104" s="85">
        <f t="shared" si="5"/>
        <v>-2.4372191119947901E-5</v>
      </c>
      <c r="L104" s="85">
        <f t="shared" si="5"/>
        <v>-9.8615765329324001E-6</v>
      </c>
      <c r="M104" s="85">
        <f t="shared" si="5"/>
        <v>-3.99023178654367E-6</v>
      </c>
    </row>
    <row r="105" spans="1:13" s="20" customFormat="1" ht="15.75" thickBot="1" x14ac:dyDescent="0.3">
      <c r="A105" s="24"/>
    </row>
    <row r="106" spans="1:13" s="20" customFormat="1" x14ac:dyDescent="0.25">
      <c r="A106" s="25" t="s">
        <v>0</v>
      </c>
      <c r="B106" s="65">
        <f>SUM(B81:B105)</f>
        <v>1.6580389450358792</v>
      </c>
      <c r="C106" s="65">
        <f t="shared" ref="C106:M106" si="6">SUM(C81:C105)</f>
        <v>1.609475940766649</v>
      </c>
      <c r="D106" s="65">
        <f t="shared" si="6"/>
        <v>1.8510363175569027</v>
      </c>
      <c r="E106" s="65">
        <f t="shared" si="6"/>
        <v>1.8105397240359047</v>
      </c>
      <c r="F106" s="65">
        <f t="shared" si="6"/>
        <v>2.0517854189385534</v>
      </c>
      <c r="G106" s="65">
        <f t="shared" si="6"/>
        <v>2.2504333060203949</v>
      </c>
      <c r="H106" s="65">
        <f t="shared" si="6"/>
        <v>2.3328479555036719</v>
      </c>
      <c r="I106" s="65">
        <f t="shared" si="6"/>
        <v>2.3617988965363974</v>
      </c>
      <c r="J106" s="65">
        <f t="shared" si="6"/>
        <v>2.1705818630448617</v>
      </c>
      <c r="K106" s="65">
        <f t="shared" si="6"/>
        <v>2.0330445471403604</v>
      </c>
      <c r="L106" s="65">
        <f t="shared" si="6"/>
        <v>1.6893997777055143</v>
      </c>
      <c r="M106" s="65">
        <f t="shared" si="6"/>
        <v>1.7371483074474465</v>
      </c>
    </row>
    <row r="107" spans="1:13" s="20" customFormat="1" x14ac:dyDescent="0.25"/>
    <row r="108" spans="1:13" s="20" customFormat="1" ht="15.75" x14ac:dyDescent="0.25">
      <c r="A108" s="55" t="s">
        <v>2</v>
      </c>
    </row>
    <row r="109" spans="1:13" s="20" customFormat="1" x14ac:dyDescent="0.25">
      <c r="A109" s="20" t="s">
        <v>3</v>
      </c>
      <c r="B109" s="56">
        <v>295307.09412675141</v>
      </c>
      <c r="C109" s="56">
        <v>238112.49592701212</v>
      </c>
      <c r="D109" s="56">
        <v>351723.40542522003</v>
      </c>
      <c r="E109" s="56">
        <v>314580.0311583578</v>
      </c>
      <c r="F109" s="56">
        <v>360353.51091560768</v>
      </c>
      <c r="G109" s="56">
        <v>384193.45136714564</v>
      </c>
      <c r="H109" s="83"/>
      <c r="I109" s="83"/>
      <c r="J109" s="83"/>
      <c r="K109" s="83"/>
      <c r="L109" s="83"/>
      <c r="M109" s="83"/>
    </row>
    <row r="110" spans="1:13" s="20" customFormat="1" x14ac:dyDescent="0.25">
      <c r="A110" s="20" t="s">
        <v>4</v>
      </c>
      <c r="B110" s="56">
        <v>96950</v>
      </c>
      <c r="C110" s="56">
        <v>47165</v>
      </c>
      <c r="D110" s="56">
        <v>104865</v>
      </c>
      <c r="E110" s="56">
        <v>88525</v>
      </c>
      <c r="F110" s="56">
        <v>98500</v>
      </c>
      <c r="G110" s="56">
        <v>101550</v>
      </c>
      <c r="H110" s="83"/>
      <c r="I110" s="83"/>
      <c r="J110" s="83"/>
      <c r="K110" s="83"/>
      <c r="L110" s="83"/>
      <c r="M110" s="83"/>
    </row>
    <row r="111" spans="1:13" s="20" customFormat="1" x14ac:dyDescent="0.25">
      <c r="A111" s="20" t="s">
        <v>5</v>
      </c>
      <c r="B111" s="56"/>
      <c r="C111" s="56"/>
      <c r="D111" s="56"/>
      <c r="E111" s="56"/>
      <c r="F111" s="56"/>
      <c r="G111" s="56"/>
      <c r="H111" s="83"/>
      <c r="I111" s="83"/>
      <c r="J111" s="83"/>
      <c r="K111" s="83"/>
      <c r="L111" s="83"/>
      <c r="M111" s="83"/>
    </row>
    <row r="112" spans="1:13" s="20" customFormat="1" x14ac:dyDescent="0.25">
      <c r="A112" s="20" t="s">
        <v>6</v>
      </c>
      <c r="B112" s="56">
        <v>4853.4653385915335</v>
      </c>
      <c r="C112" s="56">
        <v>4078.4776853964358</v>
      </c>
      <c r="D112" s="56">
        <v>4710.7528151469096</v>
      </c>
      <c r="E112" s="56">
        <v>4678.4724441144554</v>
      </c>
      <c r="F112" s="56">
        <v>5834.1994787444655</v>
      </c>
      <c r="G112" s="56">
        <v>6232.5171618827853</v>
      </c>
      <c r="H112" s="83"/>
      <c r="I112" s="83"/>
      <c r="J112" s="83"/>
      <c r="K112" s="83"/>
      <c r="L112" s="83"/>
      <c r="M112" s="83"/>
    </row>
    <row r="113" spans="1:13" s="20" customFormat="1" x14ac:dyDescent="0.25">
      <c r="A113" s="20" t="s">
        <v>7</v>
      </c>
      <c r="B113" s="56">
        <v>2839.1268851419577</v>
      </c>
      <c r="C113" s="56">
        <v>3417.2037369822833</v>
      </c>
      <c r="D113" s="56">
        <v>2493.4517477161644</v>
      </c>
      <c r="E113" s="56">
        <v>2715.4410726895844</v>
      </c>
      <c r="F113" s="56">
        <v>3272.2568657595734</v>
      </c>
      <c r="G113" s="56">
        <v>3706.9337833323711</v>
      </c>
      <c r="H113" s="83"/>
      <c r="I113" s="83"/>
      <c r="J113" s="83"/>
      <c r="K113" s="83"/>
      <c r="L113" s="83"/>
      <c r="M113" s="83"/>
    </row>
    <row r="114" spans="1:13" s="20" customFormat="1" x14ac:dyDescent="0.25">
      <c r="A114" s="20" t="s">
        <v>8</v>
      </c>
      <c r="B114" s="56">
        <v>53355.408000000003</v>
      </c>
      <c r="C114" s="56">
        <v>52513.592000000004</v>
      </c>
      <c r="D114" s="56">
        <v>64705.971000000005</v>
      </c>
      <c r="E114" s="56">
        <v>58901.536000000007</v>
      </c>
      <c r="F114" s="56">
        <v>68622.81700000001</v>
      </c>
      <c r="G114" s="56">
        <v>75780.292000000001</v>
      </c>
      <c r="H114" s="83"/>
      <c r="I114" s="83"/>
      <c r="J114" s="83"/>
      <c r="K114" s="83"/>
      <c r="L114" s="83"/>
      <c r="M114" s="83"/>
    </row>
    <row r="115" spans="1:13" s="20" customFormat="1" x14ac:dyDescent="0.25">
      <c r="A115" s="20" t="s">
        <v>9</v>
      </c>
      <c r="B115" s="56">
        <v>57906.464</v>
      </c>
      <c r="C115" s="56">
        <v>49655.436000000002</v>
      </c>
      <c r="D115" s="56">
        <v>47315.569000000003</v>
      </c>
      <c r="E115" s="56">
        <v>48018.278999999995</v>
      </c>
      <c r="F115" s="56">
        <v>58471.532999999996</v>
      </c>
      <c r="G115" s="56">
        <v>70040.091</v>
      </c>
      <c r="H115" s="83"/>
      <c r="I115" s="83"/>
      <c r="J115" s="83"/>
      <c r="K115" s="83"/>
      <c r="L115" s="83"/>
      <c r="M115" s="83"/>
    </row>
    <row r="116" spans="1:13" s="20" customFormat="1" x14ac:dyDescent="0.25">
      <c r="A116" s="20" t="s">
        <v>10</v>
      </c>
      <c r="B116" s="153">
        <v>0</v>
      </c>
      <c r="C116" s="153">
        <v>0</v>
      </c>
      <c r="D116" s="153">
        <v>0</v>
      </c>
      <c r="E116" s="153">
        <v>0</v>
      </c>
      <c r="F116" s="153">
        <v>0</v>
      </c>
      <c r="G116" s="153">
        <v>0</v>
      </c>
      <c r="H116" s="153">
        <v>0</v>
      </c>
      <c r="I116" s="153">
        <v>0</v>
      </c>
      <c r="J116" s="153">
        <v>0</v>
      </c>
      <c r="K116" s="153">
        <v>0</v>
      </c>
      <c r="L116" s="153">
        <v>0</v>
      </c>
      <c r="M116" s="153">
        <v>0</v>
      </c>
    </row>
    <row r="117" spans="1:13" s="20" customFormat="1" x14ac:dyDescent="0.25">
      <c r="A117" s="20" t="s">
        <v>11</v>
      </c>
      <c r="B117" s="153">
        <v>0</v>
      </c>
      <c r="C117" s="153">
        <v>0</v>
      </c>
      <c r="D117" s="153">
        <v>0</v>
      </c>
      <c r="E117" s="153">
        <v>0</v>
      </c>
      <c r="F117" s="153">
        <v>0</v>
      </c>
      <c r="G117" s="153">
        <v>0</v>
      </c>
      <c r="H117" s="153">
        <v>0</v>
      </c>
      <c r="I117" s="153">
        <v>0</v>
      </c>
      <c r="J117" s="153">
        <v>0</v>
      </c>
      <c r="K117" s="153">
        <v>0</v>
      </c>
      <c r="L117" s="153">
        <v>0</v>
      </c>
      <c r="M117" s="153">
        <v>0</v>
      </c>
    </row>
    <row r="118" spans="1:13" s="20" customFormat="1" x14ac:dyDescent="0.25">
      <c r="A118" s="25" t="s">
        <v>31</v>
      </c>
      <c r="B118" s="153">
        <v>0</v>
      </c>
      <c r="C118" s="153">
        <v>0</v>
      </c>
      <c r="D118" s="153">
        <v>0</v>
      </c>
      <c r="E118" s="153">
        <v>0</v>
      </c>
      <c r="F118" s="153">
        <v>0</v>
      </c>
      <c r="G118" s="153">
        <v>0</v>
      </c>
      <c r="H118" s="153">
        <v>0</v>
      </c>
      <c r="I118" s="153">
        <v>0</v>
      </c>
      <c r="J118" s="153">
        <v>0</v>
      </c>
      <c r="K118" s="153">
        <v>0</v>
      </c>
      <c r="L118" s="153">
        <v>0</v>
      </c>
      <c r="M118" s="153">
        <v>0</v>
      </c>
    </row>
    <row r="119" spans="1:13" s="20" customFormat="1" x14ac:dyDescent="0.25">
      <c r="A119" s="20" t="s">
        <v>28</v>
      </c>
      <c r="B119" s="153">
        <v>0</v>
      </c>
      <c r="C119" s="153">
        <v>0</v>
      </c>
      <c r="D119" s="153">
        <v>0</v>
      </c>
      <c r="E119" s="153">
        <v>0</v>
      </c>
      <c r="F119" s="153">
        <v>0</v>
      </c>
      <c r="G119" s="153">
        <v>0</v>
      </c>
      <c r="H119" s="153">
        <v>0</v>
      </c>
      <c r="I119" s="153">
        <v>0</v>
      </c>
      <c r="J119" s="153">
        <v>0</v>
      </c>
      <c r="K119" s="153">
        <v>0</v>
      </c>
      <c r="L119" s="153">
        <v>0</v>
      </c>
      <c r="M119" s="153">
        <v>0</v>
      </c>
    </row>
    <row r="120" spans="1:13" s="20" customFormat="1" x14ac:dyDescent="0.25">
      <c r="A120" s="25" t="s">
        <v>14</v>
      </c>
      <c r="B120" s="66">
        <f>(B106*B122)+SUM(B109:B119)</f>
        <v>8487391.9457684811</v>
      </c>
      <c r="C120" s="66">
        <f>(C106*C122)+SUM(C109:C119)</f>
        <v>8149271.7488397267</v>
      </c>
      <c r="D120" s="66">
        <f>(D106*D122)+SUM(D109:D119)</f>
        <v>9506542.3899585884</v>
      </c>
      <c r="E120" s="66">
        <f t="shared" ref="E120:J120" si="7">(E106*E122)+SUM(E109:E119)</f>
        <v>9261510.8838927653</v>
      </c>
      <c r="F120" s="66">
        <f t="shared" si="7"/>
        <v>10512305.793278717</v>
      </c>
      <c r="G120" s="66">
        <f t="shared" si="7"/>
        <v>11528228.702149602</v>
      </c>
      <c r="H120" s="81">
        <f t="shared" si="7"/>
        <v>0</v>
      </c>
      <c r="I120" s="81">
        <f t="shared" si="7"/>
        <v>0</v>
      </c>
      <c r="J120" s="81">
        <f t="shared" si="7"/>
        <v>0</v>
      </c>
      <c r="K120" s="81">
        <f>(K106*K122)+SUM(K109:K119)</f>
        <v>0</v>
      </c>
      <c r="L120" s="81">
        <f t="shared" ref="L120" si="8">(L106*L122)+SUM(L109:L119)</f>
        <v>0</v>
      </c>
      <c r="M120" s="81">
        <f t="shared" ref="M120" si="9">(M106*M122)+SUM(M109:M119)</f>
        <v>0</v>
      </c>
    </row>
    <row r="121" spans="1:13" s="20" customFormat="1" x14ac:dyDescent="0.25">
      <c r="A121" s="25"/>
    </row>
    <row r="122" spans="1:13" s="20" customFormat="1" x14ac:dyDescent="0.25">
      <c r="A122" s="25" t="s">
        <v>19</v>
      </c>
      <c r="B122" s="66">
        <f>'2016 ACTUAL Inputs'!B30</f>
        <v>4810611</v>
      </c>
      <c r="C122" s="66">
        <f>'2016 ACTUAL Inputs'!C30</f>
        <v>4817922</v>
      </c>
      <c r="D122" s="66">
        <f>'2016 ACTUAL Inputs'!D30</f>
        <v>4824718</v>
      </c>
      <c r="E122" s="66">
        <f>'2016 ACTUAL Inputs'!E30</f>
        <v>4829550</v>
      </c>
      <c r="F122" s="66">
        <f>'2016 ACTUAL Inputs'!F30</f>
        <v>4833474</v>
      </c>
      <c r="G122" s="66">
        <f>'2016 ACTUAL Inputs'!G30</f>
        <v>4837613</v>
      </c>
      <c r="H122" s="66">
        <f>'2016 ACTUAL Inputs'!H30</f>
        <v>0</v>
      </c>
      <c r="I122" s="66">
        <f>'2016 ACTUAL Inputs'!I30</f>
        <v>0</v>
      </c>
      <c r="J122" s="66">
        <f>'2016 ACTUAL Inputs'!J30</f>
        <v>0</v>
      </c>
      <c r="K122" s="66">
        <f>'2016 ACTUAL Inputs'!K30</f>
        <v>0</v>
      </c>
      <c r="L122" s="66">
        <f>'2016 ACTUAL Inputs'!L30</f>
        <v>0</v>
      </c>
      <c r="M122" s="66">
        <f>'2016 ACTUAL Inputs'!M30</f>
        <v>0</v>
      </c>
    </row>
    <row r="123" spans="1:13" s="20" customFormat="1" x14ac:dyDescent="0.25">
      <c r="A123" s="25" t="s">
        <v>37</v>
      </c>
      <c r="B123" s="178">
        <f>+'2016 ACTUAL Inputs'!B32</f>
        <v>0</v>
      </c>
      <c r="C123" s="178">
        <f>+'2016 ACTUAL Inputs'!C32</f>
        <v>0</v>
      </c>
      <c r="D123" s="178">
        <f>+'2016 ACTUAL Inputs'!D32</f>
        <v>0</v>
      </c>
      <c r="E123" s="178">
        <f>+'2016 ACTUAL Inputs'!E32</f>
        <v>0</v>
      </c>
      <c r="F123" s="178">
        <f>+'2016 ACTUAL Inputs'!F32</f>
        <v>0</v>
      </c>
      <c r="G123" s="178">
        <f>+'2016 ACTUAL Inputs'!G32</f>
        <v>0</v>
      </c>
      <c r="H123" s="147">
        <f>+'2016 ACTUAL Inputs'!H32</f>
        <v>0</v>
      </c>
      <c r="I123" s="147">
        <f>+'2016 ACTUAL Inputs'!I32</f>
        <v>0</v>
      </c>
      <c r="J123" s="94">
        <f>+'2016 ACTUAL Inputs'!J32</f>
        <v>0</v>
      </c>
      <c r="K123" s="94">
        <f>+'2016 ACTUAL Inputs'!K32</f>
        <v>0</v>
      </c>
      <c r="L123" s="94">
        <f>+'2016 ACTUAL Inputs'!L32</f>
        <v>0</v>
      </c>
      <c r="M123" s="94">
        <f>+'2016 ACTUAL Inputs'!M32</f>
        <v>0</v>
      </c>
    </row>
    <row r="124" spans="1:13" s="20" customFormat="1" x14ac:dyDescent="0.25">
      <c r="A124" s="25" t="s">
        <v>62</v>
      </c>
      <c r="B124" s="66">
        <f>'2016 ACTUAL Inputs'!B29</f>
        <v>8471387</v>
      </c>
      <c r="C124" s="66">
        <f>'2016 ACTUAL Inputs'!C29</f>
        <v>7894541</v>
      </c>
      <c r="D124" s="66">
        <f>'2016 ACTUAL Inputs'!D29</f>
        <v>9224496</v>
      </c>
      <c r="E124" s="66">
        <f>'2016 ACTUAL Inputs'!E29</f>
        <v>9336062</v>
      </c>
      <c r="F124" s="66">
        <f>'2016 ACTUAL Inputs'!F29</f>
        <v>10576631</v>
      </c>
      <c r="G124" s="66">
        <f>'2016 ACTUAL Inputs'!G29</f>
        <v>11520456</v>
      </c>
      <c r="H124" s="66">
        <f>'2016 ACTUAL Inputs'!H29</f>
        <v>0</v>
      </c>
      <c r="I124" s="66">
        <f>'2016 ACTUAL Inputs'!I29</f>
        <v>0</v>
      </c>
      <c r="J124" s="66">
        <f>'2016 ACTUAL Inputs'!J29</f>
        <v>0</v>
      </c>
      <c r="K124" s="66">
        <f>'2016 ACTUAL Inputs'!K29</f>
        <v>0</v>
      </c>
      <c r="L124" s="66">
        <f>'2016 ACTUAL Inputs'!L29</f>
        <v>0</v>
      </c>
      <c r="M124" s="66">
        <f>'2016 ACTUAL Inputs'!M29</f>
        <v>0</v>
      </c>
    </row>
    <row r="125" spans="1:13" s="20" customFormat="1" x14ac:dyDescent="0.25">
      <c r="A125" s="26"/>
    </row>
    <row r="126" spans="1:13" s="20" customFormat="1" x14ac:dyDescent="0.25"/>
    <row r="127" spans="1:13" ht="15.75" thickBot="1" x14ac:dyDescent="0.3"/>
    <row r="128" spans="1:13" s="13" customFormat="1" ht="18.75" x14ac:dyDescent="0.3">
      <c r="A128" s="16" t="s">
        <v>22</v>
      </c>
      <c r="B128" s="144">
        <v>42370</v>
      </c>
      <c r="C128" s="144">
        <v>42401</v>
      </c>
      <c r="D128" s="144">
        <v>42430</v>
      </c>
      <c r="E128" s="144">
        <v>42461</v>
      </c>
      <c r="F128" s="144">
        <v>42491</v>
      </c>
      <c r="G128" s="144">
        <v>42522</v>
      </c>
      <c r="H128" s="144">
        <v>42552</v>
      </c>
      <c r="I128" s="144">
        <v>42583</v>
      </c>
      <c r="J128" s="144">
        <v>42614</v>
      </c>
      <c r="K128" s="144">
        <v>42644</v>
      </c>
      <c r="L128" s="144">
        <v>42675</v>
      </c>
      <c r="M128" s="144">
        <v>42705</v>
      </c>
    </row>
    <row r="129" spans="1:13" s="13" customFormat="1" ht="18.75" x14ac:dyDescent="0.3">
      <c r="A129" s="54" t="s">
        <v>30</v>
      </c>
    </row>
    <row r="130" spans="1:13" s="13" customFormat="1" x14ac:dyDescent="0.25">
      <c r="A130" s="11" t="str">
        <f>Coefficients!A2</f>
        <v>CONST</v>
      </c>
      <c r="B130" s="63">
        <f>(B81-B31)*B$74</f>
        <v>0</v>
      </c>
      <c r="C130" s="63">
        <f t="shared" ref="C130:M130" si="10">(C81-C31)*C$74</f>
        <v>0</v>
      </c>
      <c r="D130" s="63">
        <f t="shared" si="10"/>
        <v>0</v>
      </c>
      <c r="E130" s="63">
        <f t="shared" si="10"/>
        <v>0</v>
      </c>
      <c r="F130" s="63">
        <f t="shared" si="10"/>
        <v>0</v>
      </c>
      <c r="G130" s="63">
        <f t="shared" si="10"/>
        <v>0</v>
      </c>
      <c r="H130" s="63">
        <f t="shared" si="10"/>
        <v>0</v>
      </c>
      <c r="I130" s="63">
        <f t="shared" si="10"/>
        <v>0</v>
      </c>
      <c r="J130" s="63">
        <f t="shared" si="10"/>
        <v>0</v>
      </c>
      <c r="K130" s="63">
        <f t="shared" si="10"/>
        <v>0</v>
      </c>
      <c r="L130" s="63">
        <f t="shared" si="10"/>
        <v>0</v>
      </c>
      <c r="M130" s="63">
        <f t="shared" si="10"/>
        <v>0</v>
      </c>
    </row>
    <row r="131" spans="1:13" s="13" customFormat="1" x14ac:dyDescent="0.25">
      <c r="A131" s="11" t="str">
        <f>Coefficients!A3</f>
        <v>Weather.Cal_HDD_based_on_45_degrees</v>
      </c>
      <c r="B131" s="63">
        <f>(B82-B32)*B$74</f>
        <v>0</v>
      </c>
      <c r="C131" s="63">
        <f t="shared" ref="C131:M131" si="11">(C82-C32)*C$74</f>
        <v>0</v>
      </c>
      <c r="D131" s="63">
        <f t="shared" si="11"/>
        <v>0</v>
      </c>
      <c r="E131" s="63">
        <f t="shared" si="11"/>
        <v>0</v>
      </c>
      <c r="F131" s="63">
        <f t="shared" si="11"/>
        <v>0</v>
      </c>
      <c r="G131" s="63">
        <f t="shared" si="11"/>
        <v>0</v>
      </c>
      <c r="H131" s="63">
        <f t="shared" si="11"/>
        <v>0</v>
      </c>
      <c r="I131" s="63">
        <f t="shared" si="11"/>
        <v>0</v>
      </c>
      <c r="J131" s="63">
        <f t="shared" si="11"/>
        <v>0</v>
      </c>
      <c r="K131" s="63">
        <f t="shared" si="11"/>
        <v>0</v>
      </c>
      <c r="L131" s="63">
        <f t="shared" si="11"/>
        <v>0</v>
      </c>
      <c r="M131" s="63">
        <f t="shared" si="11"/>
        <v>10621.47009375768</v>
      </c>
    </row>
    <row r="132" spans="1:13" s="13" customFormat="1" x14ac:dyDescent="0.25">
      <c r="A132" s="11" t="str">
        <f>Coefficients!A4</f>
        <v>Jan_HDD_Winter</v>
      </c>
      <c r="B132" s="63">
        <f t="shared" ref="B132:M132" si="12">(B83-B33)*B$74</f>
        <v>316985.90167220851</v>
      </c>
      <c r="C132" s="63">
        <f t="shared" si="12"/>
        <v>0</v>
      </c>
      <c r="D132" s="63">
        <f t="shared" si="12"/>
        <v>0</v>
      </c>
      <c r="E132" s="63">
        <f t="shared" si="12"/>
        <v>0</v>
      </c>
      <c r="F132" s="63">
        <f t="shared" si="12"/>
        <v>0</v>
      </c>
      <c r="G132" s="63">
        <f t="shared" si="12"/>
        <v>0</v>
      </c>
      <c r="H132" s="63">
        <f t="shared" si="12"/>
        <v>0</v>
      </c>
      <c r="I132" s="63">
        <f t="shared" si="12"/>
        <v>0</v>
      </c>
      <c r="J132" s="63">
        <f t="shared" si="12"/>
        <v>0</v>
      </c>
      <c r="K132" s="63">
        <f t="shared" si="12"/>
        <v>0</v>
      </c>
      <c r="L132" s="63">
        <f t="shared" si="12"/>
        <v>0</v>
      </c>
      <c r="M132" s="63">
        <f t="shared" si="12"/>
        <v>0</v>
      </c>
    </row>
    <row r="133" spans="1:13" s="13" customFormat="1" x14ac:dyDescent="0.25">
      <c r="A133" s="11" t="str">
        <f>Coefficients!A5</f>
        <v>Feb_HDD_Winter</v>
      </c>
      <c r="B133" s="63">
        <f t="shared" ref="B133:M133" si="13">(B84-B34)*B$74</f>
        <v>0</v>
      </c>
      <c r="C133" s="63">
        <f t="shared" si="13"/>
        <v>18296.636391507836</v>
      </c>
      <c r="D133" s="63">
        <f t="shared" si="13"/>
        <v>0</v>
      </c>
      <c r="E133" s="63">
        <f t="shared" si="13"/>
        <v>0</v>
      </c>
      <c r="F133" s="63">
        <f t="shared" si="13"/>
        <v>0</v>
      </c>
      <c r="G133" s="63">
        <f t="shared" si="13"/>
        <v>0</v>
      </c>
      <c r="H133" s="63">
        <f t="shared" si="13"/>
        <v>0</v>
      </c>
      <c r="I133" s="63">
        <f t="shared" si="13"/>
        <v>0</v>
      </c>
      <c r="J133" s="63">
        <f t="shared" si="13"/>
        <v>0</v>
      </c>
      <c r="K133" s="63">
        <f t="shared" si="13"/>
        <v>0</v>
      </c>
      <c r="L133" s="63">
        <f t="shared" si="13"/>
        <v>0</v>
      </c>
      <c r="M133" s="63">
        <f t="shared" si="13"/>
        <v>0</v>
      </c>
    </row>
    <row r="134" spans="1:13" s="13" customFormat="1" x14ac:dyDescent="0.25">
      <c r="A134" s="11" t="str">
        <f>Coefficients!A6</f>
        <v>Mar_HDD_Winter</v>
      </c>
      <c r="B134" s="63">
        <f t="shared" ref="B134:M134" si="14">(B85-B35)*B$74</f>
        <v>0</v>
      </c>
      <c r="C134" s="63">
        <f t="shared" si="14"/>
        <v>0</v>
      </c>
      <c r="D134" s="63">
        <f t="shared" si="14"/>
        <v>18288.694904993954</v>
      </c>
      <c r="E134" s="63">
        <f t="shared" si="14"/>
        <v>0</v>
      </c>
      <c r="F134" s="63">
        <f t="shared" si="14"/>
        <v>0</v>
      </c>
      <c r="G134" s="63">
        <f t="shared" si="14"/>
        <v>0</v>
      </c>
      <c r="H134" s="63">
        <f t="shared" si="14"/>
        <v>0</v>
      </c>
      <c r="I134" s="63">
        <f t="shared" si="14"/>
        <v>0</v>
      </c>
      <c r="J134" s="63">
        <f t="shared" si="14"/>
        <v>0</v>
      </c>
      <c r="K134" s="63">
        <f t="shared" si="14"/>
        <v>0</v>
      </c>
      <c r="L134" s="63">
        <f t="shared" si="14"/>
        <v>0</v>
      </c>
      <c r="M134" s="63">
        <f t="shared" si="14"/>
        <v>0</v>
      </c>
    </row>
    <row r="135" spans="1:13" s="13" customFormat="1" x14ac:dyDescent="0.25">
      <c r="A135" s="11" t="str">
        <f>Coefficients!A7</f>
        <v>Dec_HDD_Winter</v>
      </c>
      <c r="B135" s="63">
        <f t="shared" ref="B135:M135" si="15">(B86-B36)*B$74</f>
        <v>0</v>
      </c>
      <c r="C135" s="63">
        <f t="shared" si="15"/>
        <v>0</v>
      </c>
      <c r="D135" s="63">
        <f t="shared" si="15"/>
        <v>0</v>
      </c>
      <c r="E135" s="63">
        <f t="shared" si="15"/>
        <v>0</v>
      </c>
      <c r="F135" s="63">
        <f t="shared" si="15"/>
        <v>0</v>
      </c>
      <c r="G135" s="63">
        <f t="shared" si="15"/>
        <v>0</v>
      </c>
      <c r="H135" s="63">
        <f t="shared" si="15"/>
        <v>0</v>
      </c>
      <c r="I135" s="63">
        <f t="shared" si="15"/>
        <v>0</v>
      </c>
      <c r="J135" s="63">
        <f t="shared" si="15"/>
        <v>0</v>
      </c>
      <c r="K135" s="63">
        <f t="shared" si="15"/>
        <v>0</v>
      </c>
      <c r="L135" s="63">
        <f t="shared" si="15"/>
        <v>0</v>
      </c>
      <c r="M135" s="63">
        <f t="shared" si="15"/>
        <v>480562.86845552793</v>
      </c>
    </row>
    <row r="136" spans="1:13" s="13" customFormat="1" x14ac:dyDescent="0.25">
      <c r="A136" s="11" t="str">
        <f>Coefficients!A8</f>
        <v>Misc.NEPACT_WGTBY_UPC_Actual_CDH_Nighttime_Hrs</v>
      </c>
      <c r="B136" s="63">
        <f t="shared" ref="B136:M136" si="16">(B87-B37)*B$74</f>
        <v>-50953.434786692182</v>
      </c>
      <c r="C136" s="63">
        <f t="shared" si="16"/>
        <v>-51704.831251040327</v>
      </c>
      <c r="D136" s="63">
        <f t="shared" si="16"/>
        <v>-55635.974588918885</v>
      </c>
      <c r="E136" s="63">
        <f t="shared" si="16"/>
        <v>-63300.879513252396</v>
      </c>
      <c r="F136" s="63">
        <f t="shared" si="16"/>
        <v>-80979.136769944278</v>
      </c>
      <c r="G136" s="63">
        <f t="shared" si="16"/>
        <v>-92793.804241969658</v>
      </c>
      <c r="H136" s="63">
        <f t="shared" si="16"/>
        <v>-105047.36038704583</v>
      </c>
      <c r="I136" s="63">
        <f t="shared" si="16"/>
        <v>-107596.92526322155</v>
      </c>
      <c r="J136" s="63">
        <f t="shared" si="16"/>
        <v>-99121.553420208293</v>
      </c>
      <c r="K136" s="63">
        <f t="shared" si="16"/>
        <v>-85039.663051830663</v>
      </c>
      <c r="L136" s="63">
        <f t="shared" si="16"/>
        <v>-61452.440767531822</v>
      </c>
      <c r="M136" s="63">
        <f t="shared" si="16"/>
        <v>-55285.43146568977</v>
      </c>
    </row>
    <row r="137" spans="1:13" s="13" customFormat="1" x14ac:dyDescent="0.25">
      <c r="A137" s="11" t="str">
        <f>Coefficients!A9</f>
        <v>Misc.Real__Price_Increase_4mos</v>
      </c>
      <c r="B137" s="63">
        <f t="shared" ref="B137:M137" si="17">(B88-B38)*B$74</f>
        <v>0</v>
      </c>
      <c r="C137" s="63">
        <f t="shared" si="17"/>
        <v>0</v>
      </c>
      <c r="D137" s="63">
        <f t="shared" si="17"/>
        <v>0</v>
      </c>
      <c r="E137" s="63">
        <f t="shared" si="17"/>
        <v>0</v>
      </c>
      <c r="F137" s="63">
        <f t="shared" si="17"/>
        <v>0</v>
      </c>
      <c r="G137" s="63">
        <f t="shared" si="17"/>
        <v>0</v>
      </c>
      <c r="H137" s="63">
        <f t="shared" si="17"/>
        <v>0</v>
      </c>
      <c r="I137" s="63">
        <f t="shared" si="17"/>
        <v>-2067274.1053880884</v>
      </c>
      <c r="J137" s="63">
        <f t="shared" si="17"/>
        <v>-2068932.937917646</v>
      </c>
      <c r="K137" s="63">
        <f t="shared" si="17"/>
        <v>-2070747.407588366</v>
      </c>
      <c r="L137" s="63">
        <f t="shared" si="17"/>
        <v>-2074275.6151134425</v>
      </c>
      <c r="M137" s="63">
        <f t="shared" si="17"/>
        <v>-2077856.9986617495</v>
      </c>
    </row>
    <row r="138" spans="1:13" s="13" customFormat="1" x14ac:dyDescent="0.25">
      <c r="A138" s="11" t="str">
        <f>Coefficients!A10</f>
        <v>Misc.Real_Price_Decrease</v>
      </c>
      <c r="B138" s="63">
        <f t="shared" ref="B138:M138" si="18">(B89-B39)*B$74</f>
        <v>15917.590219782931</v>
      </c>
      <c r="C138" s="63">
        <f t="shared" si="18"/>
        <v>15941.532613544321</v>
      </c>
      <c r="D138" s="63">
        <f t="shared" si="18"/>
        <v>18211.06531199794</v>
      </c>
      <c r="E138" s="63">
        <f t="shared" si="18"/>
        <v>21747.843705442032</v>
      </c>
      <c r="F138" s="63">
        <f t="shared" si="18"/>
        <v>15973.139767972234</v>
      </c>
      <c r="G138" s="63">
        <f t="shared" si="18"/>
        <v>16684.547385515758</v>
      </c>
      <c r="H138" s="63">
        <f t="shared" si="18"/>
        <v>15057.750489699045</v>
      </c>
      <c r="I138" s="63">
        <f t="shared" si="18"/>
        <v>59347.917070558833</v>
      </c>
      <c r="J138" s="63">
        <f t="shared" si="18"/>
        <v>60073.0853011867</v>
      </c>
      <c r="K138" s="63">
        <f t="shared" si="18"/>
        <v>60125.769846590709</v>
      </c>
      <c r="L138" s="63">
        <f t="shared" si="18"/>
        <v>60228.214110360583</v>
      </c>
      <c r="M138" s="63">
        <f t="shared" si="18"/>
        <v>61069.964709901957</v>
      </c>
    </row>
    <row r="139" spans="1:13" s="13" customFormat="1" x14ac:dyDescent="0.25">
      <c r="A139" s="11" t="str">
        <f>Coefficients!A11</f>
        <v>Economics.Wgt_Per_Capital_Income</v>
      </c>
      <c r="B139" s="63">
        <f t="shared" ref="B139:M139" si="19">(B90-B40)*B$74</f>
        <v>52672.145079931834</v>
      </c>
      <c r="C139" s="63">
        <f t="shared" si="19"/>
        <v>51255.229355221352</v>
      </c>
      <c r="D139" s="63">
        <f t="shared" si="19"/>
        <v>50614.093560038571</v>
      </c>
      <c r="E139" s="63">
        <f t="shared" si="19"/>
        <v>48828.23133493877</v>
      </c>
      <c r="F139" s="63">
        <f t="shared" si="19"/>
        <v>47481.829577654215</v>
      </c>
      <c r="G139" s="63">
        <f t="shared" si="19"/>
        <v>46276.442041307178</v>
      </c>
      <c r="H139" s="63">
        <f t="shared" si="19"/>
        <v>35898.563438963422</v>
      </c>
      <c r="I139" s="63">
        <f t="shared" si="19"/>
        <v>1201325.4092373352</v>
      </c>
      <c r="J139" s="63">
        <f t="shared" si="19"/>
        <v>1204605.2923963447</v>
      </c>
      <c r="K139" s="63">
        <f t="shared" si="19"/>
        <v>1208533.6829095189</v>
      </c>
      <c r="L139" s="63">
        <f t="shared" si="19"/>
        <v>1214647.4824637019</v>
      </c>
      <c r="M139" s="63">
        <f t="shared" si="19"/>
        <v>1221120.0717325115</v>
      </c>
    </row>
    <row r="140" spans="1:13" s="13" customFormat="1" x14ac:dyDescent="0.25">
      <c r="A140" s="11" t="str">
        <f>Coefficients!A12</f>
        <v>Cal_CDH_Jan</v>
      </c>
      <c r="B140" s="63">
        <f t="shared" ref="B140:M140" si="20">(B91-B41)*B$74</f>
        <v>-454923.08311062551</v>
      </c>
      <c r="C140" s="63">
        <f t="shared" si="20"/>
        <v>0</v>
      </c>
      <c r="D140" s="63">
        <f t="shared" si="20"/>
        <v>0</v>
      </c>
      <c r="E140" s="63">
        <f t="shared" si="20"/>
        <v>0</v>
      </c>
      <c r="F140" s="63">
        <f t="shared" si="20"/>
        <v>0</v>
      </c>
      <c r="G140" s="63">
        <f t="shared" si="20"/>
        <v>0</v>
      </c>
      <c r="H140" s="63">
        <f t="shared" si="20"/>
        <v>0</v>
      </c>
      <c r="I140" s="63">
        <f t="shared" si="20"/>
        <v>0</v>
      </c>
      <c r="J140" s="63">
        <f t="shared" si="20"/>
        <v>0</v>
      </c>
      <c r="K140" s="63">
        <f t="shared" si="20"/>
        <v>0</v>
      </c>
      <c r="L140" s="63">
        <f t="shared" si="20"/>
        <v>0</v>
      </c>
      <c r="M140" s="63">
        <f t="shared" si="20"/>
        <v>0</v>
      </c>
    </row>
    <row r="141" spans="1:13" s="13" customFormat="1" x14ac:dyDescent="0.25">
      <c r="A141" s="11" t="str">
        <f>Coefficients!A13</f>
        <v>Cal_CDH_Feb</v>
      </c>
      <c r="B141" s="63">
        <f t="shared" ref="B141:M141" si="21">(B92-B42)*B$74</f>
        <v>0</v>
      </c>
      <c r="C141" s="63">
        <f t="shared" si="21"/>
        <v>41551.505841468454</v>
      </c>
      <c r="D141" s="63">
        <f t="shared" si="21"/>
        <v>0</v>
      </c>
      <c r="E141" s="63">
        <f t="shared" si="21"/>
        <v>0</v>
      </c>
      <c r="F141" s="63">
        <f t="shared" si="21"/>
        <v>0</v>
      </c>
      <c r="G141" s="63">
        <f t="shared" si="21"/>
        <v>0</v>
      </c>
      <c r="H141" s="63">
        <f t="shared" si="21"/>
        <v>0</v>
      </c>
      <c r="I141" s="63">
        <f t="shared" si="21"/>
        <v>0</v>
      </c>
      <c r="J141" s="63">
        <f t="shared" si="21"/>
        <v>0</v>
      </c>
      <c r="K141" s="63">
        <f t="shared" si="21"/>
        <v>0</v>
      </c>
      <c r="L141" s="63">
        <f t="shared" si="21"/>
        <v>0</v>
      </c>
      <c r="M141" s="63">
        <f t="shared" si="21"/>
        <v>0</v>
      </c>
    </row>
    <row r="142" spans="1:13" s="13" customFormat="1" x14ac:dyDescent="0.25">
      <c r="A142" s="11" t="str">
        <f>Coefficients!A14</f>
        <v>Cal_CDH_Mar</v>
      </c>
      <c r="B142" s="63">
        <f t="shared" ref="B142:M142" si="22">(B93-B43)*B$74</f>
        <v>0</v>
      </c>
      <c r="C142" s="63">
        <f t="shared" si="22"/>
        <v>0</v>
      </c>
      <c r="D142" s="63">
        <f t="shared" si="22"/>
        <v>-306190.32183102041</v>
      </c>
      <c r="E142" s="63">
        <f t="shared" si="22"/>
        <v>0</v>
      </c>
      <c r="F142" s="63">
        <f t="shared" si="22"/>
        <v>0</v>
      </c>
      <c r="G142" s="63">
        <f t="shared" si="22"/>
        <v>0</v>
      </c>
      <c r="H142" s="63">
        <f t="shared" si="22"/>
        <v>0</v>
      </c>
      <c r="I142" s="63">
        <f t="shared" si="22"/>
        <v>0</v>
      </c>
      <c r="J142" s="63">
        <f t="shared" si="22"/>
        <v>0</v>
      </c>
      <c r="K142" s="63">
        <f t="shared" si="22"/>
        <v>0</v>
      </c>
      <c r="L142" s="63">
        <f t="shared" si="22"/>
        <v>0</v>
      </c>
      <c r="M142" s="63">
        <f t="shared" si="22"/>
        <v>0</v>
      </c>
    </row>
    <row r="143" spans="1:13" s="13" customFormat="1" x14ac:dyDescent="0.25">
      <c r="A143" s="11" t="str">
        <f>Coefficients!A15</f>
        <v>Cal_CDH_Apr</v>
      </c>
      <c r="B143" s="63">
        <f t="shared" ref="B143:M143" si="23">(B94-B44)*B$74</f>
        <v>0</v>
      </c>
      <c r="C143" s="63">
        <f t="shared" si="23"/>
        <v>0</v>
      </c>
      <c r="D143" s="63">
        <f t="shared" si="23"/>
        <v>0</v>
      </c>
      <c r="E143" s="63">
        <f t="shared" si="23"/>
        <v>-1146677.4402556207</v>
      </c>
      <c r="F143" s="63">
        <f t="shared" si="23"/>
        <v>0</v>
      </c>
      <c r="G143" s="63">
        <f t="shared" si="23"/>
        <v>0</v>
      </c>
      <c r="H143" s="63">
        <f t="shared" si="23"/>
        <v>0</v>
      </c>
      <c r="I143" s="63">
        <f t="shared" si="23"/>
        <v>0</v>
      </c>
      <c r="J143" s="63">
        <f t="shared" si="23"/>
        <v>0</v>
      </c>
      <c r="K143" s="63">
        <f t="shared" si="23"/>
        <v>0</v>
      </c>
      <c r="L143" s="63">
        <f t="shared" si="23"/>
        <v>0</v>
      </c>
      <c r="M143" s="63">
        <f t="shared" si="23"/>
        <v>0</v>
      </c>
    </row>
    <row r="144" spans="1:13" s="13" customFormat="1" x14ac:dyDescent="0.25">
      <c r="A144" s="11" t="str">
        <f>Coefficients!A16</f>
        <v>Cal_CDH_May</v>
      </c>
      <c r="B144" s="63">
        <f t="shared" ref="B144:M144" si="24">(B95-B45)*B$74</f>
        <v>0</v>
      </c>
      <c r="C144" s="63">
        <f t="shared" si="24"/>
        <v>0</v>
      </c>
      <c r="D144" s="63">
        <f t="shared" si="24"/>
        <v>0</v>
      </c>
      <c r="E144" s="63">
        <f t="shared" si="24"/>
        <v>0</v>
      </c>
      <c r="F144" s="63">
        <f t="shared" si="24"/>
        <v>-508717.98925807618</v>
      </c>
      <c r="G144" s="63">
        <f t="shared" si="24"/>
        <v>0</v>
      </c>
      <c r="H144" s="63">
        <f t="shared" si="24"/>
        <v>0</v>
      </c>
      <c r="I144" s="63">
        <f t="shared" si="24"/>
        <v>0</v>
      </c>
      <c r="J144" s="63">
        <f t="shared" si="24"/>
        <v>0</v>
      </c>
      <c r="K144" s="63">
        <f t="shared" si="24"/>
        <v>0</v>
      </c>
      <c r="L144" s="63">
        <f t="shared" si="24"/>
        <v>0</v>
      </c>
      <c r="M144" s="63">
        <f t="shared" si="24"/>
        <v>0</v>
      </c>
    </row>
    <row r="145" spans="1:13" s="13" customFormat="1" x14ac:dyDescent="0.25">
      <c r="A145" s="11" t="str">
        <f>Coefficients!A17</f>
        <v>Cal_CDH_Jun</v>
      </c>
      <c r="B145" s="63">
        <f t="shared" ref="B145:M145" si="25">(B96-B46)*B$74</f>
        <v>0</v>
      </c>
      <c r="C145" s="63">
        <f t="shared" si="25"/>
        <v>0</v>
      </c>
      <c r="D145" s="63">
        <f t="shared" si="25"/>
        <v>0</v>
      </c>
      <c r="E145" s="63">
        <f t="shared" si="25"/>
        <v>0</v>
      </c>
      <c r="F145" s="63">
        <f t="shared" si="25"/>
        <v>0</v>
      </c>
      <c r="G145" s="63">
        <f t="shared" si="25"/>
        <v>27929.878674976662</v>
      </c>
      <c r="H145" s="63">
        <f t="shared" si="25"/>
        <v>0</v>
      </c>
      <c r="I145" s="63">
        <f t="shared" si="25"/>
        <v>0</v>
      </c>
      <c r="J145" s="63">
        <f t="shared" si="25"/>
        <v>0</v>
      </c>
      <c r="K145" s="63">
        <f t="shared" si="25"/>
        <v>0</v>
      </c>
      <c r="L145" s="63">
        <f t="shared" si="25"/>
        <v>0</v>
      </c>
      <c r="M145" s="63">
        <f t="shared" si="25"/>
        <v>0</v>
      </c>
    </row>
    <row r="146" spans="1:13" s="13" customFormat="1" x14ac:dyDescent="0.25">
      <c r="A146" s="11" t="str">
        <f>Coefficients!A18</f>
        <v>Cal_CDH_Jul</v>
      </c>
      <c r="B146" s="63">
        <f t="shared" ref="B146:M146" si="26">(B97-B47)*B$74</f>
        <v>0</v>
      </c>
      <c r="C146" s="63">
        <f t="shared" si="26"/>
        <v>0</v>
      </c>
      <c r="D146" s="63">
        <f t="shared" si="26"/>
        <v>0</v>
      </c>
      <c r="E146" s="63">
        <f t="shared" si="26"/>
        <v>0</v>
      </c>
      <c r="F146" s="63">
        <f t="shared" si="26"/>
        <v>0</v>
      </c>
      <c r="G146" s="63">
        <f t="shared" si="26"/>
        <v>0</v>
      </c>
      <c r="H146" s="63">
        <f t="shared" si="26"/>
        <v>-138269.17272968858</v>
      </c>
      <c r="I146" s="63">
        <f t="shared" si="26"/>
        <v>0</v>
      </c>
      <c r="J146" s="63">
        <f t="shared" si="26"/>
        <v>0</v>
      </c>
      <c r="K146" s="63">
        <f t="shared" si="26"/>
        <v>0</v>
      </c>
      <c r="L146" s="63">
        <f t="shared" si="26"/>
        <v>0</v>
      </c>
      <c r="M146" s="63">
        <f t="shared" si="26"/>
        <v>0</v>
      </c>
    </row>
    <row r="147" spans="1:13" s="13" customFormat="1" x14ac:dyDescent="0.25">
      <c r="A147" s="11" t="str">
        <f>Coefficients!A19</f>
        <v>Cal_CDH_Aug</v>
      </c>
      <c r="B147" s="63">
        <f t="shared" ref="B147:M147" si="27">(B98-B48)*B$74</f>
        <v>0</v>
      </c>
      <c r="C147" s="63">
        <f t="shared" si="27"/>
        <v>0</v>
      </c>
      <c r="D147" s="63">
        <f t="shared" si="27"/>
        <v>0</v>
      </c>
      <c r="E147" s="63">
        <f t="shared" si="27"/>
        <v>0</v>
      </c>
      <c r="F147" s="63">
        <f t="shared" si="27"/>
        <v>0</v>
      </c>
      <c r="G147" s="63">
        <f t="shared" si="27"/>
        <v>0</v>
      </c>
      <c r="H147" s="63">
        <f t="shared" si="27"/>
        <v>0</v>
      </c>
      <c r="I147" s="63">
        <f t="shared" si="27"/>
        <v>-72153.402636446379</v>
      </c>
      <c r="J147" s="63">
        <f t="shared" si="27"/>
        <v>0</v>
      </c>
      <c r="K147" s="63">
        <f t="shared" si="27"/>
        <v>0</v>
      </c>
      <c r="L147" s="63">
        <f t="shared" si="27"/>
        <v>0</v>
      </c>
      <c r="M147" s="63">
        <f t="shared" si="27"/>
        <v>0</v>
      </c>
    </row>
    <row r="148" spans="1:13" s="13" customFormat="1" x14ac:dyDescent="0.25">
      <c r="A148" s="11" t="str">
        <f>Coefficients!A20</f>
        <v>Cal_CDH_Sep</v>
      </c>
      <c r="B148" s="63">
        <f t="shared" ref="B148:M148" si="28">(B99-B49)*B$74</f>
        <v>0</v>
      </c>
      <c r="C148" s="63">
        <f t="shared" si="28"/>
        <v>0</v>
      </c>
      <c r="D148" s="63">
        <f t="shared" si="28"/>
        <v>0</v>
      </c>
      <c r="E148" s="63">
        <f t="shared" si="28"/>
        <v>0</v>
      </c>
      <c r="F148" s="63">
        <f t="shared" si="28"/>
        <v>0</v>
      </c>
      <c r="G148" s="63">
        <f t="shared" si="28"/>
        <v>0</v>
      </c>
      <c r="H148" s="63">
        <f t="shared" si="28"/>
        <v>0</v>
      </c>
      <c r="I148" s="63">
        <f t="shared" si="28"/>
        <v>0</v>
      </c>
      <c r="J148" s="63">
        <f t="shared" si="28"/>
        <v>-46021.39534899393</v>
      </c>
      <c r="K148" s="63">
        <f t="shared" si="28"/>
        <v>0</v>
      </c>
      <c r="L148" s="63">
        <f t="shared" si="28"/>
        <v>0</v>
      </c>
      <c r="M148" s="63">
        <f t="shared" si="28"/>
        <v>0</v>
      </c>
    </row>
    <row r="149" spans="1:13" s="13" customFormat="1" x14ac:dyDescent="0.25">
      <c r="A149" s="11" t="str">
        <f>Coefficients!A21</f>
        <v>Cal_CDH_Oct</v>
      </c>
      <c r="B149" s="63">
        <f t="shared" ref="B149:M149" si="29">(B100-B50)*B$74</f>
        <v>0</v>
      </c>
      <c r="C149" s="63">
        <f t="shared" si="29"/>
        <v>0</v>
      </c>
      <c r="D149" s="63">
        <f t="shared" si="29"/>
        <v>0</v>
      </c>
      <c r="E149" s="63">
        <f t="shared" si="29"/>
        <v>0</v>
      </c>
      <c r="F149" s="63">
        <f t="shared" si="29"/>
        <v>0</v>
      </c>
      <c r="G149" s="63">
        <f t="shared" si="29"/>
        <v>0</v>
      </c>
      <c r="H149" s="63">
        <f t="shared" si="29"/>
        <v>0</v>
      </c>
      <c r="I149" s="63">
        <f t="shared" si="29"/>
        <v>0</v>
      </c>
      <c r="J149" s="63">
        <f t="shared" si="29"/>
        <v>0</v>
      </c>
      <c r="K149" s="63">
        <f t="shared" si="29"/>
        <v>-11553.623032381885</v>
      </c>
      <c r="L149" s="63">
        <f t="shared" si="29"/>
        <v>0</v>
      </c>
      <c r="M149" s="63">
        <f t="shared" si="29"/>
        <v>0</v>
      </c>
    </row>
    <row r="150" spans="1:13" s="13" customFormat="1" x14ac:dyDescent="0.25">
      <c r="A150" s="11" t="str">
        <f>Coefficients!A22</f>
        <v>Cal_CDH_Nov</v>
      </c>
      <c r="B150" s="63">
        <f t="shared" ref="B150:M150" si="30">(B101-B51)*B$74</f>
        <v>0</v>
      </c>
      <c r="C150" s="63">
        <f t="shared" si="30"/>
        <v>0</v>
      </c>
      <c r="D150" s="63">
        <f t="shared" si="30"/>
        <v>0</v>
      </c>
      <c r="E150" s="63">
        <f t="shared" si="30"/>
        <v>0</v>
      </c>
      <c r="F150" s="63">
        <f t="shared" si="30"/>
        <v>0</v>
      </c>
      <c r="G150" s="63">
        <f t="shared" si="30"/>
        <v>0</v>
      </c>
      <c r="H150" s="63">
        <f t="shared" si="30"/>
        <v>0</v>
      </c>
      <c r="I150" s="63">
        <f t="shared" si="30"/>
        <v>0</v>
      </c>
      <c r="J150" s="63">
        <f t="shared" si="30"/>
        <v>0</v>
      </c>
      <c r="K150" s="63">
        <f t="shared" si="30"/>
        <v>0</v>
      </c>
      <c r="L150" s="63">
        <f t="shared" si="30"/>
        <v>-1286682.4081813269</v>
      </c>
      <c r="M150" s="63">
        <f t="shared" si="30"/>
        <v>0</v>
      </c>
    </row>
    <row r="151" spans="1:13" s="13" customFormat="1" x14ac:dyDescent="0.25">
      <c r="A151" s="11" t="str">
        <f>Coefficients!A23</f>
        <v>Cal_CDH_Dec</v>
      </c>
      <c r="B151" s="63">
        <f t="shared" ref="B151:M151" si="31">(B102-B52)*B$74</f>
        <v>0</v>
      </c>
      <c r="C151" s="63">
        <f t="shared" si="31"/>
        <v>0</v>
      </c>
      <c r="D151" s="63">
        <f t="shared" si="31"/>
        <v>0</v>
      </c>
      <c r="E151" s="63">
        <f t="shared" si="31"/>
        <v>0</v>
      </c>
      <c r="F151" s="63">
        <f t="shared" si="31"/>
        <v>0</v>
      </c>
      <c r="G151" s="63">
        <f t="shared" si="31"/>
        <v>0</v>
      </c>
      <c r="H151" s="63">
        <f t="shared" si="31"/>
        <v>0</v>
      </c>
      <c r="I151" s="63">
        <f t="shared" si="31"/>
        <v>0</v>
      </c>
      <c r="J151" s="63">
        <f t="shared" si="31"/>
        <v>0</v>
      </c>
      <c r="K151" s="63">
        <f t="shared" si="31"/>
        <v>0</v>
      </c>
      <c r="L151" s="63">
        <f t="shared" si="31"/>
        <v>0</v>
      </c>
      <c r="M151" s="63">
        <f t="shared" si="31"/>
        <v>-1457500.8908762338</v>
      </c>
    </row>
    <row r="152" spans="1:13" s="13" customFormat="1" x14ac:dyDescent="0.25">
      <c r="A152" s="11" t="str">
        <f>Coefficients!A24</f>
        <v>Economics.Leap_Year</v>
      </c>
      <c r="B152" s="63">
        <f t="shared" ref="B152:M152" si="32">(B103-B53)*B$74</f>
        <v>0</v>
      </c>
      <c r="C152" s="63">
        <f t="shared" si="32"/>
        <v>205636.29343669163</v>
      </c>
      <c r="D152" s="63">
        <f t="shared" si="32"/>
        <v>0</v>
      </c>
      <c r="E152" s="63">
        <f t="shared" si="32"/>
        <v>0</v>
      </c>
      <c r="F152" s="63">
        <f t="shared" si="32"/>
        <v>0</v>
      </c>
      <c r="G152" s="63">
        <f t="shared" si="32"/>
        <v>0</v>
      </c>
      <c r="H152" s="63">
        <f t="shared" si="32"/>
        <v>0</v>
      </c>
      <c r="I152" s="63">
        <f t="shared" si="32"/>
        <v>0</v>
      </c>
      <c r="J152" s="63">
        <f t="shared" si="32"/>
        <v>0</v>
      </c>
      <c r="K152" s="63">
        <f t="shared" si="32"/>
        <v>0</v>
      </c>
      <c r="L152" s="63">
        <f t="shared" si="32"/>
        <v>0</v>
      </c>
      <c r="M152" s="63">
        <f t="shared" si="32"/>
        <v>0</v>
      </c>
    </row>
    <row r="153" spans="1:13" s="13" customFormat="1" x14ac:dyDescent="0.25">
      <c r="A153" s="11" t="s">
        <v>53</v>
      </c>
      <c r="B153" s="129">
        <f>(B104-B54)</f>
        <v>0</v>
      </c>
      <c r="C153" s="129">
        <f t="shared" ref="C153:M153" si="33">(C104-C54)</f>
        <v>0</v>
      </c>
      <c r="D153" s="129">
        <f t="shared" si="33"/>
        <v>0</v>
      </c>
      <c r="E153" s="129">
        <f t="shared" si="33"/>
        <v>0</v>
      </c>
      <c r="F153" s="129">
        <f t="shared" si="33"/>
        <v>0</v>
      </c>
      <c r="G153" s="129">
        <f t="shared" si="33"/>
        <v>0</v>
      </c>
      <c r="H153" s="129">
        <f t="shared" si="33"/>
        <v>0</v>
      </c>
      <c r="I153" s="129">
        <f t="shared" si="33"/>
        <v>0</v>
      </c>
      <c r="J153" s="129">
        <f t="shared" si="33"/>
        <v>0</v>
      </c>
      <c r="K153" s="129">
        <f t="shared" si="33"/>
        <v>0</v>
      </c>
      <c r="L153" s="129">
        <f t="shared" si="33"/>
        <v>0</v>
      </c>
      <c r="M153" s="129">
        <f t="shared" si="33"/>
        <v>0</v>
      </c>
    </row>
    <row r="154" spans="1:13" s="69" customFormat="1" ht="15.75" thickBot="1" x14ac:dyDescent="0.3">
      <c r="A154" s="15"/>
    </row>
    <row r="155" spans="1:13" s="13" customFormat="1" x14ac:dyDescent="0.25"/>
    <row r="156" spans="1:13" s="13" customFormat="1" x14ac:dyDescent="0.25">
      <c r="A156" s="38" t="s">
        <v>2</v>
      </c>
    </row>
    <row r="157" spans="1:13" s="13" customFormat="1" x14ac:dyDescent="0.25">
      <c r="A157" s="13" t="s">
        <v>3</v>
      </c>
      <c r="B157" s="63">
        <f t="shared" ref="B157:M167" si="34">+B109-B62</f>
        <v>24730.554830225941</v>
      </c>
      <c r="C157" s="63">
        <f t="shared" si="34"/>
        <v>-62923.198629264894</v>
      </c>
      <c r="D157" s="63">
        <f t="shared" si="34"/>
        <v>46837.351589336875</v>
      </c>
      <c r="E157" s="63">
        <f t="shared" si="34"/>
        <v>-21104.340943198651</v>
      </c>
      <c r="F157" s="63">
        <f t="shared" si="34"/>
        <v>-3079.6895777010359</v>
      </c>
      <c r="G157" s="63">
        <f t="shared" si="34"/>
        <v>20438.930794657092</v>
      </c>
      <c r="H157" s="63">
        <f t="shared" si="34"/>
        <v>-389609.56643043342</v>
      </c>
      <c r="I157" s="63">
        <f t="shared" si="34"/>
        <v>-390530.61461388075</v>
      </c>
      <c r="J157" s="63">
        <f t="shared" si="34"/>
        <v>-343139.74523460411</v>
      </c>
      <c r="K157" s="63">
        <f t="shared" si="34"/>
        <v>-342108.00647605077</v>
      </c>
      <c r="L157" s="63">
        <f t="shared" si="34"/>
        <v>-344196.51250407309</v>
      </c>
      <c r="M157" s="63">
        <f t="shared" si="34"/>
        <v>-313989.42448680341</v>
      </c>
    </row>
    <row r="158" spans="1:13" s="13" customFormat="1" x14ac:dyDescent="0.25">
      <c r="A158" s="13" t="s">
        <v>4</v>
      </c>
      <c r="B158" s="63">
        <f t="shared" si="34"/>
        <v>23700</v>
      </c>
      <c r="C158" s="63">
        <f t="shared" si="34"/>
        <v>-38635</v>
      </c>
      <c r="D158" s="63">
        <f t="shared" si="34"/>
        <v>-6995</v>
      </c>
      <c r="E158" s="63">
        <f t="shared" si="34"/>
        <v>-37305</v>
      </c>
      <c r="F158" s="63">
        <f t="shared" si="34"/>
        <v>-15025</v>
      </c>
      <c r="G158" s="63">
        <f t="shared" si="34"/>
        <v>-14425</v>
      </c>
      <c r="H158" s="63">
        <f t="shared" si="34"/>
        <v>-144250</v>
      </c>
      <c r="I158" s="63">
        <f t="shared" si="34"/>
        <v>-100175</v>
      </c>
      <c r="J158" s="63">
        <f t="shared" si="34"/>
        <v>-79625</v>
      </c>
      <c r="K158" s="63">
        <f t="shared" si="34"/>
        <v>-89775</v>
      </c>
      <c r="L158" s="63">
        <f t="shared" si="34"/>
        <v>-86925</v>
      </c>
      <c r="M158" s="63">
        <f t="shared" si="34"/>
        <v>-73750</v>
      </c>
    </row>
    <row r="159" spans="1:13" s="13" customFormat="1" x14ac:dyDescent="0.25">
      <c r="A159" s="13" t="s">
        <v>5</v>
      </c>
      <c r="B159" s="63">
        <f t="shared" si="34"/>
        <v>0</v>
      </c>
      <c r="C159" s="63">
        <f t="shared" si="34"/>
        <v>0</v>
      </c>
      <c r="D159" s="63">
        <f t="shared" si="34"/>
        <v>0</v>
      </c>
      <c r="E159" s="63">
        <f t="shared" si="34"/>
        <v>0</v>
      </c>
      <c r="F159" s="63">
        <f t="shared" si="34"/>
        <v>0</v>
      </c>
      <c r="G159" s="63">
        <f t="shared" si="34"/>
        <v>0</v>
      </c>
      <c r="H159" s="63">
        <f t="shared" si="34"/>
        <v>0</v>
      </c>
      <c r="I159" s="63">
        <f t="shared" si="34"/>
        <v>0</v>
      </c>
      <c r="J159" s="63">
        <f t="shared" si="34"/>
        <v>0</v>
      </c>
      <c r="K159" s="63">
        <f t="shared" si="34"/>
        <v>0</v>
      </c>
      <c r="L159" s="63">
        <f t="shared" si="34"/>
        <v>0</v>
      </c>
      <c r="M159" s="63">
        <f t="shared" si="34"/>
        <v>0</v>
      </c>
    </row>
    <row r="160" spans="1:13" s="13" customFormat="1" x14ac:dyDescent="0.25">
      <c r="A160" s="13" t="s">
        <v>6</v>
      </c>
      <c r="B160" s="63">
        <f t="shared" si="34"/>
        <v>94.815140047436216</v>
      </c>
      <c r="C160" s="63">
        <f t="shared" si="34"/>
        <v>2187.3785569116981</v>
      </c>
      <c r="D160" s="63">
        <f t="shared" si="34"/>
        <v>-2560.2734102115401</v>
      </c>
      <c r="E160" s="63">
        <f t="shared" si="34"/>
        <v>-883.84054821865266</v>
      </c>
      <c r="F160" s="63">
        <f t="shared" si="34"/>
        <v>-180.69962167341328</v>
      </c>
      <c r="G160" s="63">
        <f t="shared" si="34"/>
        <v>164.42655458813351</v>
      </c>
      <c r="H160" s="63">
        <f t="shared" si="34"/>
        <v>-6157.5820506803384</v>
      </c>
      <c r="I160" s="63">
        <f t="shared" si="34"/>
        <v>-6195.4934190703561</v>
      </c>
      <c r="J160" s="63">
        <f t="shared" si="34"/>
        <v>-5873.1038321490651</v>
      </c>
      <c r="K160" s="63">
        <f t="shared" si="34"/>
        <v>-5258.0817677860405</v>
      </c>
      <c r="L160" s="63">
        <f t="shared" si="34"/>
        <v>-5194.9087056549597</v>
      </c>
      <c r="M160" s="63">
        <f t="shared" si="34"/>
        <v>-4646.9185594983974</v>
      </c>
    </row>
    <row r="161" spans="1:14" s="13" customFormat="1" x14ac:dyDescent="0.25">
      <c r="A161" s="13" t="s">
        <v>7</v>
      </c>
      <c r="B161" s="63">
        <f t="shared" si="34"/>
        <v>-15.576520849173448</v>
      </c>
      <c r="C161" s="63">
        <f t="shared" si="34"/>
        <v>291.51801524341454</v>
      </c>
      <c r="D161" s="63">
        <f t="shared" si="34"/>
        <v>-683.76233986132593</v>
      </c>
      <c r="E161" s="63">
        <f t="shared" si="34"/>
        <v>596.49903862088968</v>
      </c>
      <c r="F161" s="63">
        <f t="shared" si="34"/>
        <v>-209.41745949323558</v>
      </c>
      <c r="G161" s="63">
        <f t="shared" si="34"/>
        <v>16.020117687899983</v>
      </c>
      <c r="H161" s="63">
        <f t="shared" si="34"/>
        <v>-3999.2680194534855</v>
      </c>
      <c r="I161" s="63">
        <f t="shared" si="34"/>
        <v>-4014.4510416657254</v>
      </c>
      <c r="J161" s="63">
        <f t="shared" si="34"/>
        <v>-3961.0302713583897</v>
      </c>
      <c r="K161" s="63">
        <f t="shared" si="34"/>
        <v>-2100.2086067896485</v>
      </c>
      <c r="L161" s="63">
        <f t="shared" si="34"/>
        <v>-2828.3385813702926</v>
      </c>
      <c r="M161" s="63">
        <f t="shared" si="34"/>
        <v>-2836.0391753632684</v>
      </c>
    </row>
    <row r="162" spans="1:14" s="13" customFormat="1" x14ac:dyDescent="0.25">
      <c r="A162" s="13" t="s">
        <v>8</v>
      </c>
      <c r="B162" s="63">
        <f t="shared" si="34"/>
        <v>-2538.3599999999933</v>
      </c>
      <c r="C162" s="63">
        <f t="shared" si="34"/>
        <v>3599.3740000000034</v>
      </c>
      <c r="D162" s="63">
        <f t="shared" si="34"/>
        <v>-1945.5710000000108</v>
      </c>
      <c r="E162" s="63">
        <f t="shared" si="34"/>
        <v>-12397.376999999993</v>
      </c>
      <c r="F162" s="63">
        <f t="shared" si="34"/>
        <v>-3899.8959999999788</v>
      </c>
      <c r="G162" s="63">
        <f t="shared" si="34"/>
        <v>-975.95799999998417</v>
      </c>
      <c r="H162" s="63">
        <f t="shared" si="34"/>
        <v>-87703.695000000022</v>
      </c>
      <c r="I162" s="63">
        <f t="shared" si="34"/>
        <v>-87128.212999999989</v>
      </c>
      <c r="J162" s="63">
        <f t="shared" si="34"/>
        <v>-63560.309000000023</v>
      </c>
      <c r="K162" s="63">
        <f t="shared" si="34"/>
        <v>-76277.917999999991</v>
      </c>
      <c r="L162" s="63">
        <f t="shared" si="34"/>
        <v>-61865.206000000006</v>
      </c>
      <c r="M162" s="63">
        <f t="shared" si="34"/>
        <v>-63976.488000000005</v>
      </c>
    </row>
    <row r="163" spans="1:14" s="13" customFormat="1" x14ac:dyDescent="0.25">
      <c r="A163" s="13" t="s">
        <v>9</v>
      </c>
      <c r="B163" s="63">
        <f t="shared" si="34"/>
        <v>22216.856</v>
      </c>
      <c r="C163" s="63">
        <f t="shared" si="34"/>
        <v>13578.326000000001</v>
      </c>
      <c r="D163" s="63">
        <f t="shared" si="34"/>
        <v>19538.163000000008</v>
      </c>
      <c r="E163" s="63">
        <f t="shared" si="34"/>
        <v>16920.299999999996</v>
      </c>
      <c r="F163" s="63">
        <f t="shared" si="34"/>
        <v>20184.529999999992</v>
      </c>
      <c r="G163" s="63">
        <f t="shared" si="34"/>
        <v>22374.469999999994</v>
      </c>
      <c r="H163" s="63">
        <f t="shared" si="34"/>
        <v>-52155.288999999997</v>
      </c>
      <c r="I163" s="63">
        <f t="shared" si="34"/>
        <v>-66014.880000000005</v>
      </c>
      <c r="J163" s="63">
        <f t="shared" si="34"/>
        <v>-59573.212</v>
      </c>
      <c r="K163" s="63">
        <f t="shared" si="34"/>
        <v>-49627.305</v>
      </c>
      <c r="L163" s="63">
        <f t="shared" si="34"/>
        <v>-43132.645000000004</v>
      </c>
      <c r="M163" s="63">
        <f t="shared" si="34"/>
        <v>-44077.002999999997</v>
      </c>
    </row>
    <row r="164" spans="1:14" s="13" customFormat="1" x14ac:dyDescent="0.25">
      <c r="A164" s="13" t="s">
        <v>10</v>
      </c>
      <c r="B164" s="63">
        <f t="shared" si="34"/>
        <v>0</v>
      </c>
      <c r="C164" s="63">
        <f t="shared" si="34"/>
        <v>0</v>
      </c>
      <c r="D164" s="63">
        <f t="shared" si="34"/>
        <v>0</v>
      </c>
      <c r="E164" s="63">
        <f t="shared" si="34"/>
        <v>0</v>
      </c>
      <c r="F164" s="63">
        <f t="shared" si="34"/>
        <v>0</v>
      </c>
      <c r="G164" s="63">
        <f t="shared" si="34"/>
        <v>0</v>
      </c>
      <c r="H164" s="63">
        <f t="shared" si="34"/>
        <v>0</v>
      </c>
      <c r="I164" s="63">
        <f t="shared" si="34"/>
        <v>0</v>
      </c>
      <c r="J164" s="63">
        <f t="shared" si="34"/>
        <v>0</v>
      </c>
      <c r="K164" s="63">
        <f t="shared" si="34"/>
        <v>0</v>
      </c>
      <c r="L164" s="63">
        <f t="shared" si="34"/>
        <v>0</v>
      </c>
      <c r="M164" s="63">
        <f t="shared" si="34"/>
        <v>0</v>
      </c>
    </row>
    <row r="165" spans="1:14" s="13" customFormat="1" x14ac:dyDescent="0.25">
      <c r="A165" s="13" t="s">
        <v>11</v>
      </c>
      <c r="B165" s="63">
        <f t="shared" si="34"/>
        <v>0</v>
      </c>
      <c r="C165" s="63">
        <f t="shared" si="34"/>
        <v>0</v>
      </c>
      <c r="D165" s="63">
        <f t="shared" si="34"/>
        <v>0</v>
      </c>
      <c r="E165" s="63">
        <f t="shared" si="34"/>
        <v>0</v>
      </c>
      <c r="F165" s="63">
        <f t="shared" si="34"/>
        <v>0</v>
      </c>
      <c r="G165" s="63">
        <f t="shared" si="34"/>
        <v>0</v>
      </c>
      <c r="H165" s="63">
        <f t="shared" si="34"/>
        <v>0</v>
      </c>
      <c r="I165" s="63">
        <f t="shared" si="34"/>
        <v>0</v>
      </c>
      <c r="J165" s="63">
        <f t="shared" si="34"/>
        <v>0</v>
      </c>
      <c r="K165" s="63">
        <f t="shared" si="34"/>
        <v>0</v>
      </c>
      <c r="L165" s="63">
        <f t="shared" si="34"/>
        <v>0</v>
      </c>
      <c r="M165" s="63">
        <f t="shared" si="34"/>
        <v>0</v>
      </c>
    </row>
    <row r="166" spans="1:14" s="13" customFormat="1" x14ac:dyDescent="0.25">
      <c r="A166" s="86" t="s">
        <v>48</v>
      </c>
      <c r="B166" s="87">
        <f t="shared" si="34"/>
        <v>0</v>
      </c>
      <c r="C166" s="87">
        <f t="shared" si="34"/>
        <v>0</v>
      </c>
      <c r="D166" s="87">
        <f t="shared" si="34"/>
        <v>0</v>
      </c>
      <c r="E166" s="87">
        <f t="shared" si="34"/>
        <v>0</v>
      </c>
      <c r="F166" s="87">
        <f t="shared" si="34"/>
        <v>0</v>
      </c>
      <c r="G166" s="87">
        <f t="shared" si="34"/>
        <v>0</v>
      </c>
      <c r="H166" s="87">
        <f t="shared" si="34"/>
        <v>0</v>
      </c>
      <c r="I166" s="87">
        <f t="shared" si="34"/>
        <v>0</v>
      </c>
      <c r="J166" s="87">
        <f t="shared" si="34"/>
        <v>0</v>
      </c>
      <c r="K166" s="87">
        <f t="shared" si="34"/>
        <v>0</v>
      </c>
      <c r="L166" s="87">
        <f t="shared" si="34"/>
        <v>0</v>
      </c>
      <c r="M166" s="87">
        <f t="shared" si="34"/>
        <v>0</v>
      </c>
    </row>
    <row r="167" spans="1:14" s="114" customFormat="1" x14ac:dyDescent="0.25">
      <c r="A167" s="114" t="s">
        <v>28</v>
      </c>
      <c r="B167" s="115">
        <f t="shared" si="34"/>
        <v>0</v>
      </c>
      <c r="C167" s="115">
        <f t="shared" si="34"/>
        <v>0</v>
      </c>
      <c r="D167" s="115">
        <f t="shared" si="34"/>
        <v>0</v>
      </c>
      <c r="E167" s="115">
        <f t="shared" si="34"/>
        <v>0</v>
      </c>
      <c r="F167" s="115">
        <f t="shared" si="34"/>
        <v>0</v>
      </c>
      <c r="G167" s="115">
        <f t="shared" si="34"/>
        <v>0</v>
      </c>
      <c r="H167" s="115">
        <f t="shared" si="34"/>
        <v>0</v>
      </c>
      <c r="I167" s="115">
        <f t="shared" si="34"/>
        <v>0</v>
      </c>
      <c r="J167" s="115">
        <f t="shared" si="34"/>
        <v>0</v>
      </c>
      <c r="K167" s="115">
        <f t="shared" si="34"/>
        <v>0</v>
      </c>
      <c r="L167" s="115">
        <f t="shared" si="34"/>
        <v>0</v>
      </c>
      <c r="M167" s="115">
        <f t="shared" si="34"/>
        <v>0</v>
      </c>
    </row>
    <row r="168" spans="1:14" ht="18.75" x14ac:dyDescent="0.3">
      <c r="A168" s="6" t="s">
        <v>51</v>
      </c>
      <c r="B168" s="141">
        <f>B128</f>
        <v>42370</v>
      </c>
      <c r="C168" s="141">
        <f t="shared" ref="C168:M168" si="35">C128</f>
        <v>42401</v>
      </c>
      <c r="D168" s="141">
        <f t="shared" si="35"/>
        <v>42430</v>
      </c>
      <c r="E168" s="141">
        <f t="shared" si="35"/>
        <v>42461</v>
      </c>
      <c r="F168" s="141">
        <f t="shared" si="35"/>
        <v>42491</v>
      </c>
      <c r="G168" s="141">
        <f t="shared" si="35"/>
        <v>42522</v>
      </c>
      <c r="H168" s="141">
        <f t="shared" si="35"/>
        <v>42552</v>
      </c>
      <c r="I168" s="141">
        <f t="shared" si="35"/>
        <v>42583</v>
      </c>
      <c r="J168" s="141">
        <f t="shared" si="35"/>
        <v>42614</v>
      </c>
      <c r="K168" s="141">
        <f t="shared" si="35"/>
        <v>42644</v>
      </c>
      <c r="L168" s="141">
        <f t="shared" si="35"/>
        <v>42675</v>
      </c>
      <c r="M168" s="141">
        <f t="shared" si="35"/>
        <v>42705</v>
      </c>
    </row>
    <row r="169" spans="1:14" ht="15.75" x14ac:dyDescent="0.25">
      <c r="A169" s="29" t="s">
        <v>40</v>
      </c>
      <c r="B169" s="52">
        <f t="shared" ref="B169:M169" si="36">+B76</f>
        <v>8447758</v>
      </c>
      <c r="C169" s="52">
        <f t="shared" si="36"/>
        <v>7676502</v>
      </c>
      <c r="D169" s="52">
        <f t="shared" si="36"/>
        <v>9442613</v>
      </c>
      <c r="E169" s="52">
        <f t="shared" si="36"/>
        <v>10158631</v>
      </c>
      <c r="F169" s="52">
        <f t="shared" si="36"/>
        <v>10806023</v>
      </c>
      <c r="G169" s="52">
        <f t="shared" si="36"/>
        <v>11385195</v>
      </c>
      <c r="H169" s="52">
        <f t="shared" si="36"/>
        <v>11894253</v>
      </c>
      <c r="I169" s="52">
        <f t="shared" si="36"/>
        <v>12023803</v>
      </c>
      <c r="J169" s="52">
        <f t="shared" si="36"/>
        <v>11101228</v>
      </c>
      <c r="K169" s="52">
        <f t="shared" si="36"/>
        <v>10423621</v>
      </c>
      <c r="L169" s="52">
        <f t="shared" si="36"/>
        <v>9818679</v>
      </c>
      <c r="M169" s="52">
        <f t="shared" si="36"/>
        <v>9577779</v>
      </c>
      <c r="N169" s="52">
        <f>SUM(B169:M169)</f>
        <v>122756085</v>
      </c>
    </row>
    <row r="170" spans="1:14" ht="15.75" x14ac:dyDescent="0.25">
      <c r="A170" s="29" t="s">
        <v>62</v>
      </c>
      <c r="B170" s="52">
        <f>+'2016 ACTUAL Inputs'!B29</f>
        <v>8471387</v>
      </c>
      <c r="C170" s="52">
        <f>+'2016 ACTUAL Inputs'!C29</f>
        <v>7894541</v>
      </c>
      <c r="D170" s="52">
        <f>+'2016 ACTUAL Inputs'!D29</f>
        <v>9224496</v>
      </c>
      <c r="E170" s="52">
        <f>+'2016 ACTUAL Inputs'!E29</f>
        <v>9336062</v>
      </c>
      <c r="F170" s="52">
        <f>+'2016 ACTUAL Inputs'!F29</f>
        <v>10576631</v>
      </c>
      <c r="G170" s="52">
        <f>+'2016 ACTUAL Inputs'!G29</f>
        <v>11520456</v>
      </c>
      <c r="H170" s="52">
        <f>+'2016 ACTUAL Inputs'!H29</f>
        <v>0</v>
      </c>
      <c r="I170" s="52">
        <f>+'2016 ACTUAL Inputs'!I29</f>
        <v>0</v>
      </c>
      <c r="J170" s="52">
        <f>+'2016 ACTUAL Inputs'!J29</f>
        <v>0</v>
      </c>
      <c r="K170" s="52">
        <f>+'2016 ACTUAL Inputs'!K29</f>
        <v>0</v>
      </c>
      <c r="L170" s="52">
        <f>+'2016 ACTUAL Inputs'!L29</f>
        <v>0</v>
      </c>
      <c r="M170" s="52">
        <f>+'2016 ACTUAL Inputs'!M29</f>
        <v>0</v>
      </c>
    </row>
    <row r="171" spans="1:14" ht="15.75" x14ac:dyDescent="0.25">
      <c r="A171" s="29" t="s">
        <v>44</v>
      </c>
      <c r="B171" s="42">
        <f>+B170-B169</f>
        <v>23629</v>
      </c>
      <c r="C171" s="42">
        <f t="shared" ref="C171:E171" si="37">+C170-C169</f>
        <v>218039</v>
      </c>
      <c r="D171" s="42">
        <f t="shared" si="37"/>
        <v>-218117</v>
      </c>
      <c r="E171" s="42">
        <f t="shared" si="37"/>
        <v>-822569</v>
      </c>
      <c r="F171" s="42">
        <f t="shared" ref="F171:J171" si="38">+F170-F169</f>
        <v>-229392</v>
      </c>
      <c r="G171" s="42">
        <f t="shared" si="38"/>
        <v>135261</v>
      </c>
      <c r="H171" s="82">
        <f t="shared" si="38"/>
        <v>-11894253</v>
      </c>
      <c r="I171" s="82">
        <f t="shared" si="38"/>
        <v>-12023803</v>
      </c>
      <c r="J171" s="82">
        <f t="shared" si="38"/>
        <v>-11101228</v>
      </c>
      <c r="K171" s="82">
        <f t="shared" ref="K171:M171" si="39">+K170-K169</f>
        <v>-10423621</v>
      </c>
      <c r="L171" s="82">
        <f t="shared" si="39"/>
        <v>-9818679</v>
      </c>
      <c r="M171" s="82">
        <f t="shared" si="39"/>
        <v>-9577779</v>
      </c>
    </row>
    <row r="172" spans="1:14" ht="15.75" x14ac:dyDescent="0.25">
      <c r="A172" s="70" t="s">
        <v>38</v>
      </c>
      <c r="B172" s="71">
        <f t="shared" ref="B172:M172" si="40">+B123*B76</f>
        <v>0</v>
      </c>
      <c r="C172" s="71">
        <f t="shared" si="40"/>
        <v>0</v>
      </c>
      <c r="D172" s="71">
        <f t="shared" si="40"/>
        <v>0</v>
      </c>
      <c r="E172" s="71">
        <f t="shared" si="40"/>
        <v>0</v>
      </c>
      <c r="F172" s="71">
        <f t="shared" si="40"/>
        <v>0</v>
      </c>
      <c r="G172" s="71">
        <f t="shared" si="40"/>
        <v>0</v>
      </c>
      <c r="H172" s="82">
        <f t="shared" si="40"/>
        <v>0</v>
      </c>
      <c r="I172" s="82">
        <f t="shared" si="40"/>
        <v>0</v>
      </c>
      <c r="J172" s="83">
        <f t="shared" si="40"/>
        <v>0</v>
      </c>
      <c r="K172" s="83">
        <f t="shared" si="40"/>
        <v>0</v>
      </c>
      <c r="L172" s="83">
        <f t="shared" si="40"/>
        <v>0</v>
      </c>
      <c r="M172" s="83">
        <f t="shared" si="40"/>
        <v>0</v>
      </c>
    </row>
    <row r="173" spans="1:14" ht="15.75" x14ac:dyDescent="0.25">
      <c r="A173" s="70" t="s">
        <v>33</v>
      </c>
      <c r="B173" s="71">
        <f>SUM(B131:B135,B140:B151)</f>
        <v>-137937.181438417</v>
      </c>
      <c r="C173" s="71">
        <f t="shared" ref="C173:M173" si="41">SUM(C131:C135,C140:C151)</f>
        <v>59848.142232976286</v>
      </c>
      <c r="D173" s="71">
        <f t="shared" si="41"/>
        <v>-287901.62692602648</v>
      </c>
      <c r="E173" s="71">
        <f t="shared" si="41"/>
        <v>-1146677.4402556207</v>
      </c>
      <c r="F173" s="71">
        <f t="shared" si="41"/>
        <v>-508717.98925807618</v>
      </c>
      <c r="G173" s="71">
        <f t="shared" si="41"/>
        <v>27929.878674976662</v>
      </c>
      <c r="H173" s="82">
        <f t="shared" si="41"/>
        <v>-138269.17272968858</v>
      </c>
      <c r="I173" s="82">
        <f t="shared" si="41"/>
        <v>-72153.402636446379</v>
      </c>
      <c r="J173" s="82">
        <f t="shared" si="41"/>
        <v>-46021.39534899393</v>
      </c>
      <c r="K173" s="82">
        <f t="shared" si="41"/>
        <v>-11553.623032381885</v>
      </c>
      <c r="L173" s="82">
        <f t="shared" si="41"/>
        <v>-1286682.4081813269</v>
      </c>
      <c r="M173" s="82">
        <f t="shared" si="41"/>
        <v>-966316.55232694815</v>
      </c>
    </row>
    <row r="174" spans="1:14" x14ac:dyDescent="0.25">
      <c r="B174" s="51"/>
      <c r="C174" s="51"/>
      <c r="D174" s="51"/>
      <c r="E174" s="51"/>
      <c r="F174" s="51"/>
      <c r="G174" s="51"/>
      <c r="H174" s="51" t="s">
        <v>45</v>
      </c>
    </row>
    <row r="175" spans="1:14" ht="15.75" x14ac:dyDescent="0.25">
      <c r="A175" s="70" t="s">
        <v>46</v>
      </c>
      <c r="B175" s="97">
        <f t="shared" ref="B175:M175" si="42">(B170-B169)-SUM(B131:B167)-B172</f>
        <v>75741.591475970228</v>
      </c>
      <c r="C175" s="97">
        <f t="shared" si="42"/>
        <v>18964.235669716523</v>
      </c>
      <c r="D175" s="97">
        <f t="shared" si="42"/>
        <v>2404.5348036448704</v>
      </c>
      <c r="E175" s="97">
        <f t="shared" si="42"/>
        <v>371007.00418128888</v>
      </c>
      <c r="F175" s="97">
        <f t="shared" si="42"/>
        <v>299060.32934126165</v>
      </c>
      <c r="G175" s="97">
        <f t="shared" si="42"/>
        <v>109571.04667323692</v>
      </c>
      <c r="H175" s="142">
        <f t="shared" si="42"/>
        <v>-11018017.380311361</v>
      </c>
      <c r="I175" s="142">
        <f t="shared" si="42"/>
        <v>-10383393.240945522</v>
      </c>
      <c r="J175" s="84">
        <f t="shared" si="42"/>
        <v>-9596098.0906725712</v>
      </c>
      <c r="K175" s="84">
        <f t="shared" si="42"/>
        <v>-8959793.2392329052</v>
      </c>
      <c r="L175" s="84">
        <f t="shared" si="42"/>
        <v>-7127001.6217206623</v>
      </c>
      <c r="M175" s="84">
        <f t="shared" si="42"/>
        <v>-7257234.1807663608</v>
      </c>
    </row>
    <row r="177" spans="1:13" x14ac:dyDescent="0.25">
      <c r="A177" s="1" t="s">
        <v>42</v>
      </c>
      <c r="B177" s="74">
        <f>+B170/B169-1</f>
        <v>2.7970734957132315E-3</v>
      </c>
      <c r="C177" s="74">
        <f t="shared" ref="C177:D177" si="43">+C170/C169-1</f>
        <v>2.8403431667183732E-2</v>
      </c>
      <c r="D177" s="74">
        <f t="shared" si="43"/>
        <v>-2.3099220522963315E-2</v>
      </c>
      <c r="E177" s="74">
        <f t="shared" ref="E177:M177" si="44">+E170/E169-1</f>
        <v>-8.0972426304292355E-2</v>
      </c>
      <c r="F177" s="74">
        <f t="shared" si="44"/>
        <v>-2.1228161368895826E-2</v>
      </c>
      <c r="G177" s="74">
        <f t="shared" si="44"/>
        <v>1.1880428925459707E-2</v>
      </c>
      <c r="H177" s="74">
        <f t="shared" si="44"/>
        <v>-1</v>
      </c>
      <c r="I177" s="74">
        <f t="shared" si="44"/>
        <v>-1</v>
      </c>
      <c r="J177" s="74">
        <f t="shared" si="44"/>
        <v>-1</v>
      </c>
      <c r="K177" s="74">
        <f t="shared" si="44"/>
        <v>-1</v>
      </c>
      <c r="L177" s="74">
        <f t="shared" si="44"/>
        <v>-1</v>
      </c>
      <c r="M177" s="74">
        <f t="shared" si="44"/>
        <v>-1</v>
      </c>
    </row>
    <row r="178" spans="1:13" x14ac:dyDescent="0.25">
      <c r="A178" s="1" t="s">
        <v>41</v>
      </c>
      <c r="B178" s="74">
        <f>+B175/B170</f>
        <v>8.9408725484941519E-3</v>
      </c>
      <c r="C178" s="74">
        <f t="shared" ref="C178:D178" si="45">+C175/C170</f>
        <v>2.4021961086422281E-3</v>
      </c>
      <c r="D178" s="74">
        <f t="shared" si="45"/>
        <v>2.606684206535371E-4</v>
      </c>
      <c r="E178" s="74">
        <f t="shared" ref="E178:M178" si="46">+E175/E170</f>
        <v>3.9739132428778738E-2</v>
      </c>
      <c r="F178" s="74">
        <f t="shared" si="46"/>
        <v>2.8275575591250338E-2</v>
      </c>
      <c r="G178" s="74">
        <f t="shared" si="46"/>
        <v>9.5109991022262422E-3</v>
      </c>
      <c r="H178" s="74" t="e">
        <f t="shared" si="46"/>
        <v>#DIV/0!</v>
      </c>
      <c r="I178" s="74" t="e">
        <f t="shared" si="46"/>
        <v>#DIV/0!</v>
      </c>
      <c r="J178" s="74" t="e">
        <f t="shared" si="46"/>
        <v>#DIV/0!</v>
      </c>
      <c r="K178" s="74" t="e">
        <f t="shared" si="46"/>
        <v>#DIV/0!</v>
      </c>
      <c r="L178" s="74" t="e">
        <f t="shared" si="46"/>
        <v>#DIV/0!</v>
      </c>
      <c r="M178" s="74" t="e">
        <f t="shared" si="46"/>
        <v>#DIV/0!</v>
      </c>
    </row>
    <row r="179" spans="1:13" x14ac:dyDescent="0.25">
      <c r="A179" s="1"/>
      <c r="B179" s="74"/>
    </row>
    <row r="180" spans="1:13" ht="15.75" x14ac:dyDescent="0.25">
      <c r="A180" s="62" t="s">
        <v>35</v>
      </c>
      <c r="B180" s="76">
        <f>+B170-B173</f>
        <v>8609324.1814384162</v>
      </c>
      <c r="C180" s="76">
        <f t="shared" ref="C180:D180" si="47">+C170-C173</f>
        <v>7834692.8577670241</v>
      </c>
      <c r="D180" s="76">
        <f t="shared" si="47"/>
        <v>9512397.6269260272</v>
      </c>
      <c r="E180" s="76">
        <f t="shared" ref="E180:M180" si="48">+E170-E173</f>
        <v>10482739.440255621</v>
      </c>
      <c r="F180" s="76">
        <f t="shared" si="48"/>
        <v>11085348.989258077</v>
      </c>
      <c r="G180" s="76">
        <f t="shared" si="48"/>
        <v>11492526.121325023</v>
      </c>
      <c r="H180" s="82">
        <f t="shared" si="48"/>
        <v>138269.17272968858</v>
      </c>
      <c r="I180" s="82">
        <f t="shared" si="48"/>
        <v>72153.402636446379</v>
      </c>
      <c r="J180" s="82">
        <f t="shared" si="48"/>
        <v>46021.39534899393</v>
      </c>
      <c r="K180" s="82">
        <f t="shared" si="48"/>
        <v>11553.623032381885</v>
      </c>
      <c r="L180" s="82">
        <f t="shared" si="48"/>
        <v>1286682.4081813269</v>
      </c>
      <c r="M180" s="82">
        <f t="shared" si="48"/>
        <v>966316.55232694815</v>
      </c>
    </row>
    <row r="181" spans="1:13" ht="15.75" x14ac:dyDescent="0.25">
      <c r="A181" s="62" t="s">
        <v>43</v>
      </c>
      <c r="B181" s="77">
        <f>+B180/B169-1</f>
        <v>1.9125332595750999E-2</v>
      </c>
      <c r="C181" s="77">
        <f t="shared" ref="C181:E181" si="49">+C180/C169-1</f>
        <v>2.0607153853021032E-2</v>
      </c>
      <c r="D181" s="77">
        <f t="shared" si="49"/>
        <v>7.390393625792635E-3</v>
      </c>
      <c r="E181" s="77">
        <f t="shared" si="49"/>
        <v>3.1904736007796863E-2</v>
      </c>
      <c r="F181" s="77">
        <f t="shared" ref="F181" si="50">+F180/F169-1</f>
        <v>2.5849101862736923E-2</v>
      </c>
      <c r="G181" s="77">
        <f t="shared" ref="G181:H181" si="51">+G180/G169-1</f>
        <v>9.4272536680333197E-3</v>
      </c>
      <c r="H181" s="143">
        <f t="shared" si="51"/>
        <v>-0.98837512765789592</v>
      </c>
      <c r="I181" s="143">
        <f t="shared" ref="I181" si="52">+I180/I169-1</f>
        <v>-0.99399911969312482</v>
      </c>
      <c r="J181" s="143">
        <f t="shared" ref="J181:K181" si="53">+J180/J169-1</f>
        <v>-0.99585438697872042</v>
      </c>
      <c r="K181" s="143">
        <f t="shared" si="53"/>
        <v>-0.9988915921796867</v>
      </c>
      <c r="L181" s="143">
        <f>+L180/L169-1</f>
        <v>-0.86895564992181462</v>
      </c>
      <c r="M181" s="143">
        <f t="shared" ref="M181" si="54">+M180/M169-1</f>
        <v>-0.89910849349030209</v>
      </c>
    </row>
    <row r="182" spans="1:13" x14ac:dyDescent="0.25">
      <c r="A18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calculation_WN_update</vt:lpstr>
      <vt:lpstr>Coefficients</vt:lpstr>
      <vt:lpstr>2016 ACTUAL Inputs</vt:lpstr>
      <vt:lpstr>Variance from PLAN</vt:lpstr>
      <vt:lpstr>Variance from PRIOR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2016-08-14T19:34:19Z</dcterms:created>
  <dcterms:modified xsi:type="dcterms:W3CDTF">2016-08-14T19:34:24Z</dcterms:modified>
</cp:coreProperties>
</file>