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456" windowWidth="19440" windowHeight="9696"/>
  </bookViews>
  <sheets>
    <sheet name="Summary" sheetId="4" r:id="rId1"/>
    <sheet name="PIVOT 1" sheetId="3" r:id="rId2"/>
    <sheet name="PIVOT 2" sheetId="6" r:id="rId3"/>
    <sheet name="PIVOT 3" sheetId="10" r:id="rId4"/>
    <sheet name="2015 WORKBOOK" sheetId="2" r:id="rId5"/>
    <sheet name="OBO" sheetId="5" r:id="rId6"/>
    <sheet name="303 - Plant" sheetId="7" r:id="rId7"/>
    <sheet name="ECRC" sheetId="8" r:id="rId8"/>
  </sheets>
  <definedNames>
    <definedName name="_xlnm._FilterDatabase" localSheetId="4" hidden="1">'2015 WORKBOOK'!$B$6:$L$495</definedName>
    <definedName name="_xlnm._FilterDatabase" localSheetId="6" hidden="1">'303 - Plant'!$B$4:$C$44</definedName>
    <definedName name="_xlnm._FilterDatabase" localSheetId="7" hidden="1">ECRC!$A$3:$H$245</definedName>
    <definedName name="_xlnm._FilterDatabase" localSheetId="0" hidden="1">Summary!$A$9:$E$285</definedName>
    <definedName name="_xlnm.Print_Area" localSheetId="4">'2015 WORKBOOK'!$B$3:$L$496</definedName>
    <definedName name="_xlnm.Print_Area" localSheetId="7">ECRC!$A$3:$G$253</definedName>
    <definedName name="_xlnm.Print_Area" localSheetId="1">'PIVOT 1'!$A$2:$G$134</definedName>
    <definedName name="_xlnm.Print_Area" localSheetId="2">'PIVOT 2'!$A$2:$G$134</definedName>
    <definedName name="_xlnm.Print_Area" localSheetId="0">Summary!$A$3:$D$274</definedName>
    <definedName name="_xlnm.Print_Titles" localSheetId="4">'2015 WORKBOOK'!$3:$6</definedName>
    <definedName name="_xlnm.Print_Titles" localSheetId="1">'PIVOT 1'!$2:$4</definedName>
    <definedName name="_xlnm.Print_Titles" localSheetId="2">'PIVOT 2'!$2:$4</definedName>
    <definedName name="_xlnm.Print_Titles" localSheetId="0">Summary!$3:$9</definedName>
  </definedNames>
  <calcPr calcId="145621"/>
  <pivotCaches>
    <pivotCache cacheId="0" r:id="rId9"/>
    <pivotCache cacheId="1" r:id="rId10"/>
  </pivotCaches>
</workbook>
</file>

<file path=xl/calcChain.xml><?xml version="1.0" encoding="utf-8"?>
<calcChain xmlns="http://schemas.openxmlformats.org/spreadsheetml/2006/main">
  <c r="F42" i="10" l="1"/>
  <c r="C36" i="10"/>
  <c r="B36" i="10"/>
  <c r="C35" i="10"/>
  <c r="C37" i="10" s="1"/>
  <c r="F37" i="10" s="1"/>
  <c r="B35" i="10"/>
  <c r="B37" i="10" s="1"/>
  <c r="D257" i="4" l="1"/>
  <c r="F25" i="10"/>
  <c r="D258" i="4" s="1"/>
  <c r="F21" i="10"/>
  <c r="F6" i="10"/>
  <c r="F5" i="10"/>
  <c r="F10" i="10"/>
  <c r="D256" i="4" s="1"/>
  <c r="F7" i="10"/>
  <c r="D254" i="4" s="1"/>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172" i="8"/>
  <c r="I173" i="8"/>
  <c r="I174" i="8"/>
  <c r="I175" i="8"/>
  <c r="I176" i="8"/>
  <c r="I177" i="8"/>
  <c r="I178" i="8"/>
  <c r="I179" i="8"/>
  <c r="I180" i="8"/>
  <c r="I181" i="8"/>
  <c r="I182" i="8"/>
  <c r="I183" i="8"/>
  <c r="I184" i="8"/>
  <c r="I185" i="8"/>
  <c r="I186" i="8"/>
  <c r="I187" i="8"/>
  <c r="I188" i="8"/>
  <c r="I189" i="8"/>
  <c r="I190" i="8"/>
  <c r="I191" i="8"/>
  <c r="I192" i="8"/>
  <c r="I193" i="8"/>
  <c r="I194" i="8"/>
  <c r="I195" i="8"/>
  <c r="I196" i="8"/>
  <c r="I197" i="8"/>
  <c r="I198" i="8"/>
  <c r="I199" i="8"/>
  <c r="I200" i="8"/>
  <c r="I201" i="8"/>
  <c r="I202" i="8"/>
  <c r="I203" i="8"/>
  <c r="I204" i="8"/>
  <c r="I205" i="8"/>
  <c r="I206" i="8"/>
  <c r="I207" i="8"/>
  <c r="I208" i="8"/>
  <c r="I209" i="8"/>
  <c r="I210" i="8"/>
  <c r="I211" i="8"/>
  <c r="I212" i="8"/>
  <c r="I213" i="8"/>
  <c r="I214" i="8"/>
  <c r="I215" i="8"/>
  <c r="I216" i="8"/>
  <c r="I217" i="8"/>
  <c r="I218" i="8"/>
  <c r="I219" i="8"/>
  <c r="I220" i="8"/>
  <c r="I221" i="8"/>
  <c r="I222" i="8"/>
  <c r="I223" i="8"/>
  <c r="I224" i="8"/>
  <c r="I225" i="8"/>
  <c r="I226" i="8"/>
  <c r="I227" i="8"/>
  <c r="I228" i="8"/>
  <c r="I229" i="8"/>
  <c r="I230" i="8"/>
  <c r="I231" i="8"/>
  <c r="I232" i="8"/>
  <c r="I233" i="8"/>
  <c r="I234" i="8"/>
  <c r="I235" i="8"/>
  <c r="I236" i="8"/>
  <c r="I237" i="8"/>
  <c r="I238" i="8"/>
  <c r="I239" i="8"/>
  <c r="I240" i="8"/>
  <c r="I241" i="8"/>
  <c r="I242" i="8"/>
  <c r="I243" i="8"/>
  <c r="I244" i="8"/>
  <c r="I245" i="8"/>
  <c r="I4" i="8"/>
  <c r="G247" i="8"/>
  <c r="G248" i="8" s="1"/>
  <c r="D252" i="4" l="1"/>
  <c r="D19" i="4" l="1"/>
  <c r="D273" i="4" l="1"/>
  <c r="D269" i="4"/>
  <c r="D222" i="4"/>
  <c r="D221" i="4"/>
  <c r="D220" i="4"/>
  <c r="D223" i="4" s="1"/>
  <c r="D216" i="4"/>
  <c r="D215" i="4"/>
  <c r="D214" i="4"/>
  <c r="D213" i="4"/>
  <c r="D212" i="4"/>
  <c r="D211" i="4"/>
  <c r="D203" i="4"/>
  <c r="D202" i="4"/>
  <c r="D201" i="4"/>
  <c r="D200" i="4"/>
  <c r="D199" i="4"/>
  <c r="D197" i="4"/>
  <c r="D196" i="4"/>
  <c r="D194" i="4"/>
  <c r="D204" i="4" s="1"/>
  <c r="D190" i="4"/>
  <c r="D189" i="4"/>
  <c r="D186" i="4"/>
  <c r="D187" i="4"/>
  <c r="D185" i="4"/>
  <c r="D184" i="4"/>
  <c r="D183" i="4"/>
  <c r="D181" i="4"/>
  <c r="D179" i="4"/>
  <c r="N472" i="2"/>
  <c r="M472" i="2"/>
  <c r="M471" i="2"/>
  <c r="M469" i="2"/>
  <c r="M468" i="2"/>
  <c r="M467" i="2"/>
  <c r="D178" i="4"/>
  <c r="D177" i="4"/>
  <c r="D173" i="4"/>
  <c r="D161" i="4"/>
  <c r="D151" i="4"/>
  <c r="D147" i="4"/>
  <c r="D145" i="4"/>
  <c r="D144" i="4"/>
  <c r="D142" i="4"/>
  <c r="D141" i="4"/>
  <c r="D138" i="4"/>
  <c r="D136" i="4"/>
  <c r="D135" i="4"/>
  <c r="D134" i="4"/>
  <c r="D133" i="4"/>
  <c r="D131" i="4"/>
  <c r="D130" i="4"/>
  <c r="D129" i="4"/>
  <c r="D128" i="4"/>
  <c r="E47" i="5"/>
  <c r="D47" i="5"/>
  <c r="F43" i="5"/>
  <c r="F42" i="5"/>
  <c r="F41" i="5"/>
  <c r="F40" i="5"/>
  <c r="F39" i="5"/>
  <c r="F38" i="5"/>
  <c r="F37" i="5"/>
  <c r="O47" i="5"/>
  <c r="N47" i="5"/>
  <c r="P39" i="5"/>
  <c r="Q39" i="5" s="1"/>
  <c r="G496" i="2"/>
  <c r="I495" i="2"/>
  <c r="K495" i="2" s="1"/>
  <c r="A495" i="2"/>
  <c r="L495" i="2" s="1"/>
  <c r="L494" i="2"/>
  <c r="I494" i="2"/>
  <c r="K494" i="2" s="1"/>
  <c r="A494" i="2"/>
  <c r="A493" i="2"/>
  <c r="L492" i="2"/>
  <c r="I492" i="2"/>
  <c r="K492" i="2" s="1"/>
  <c r="A492" i="2"/>
  <c r="A491" i="2"/>
  <c r="A490" i="2"/>
  <c r="I489" i="2"/>
  <c r="K489" i="2" s="1"/>
  <c r="A489" i="2"/>
  <c r="A488" i="2"/>
  <c r="I487" i="2"/>
  <c r="K487" i="2" s="1"/>
  <c r="A487" i="2"/>
  <c r="L487" i="2" s="1"/>
  <c r="A486" i="2"/>
  <c r="A485" i="2"/>
  <c r="A484" i="2"/>
  <c r="L483" i="2"/>
  <c r="A483" i="2"/>
  <c r="A482" i="2"/>
  <c r="A481" i="2"/>
  <c r="A480" i="2"/>
  <c r="L480" i="2" s="1"/>
  <c r="I479" i="2"/>
  <c r="K479" i="2" s="1"/>
  <c r="L479" i="2"/>
  <c r="A479" i="2"/>
  <c r="A478" i="2"/>
  <c r="A477" i="2"/>
  <c r="L476" i="2"/>
  <c r="A476" i="2"/>
  <c r="I475" i="2"/>
  <c r="K475" i="2" s="1"/>
  <c r="L475" i="2"/>
  <c r="A475" i="2"/>
  <c r="A474" i="2"/>
  <c r="L473" i="2"/>
  <c r="A473" i="2"/>
  <c r="I473" i="2" s="1"/>
  <c r="K473" i="2" s="1"/>
  <c r="A472" i="2"/>
  <c r="I471" i="2"/>
  <c r="K471" i="2" s="1"/>
  <c r="L471" i="2"/>
  <c r="A471" i="2"/>
  <c r="A470" i="2"/>
  <c r="A469" i="2"/>
  <c r="A468" i="2"/>
  <c r="I468" i="2" s="1"/>
  <c r="K468" i="2" s="1"/>
  <c r="A467" i="2"/>
  <c r="L467" i="2" s="1"/>
  <c r="A466" i="2"/>
  <c r="L465" i="2"/>
  <c r="A465" i="2"/>
  <c r="I465" i="2" s="1"/>
  <c r="K465" i="2" s="1"/>
  <c r="A464" i="2"/>
  <c r="A463" i="2"/>
  <c r="A462" i="2"/>
  <c r="A461" i="2"/>
  <c r="A460" i="2"/>
  <c r="A459" i="2"/>
  <c r="A458" i="2"/>
  <c r="I458" i="2" s="1"/>
  <c r="L457" i="2"/>
  <c r="A457" i="2"/>
  <c r="I457" i="2" s="1"/>
  <c r="K457" i="2" s="1"/>
  <c r="L456" i="2"/>
  <c r="I456" i="2"/>
  <c r="A456" i="2"/>
  <c r="L455" i="2"/>
  <c r="A455" i="2"/>
  <c r="I455" i="2" s="1"/>
  <c r="A454" i="2"/>
  <c r="A453" i="2"/>
  <c r="I452" i="2"/>
  <c r="K452" i="2" s="1"/>
  <c r="L452" i="2"/>
  <c r="A452" i="2"/>
  <c r="I451" i="2"/>
  <c r="K451" i="2" s="1"/>
  <c r="L451" i="2"/>
  <c r="A451" i="2"/>
  <c r="A450" i="2"/>
  <c r="A449" i="2"/>
  <c r="A448" i="2"/>
  <c r="I447" i="2"/>
  <c r="A447" i="2"/>
  <c r="I446" i="2"/>
  <c r="K446" i="2" s="1"/>
  <c r="A446" i="2"/>
  <c r="L446" i="2" s="1"/>
  <c r="A445" i="2"/>
  <c r="A444" i="2"/>
  <c r="A443" i="2"/>
  <c r="A442" i="2"/>
  <c r="A441" i="2"/>
  <c r="A440" i="2"/>
  <c r="I439" i="2"/>
  <c r="A439" i="2"/>
  <c r="A438" i="2"/>
  <c r="L437" i="2"/>
  <c r="A437" i="2"/>
  <c r="I437" i="2" s="1"/>
  <c r="K437" i="2" s="1"/>
  <c r="A436" i="2"/>
  <c r="A435" i="2"/>
  <c r="A434" i="2"/>
  <c r="A433" i="2"/>
  <c r="A432" i="2"/>
  <c r="A431" i="2"/>
  <c r="I430" i="2"/>
  <c r="K430" i="2" s="1"/>
  <c r="A430" i="2"/>
  <c r="L430" i="2" s="1"/>
  <c r="A429" i="2"/>
  <c r="A428" i="2"/>
  <c r="A427" i="2"/>
  <c r="A426" i="2"/>
  <c r="A425" i="2"/>
  <c r="A424" i="2"/>
  <c r="I423" i="2"/>
  <c r="A423" i="2"/>
  <c r="A422" i="2"/>
  <c r="A421" i="2"/>
  <c r="A420" i="2"/>
  <c r="A419" i="2"/>
  <c r="A418" i="2"/>
  <c r="A417" i="2"/>
  <c r="A416" i="2"/>
  <c r="L415" i="2"/>
  <c r="A415" i="2"/>
  <c r="A414" i="2"/>
  <c r="I413" i="2"/>
  <c r="L413" i="2"/>
  <c r="A413" i="2"/>
  <c r="A412" i="2"/>
  <c r="A411" i="2"/>
  <c r="A410" i="2"/>
  <c r="A409" i="2"/>
  <c r="A408" i="2"/>
  <c r="I407" i="2"/>
  <c r="K407" i="2" s="1"/>
  <c r="L407" i="2"/>
  <c r="A407" i="2"/>
  <c r="K406" i="2"/>
  <c r="I406" i="2"/>
  <c r="A406" i="2"/>
  <c r="A405" i="2"/>
  <c r="K404" i="2"/>
  <c r="I404" i="2"/>
  <c r="L404" i="2"/>
  <c r="A404" i="2"/>
  <c r="A403" i="2"/>
  <c r="A402" i="2"/>
  <c r="K401" i="2"/>
  <c r="I401" i="2"/>
  <c r="A401" i="2"/>
  <c r="A400" i="2"/>
  <c r="I400" i="2" s="1"/>
  <c r="A399" i="2"/>
  <c r="A398" i="2"/>
  <c r="A397" i="2"/>
  <c r="A396" i="2"/>
  <c r="A395" i="2"/>
  <c r="I395" i="2" s="1"/>
  <c r="A394" i="2"/>
  <c r="L393" i="2"/>
  <c r="I393" i="2"/>
  <c r="A393" i="2"/>
  <c r="L392" i="2"/>
  <c r="I392" i="2"/>
  <c r="A392" i="2"/>
  <c r="A391" i="2"/>
  <c r="L391" i="2" s="1"/>
  <c r="A390" i="2"/>
  <c r="A389" i="2"/>
  <c r="I388" i="2"/>
  <c r="A388" i="2"/>
  <c r="A387" i="2"/>
  <c r="A386" i="2"/>
  <c r="A385" i="2"/>
  <c r="K384" i="2"/>
  <c r="I384" i="2"/>
  <c r="A384" i="2"/>
  <c r="L384" i="2" s="1"/>
  <c r="A383" i="2"/>
  <c r="L382" i="2"/>
  <c r="A382" i="2"/>
  <c r="A381" i="2"/>
  <c r="I380" i="2"/>
  <c r="K380" i="2" s="1"/>
  <c r="A380" i="2"/>
  <c r="L380" i="2" s="1"/>
  <c r="A379" i="2"/>
  <c r="L378" i="2"/>
  <c r="A378" i="2"/>
  <c r="A377" i="2"/>
  <c r="A376" i="2"/>
  <c r="A375" i="2"/>
  <c r="A374" i="2"/>
  <c r="I374" i="2" s="1"/>
  <c r="A373" i="2"/>
  <c r="A372" i="2"/>
  <c r="A371" i="2"/>
  <c r="A370" i="2"/>
  <c r="A369" i="2"/>
  <c r="A368" i="2"/>
  <c r="I367" i="2"/>
  <c r="K367" i="2" s="1"/>
  <c r="A367" i="2"/>
  <c r="L366" i="2"/>
  <c r="I366" i="2"/>
  <c r="A366" i="2"/>
  <c r="A365" i="2"/>
  <c r="I364" i="2"/>
  <c r="A364" i="2"/>
  <c r="I363" i="2"/>
  <c r="K363" i="2" s="1"/>
  <c r="A363" i="2"/>
  <c r="L362" i="2"/>
  <c r="I362" i="2"/>
  <c r="K362" i="2" s="1"/>
  <c r="A362" i="2"/>
  <c r="K361" i="2"/>
  <c r="I361" i="2"/>
  <c r="A361" i="2"/>
  <c r="A360" i="2"/>
  <c r="A359" i="2"/>
  <c r="A358" i="2"/>
  <c r="A357" i="2"/>
  <c r="A356" i="2"/>
  <c r="A355" i="2"/>
  <c r="L355" i="2" s="1"/>
  <c r="I354" i="2"/>
  <c r="K354" i="2" s="1"/>
  <c r="A354" i="2"/>
  <c r="L354" i="2" s="1"/>
  <c r="A353" i="2"/>
  <c r="A352" i="2"/>
  <c r="A351" i="2"/>
  <c r="A350" i="2"/>
  <c r="A349" i="2"/>
  <c r="A348" i="2"/>
  <c r="A347" i="2"/>
  <c r="A346" i="2"/>
  <c r="A345" i="2"/>
  <c r="A344" i="2"/>
  <c r="I343" i="2"/>
  <c r="K343" i="2" s="1"/>
  <c r="A343" i="2"/>
  <c r="L343" i="2" s="1"/>
  <c r="A342" i="2"/>
  <c r="A341" i="2"/>
  <c r="A340" i="2"/>
  <c r="I339" i="2"/>
  <c r="K339" i="2" s="1"/>
  <c r="A339" i="2"/>
  <c r="L339" i="2" s="1"/>
  <c r="A338" i="2"/>
  <c r="A337" i="2"/>
  <c r="A336" i="2"/>
  <c r="A335" i="2"/>
  <c r="A334" i="2"/>
  <c r="A333" i="2"/>
  <c r="A332" i="2"/>
  <c r="I331" i="2"/>
  <c r="K331" i="2" s="1"/>
  <c r="A331" i="2"/>
  <c r="L331" i="2" s="1"/>
  <c r="A330" i="2"/>
  <c r="I329" i="2"/>
  <c r="K329" i="2" s="1"/>
  <c r="A329" i="2"/>
  <c r="A328" i="2"/>
  <c r="I328" i="2" s="1"/>
  <c r="A327" i="2"/>
  <c r="A326" i="2"/>
  <c r="A325" i="2"/>
  <c r="A324" i="2"/>
  <c r="I323" i="2"/>
  <c r="A323" i="2"/>
  <c r="A322" i="2"/>
  <c r="A321" i="2"/>
  <c r="I321" i="2" s="1"/>
  <c r="A320" i="2"/>
  <c r="I320" i="2" s="1"/>
  <c r="K320" i="2" s="1"/>
  <c r="L319" i="2"/>
  <c r="I319" i="2"/>
  <c r="A319" i="2"/>
  <c r="A318" i="2"/>
  <c r="A317" i="2"/>
  <c r="A316" i="2"/>
  <c r="A315" i="2"/>
  <c r="A314" i="2"/>
  <c r="A313" i="2"/>
  <c r="A312" i="2"/>
  <c r="A311" i="2"/>
  <c r="A310" i="2"/>
  <c r="A309" i="2"/>
  <c r="A308" i="2"/>
  <c r="A307" i="2"/>
  <c r="A306" i="2"/>
  <c r="I305" i="2"/>
  <c r="A305" i="2"/>
  <c r="L304" i="2"/>
  <c r="A304" i="2"/>
  <c r="A303" i="2"/>
  <c r="I303" i="2" s="1"/>
  <c r="A302" i="2"/>
  <c r="A301" i="2"/>
  <c r="L300" i="2"/>
  <c r="I300" i="2"/>
  <c r="K300" i="2" s="1"/>
  <c r="A300" i="2"/>
  <c r="A299" i="2"/>
  <c r="A298" i="2"/>
  <c r="A297" i="2"/>
  <c r="A296" i="2"/>
  <c r="I295" i="2"/>
  <c r="A295" i="2"/>
  <c r="A294" i="2"/>
  <c r="A293" i="2"/>
  <c r="A292" i="2"/>
  <c r="A291" i="2"/>
  <c r="A290" i="2"/>
  <c r="I290" i="2" s="1"/>
  <c r="K290" i="2" s="1"/>
  <c r="A289" i="2"/>
  <c r="A288" i="2"/>
  <c r="A287" i="2"/>
  <c r="L286" i="2"/>
  <c r="A286" i="2"/>
  <c r="I285" i="2"/>
  <c r="K285" i="2" s="1"/>
  <c r="A285" i="2"/>
  <c r="A284" i="2"/>
  <c r="A283" i="2"/>
  <c r="K282" i="2"/>
  <c r="I282" i="2"/>
  <c r="A282" i="2"/>
  <c r="L282" i="2" s="1"/>
  <c r="A281" i="2"/>
  <c r="L280" i="2"/>
  <c r="A280" i="2"/>
  <c r="A279" i="2"/>
  <c r="L278" i="2"/>
  <c r="A278" i="2"/>
  <c r="I277" i="2"/>
  <c r="K277" i="2" s="1"/>
  <c r="A277" i="2"/>
  <c r="I276" i="2"/>
  <c r="A276" i="2"/>
  <c r="L276" i="2" s="1"/>
  <c r="A275" i="2"/>
  <c r="A274" i="2"/>
  <c r="A273" i="2"/>
  <c r="L272" i="2"/>
  <c r="A272" i="2"/>
  <c r="A271" i="2"/>
  <c r="I271" i="2" s="1"/>
  <c r="A270" i="2"/>
  <c r="A269" i="2"/>
  <c r="I269" i="2" s="1"/>
  <c r="A268" i="2"/>
  <c r="A267" i="2"/>
  <c r="A266" i="2"/>
  <c r="L265" i="2"/>
  <c r="A265" i="2"/>
  <c r="I264" i="2"/>
  <c r="K264" i="2" s="1"/>
  <c r="A264" i="2"/>
  <c r="L263" i="2"/>
  <c r="A263" i="2"/>
  <c r="A262" i="2"/>
  <c r="L261" i="2"/>
  <c r="A261" i="2"/>
  <c r="A260" i="2"/>
  <c r="L260" i="2" s="1"/>
  <c r="A259" i="2"/>
  <c r="A258" i="2"/>
  <c r="L258" i="2" s="1"/>
  <c r="A257" i="2"/>
  <c r="I257" i="2" s="1"/>
  <c r="A256" i="2"/>
  <c r="A255" i="2"/>
  <c r="I255" i="2" s="1"/>
  <c r="A254" i="2"/>
  <c r="A253" i="2"/>
  <c r="A252" i="2"/>
  <c r="A251" i="2"/>
  <c r="A250" i="2"/>
  <c r="A249" i="2"/>
  <c r="A248" i="2"/>
  <c r="A247" i="2"/>
  <c r="I247" i="2" s="1"/>
  <c r="A246" i="2"/>
  <c r="A245" i="2"/>
  <c r="A244" i="2"/>
  <c r="A243" i="2"/>
  <c r="A242" i="2"/>
  <c r="A241" i="2"/>
  <c r="I241" i="2" s="1"/>
  <c r="A240" i="2"/>
  <c r="A239" i="2"/>
  <c r="L238" i="2"/>
  <c r="I238" i="2"/>
  <c r="K238" i="2" s="1"/>
  <c r="A238" i="2"/>
  <c r="L237" i="2"/>
  <c r="I237" i="2"/>
  <c r="K237" i="2" s="1"/>
  <c r="A237" i="2"/>
  <c r="A236" i="2"/>
  <c r="A235" i="2"/>
  <c r="A234" i="2"/>
  <c r="A233" i="2"/>
  <c r="A232" i="2"/>
  <c r="A231" i="2"/>
  <c r="A230" i="2"/>
  <c r="A229" i="2"/>
  <c r="A228" i="2"/>
  <c r="L228" i="2" s="1"/>
  <c r="A227" i="2"/>
  <c r="A226" i="2"/>
  <c r="A225" i="2"/>
  <c r="L224" i="2"/>
  <c r="A224" i="2"/>
  <c r="A223" i="2"/>
  <c r="A222" i="2"/>
  <c r="A221" i="2"/>
  <c r="L220" i="2"/>
  <c r="A220" i="2"/>
  <c r="A219" i="2"/>
  <c r="A218" i="2"/>
  <c r="A217" i="2"/>
  <c r="A216" i="2"/>
  <c r="I215" i="2"/>
  <c r="A215" i="2"/>
  <c r="A214" i="2"/>
  <c r="A213" i="2"/>
  <c r="A212" i="2"/>
  <c r="A211" i="2"/>
  <c r="A210" i="2"/>
  <c r="A209" i="2"/>
  <c r="A208" i="2"/>
  <c r="A207" i="2"/>
  <c r="L207" i="2" s="1"/>
  <c r="A206" i="2"/>
  <c r="A205" i="2"/>
  <c r="A204" i="2"/>
  <c r="A203" i="2"/>
  <c r="L203" i="2" s="1"/>
  <c r="A202" i="2"/>
  <c r="A201" i="2"/>
  <c r="A200" i="2"/>
  <c r="A199" i="2"/>
  <c r="L199" i="2" s="1"/>
  <c r="A198" i="2"/>
  <c r="A197" i="2"/>
  <c r="A196" i="2"/>
  <c r="A195" i="2"/>
  <c r="L195" i="2" s="1"/>
  <c r="A194" i="2"/>
  <c r="A193" i="2"/>
  <c r="A192" i="2"/>
  <c r="I191" i="2"/>
  <c r="K191" i="2" s="1"/>
  <c r="A191" i="2"/>
  <c r="A190" i="2"/>
  <c r="A189" i="2"/>
  <c r="A188" i="2"/>
  <c r="L188" i="2" s="1"/>
  <c r="A187" i="2"/>
  <c r="A186" i="2"/>
  <c r="A185" i="2"/>
  <c r="A184" i="2"/>
  <c r="L184" i="2" s="1"/>
  <c r="A183" i="2"/>
  <c r="A182" i="2"/>
  <c r="A181" i="2"/>
  <c r="L180" i="2"/>
  <c r="A180" i="2"/>
  <c r="A179" i="2"/>
  <c r="A178" i="2"/>
  <c r="A177" i="2"/>
  <c r="L176" i="2"/>
  <c r="A176" i="2"/>
  <c r="A175" i="2"/>
  <c r="A174" i="2"/>
  <c r="A173" i="2"/>
  <c r="A172" i="2"/>
  <c r="L172" i="2" s="1"/>
  <c r="A171" i="2"/>
  <c r="A170" i="2"/>
  <c r="I169" i="2"/>
  <c r="K169" i="2" s="1"/>
  <c r="A169" i="2"/>
  <c r="A168" i="2"/>
  <c r="A167" i="2"/>
  <c r="A166" i="2"/>
  <c r="A165" i="2"/>
  <c r="L165" i="2" s="1"/>
  <c r="L164" i="2"/>
  <c r="A164" i="2"/>
  <c r="I164" i="2" s="1"/>
  <c r="K164" i="2" s="1"/>
  <c r="A163" i="2"/>
  <c r="I163" i="2" s="1"/>
  <c r="K163" i="2" s="1"/>
  <c r="A162" i="2"/>
  <c r="I162" i="2" s="1"/>
  <c r="K162" i="2" s="1"/>
  <c r="A161" i="2"/>
  <c r="I161" i="2" s="1"/>
  <c r="A160" i="2"/>
  <c r="A159" i="2"/>
  <c r="A158" i="2"/>
  <c r="A157" i="2"/>
  <c r="I157" i="2" s="1"/>
  <c r="A156" i="2"/>
  <c r="A155" i="2"/>
  <c r="A154" i="2"/>
  <c r="L153" i="2"/>
  <c r="I153" i="2"/>
  <c r="K153" i="2" s="1"/>
  <c r="A153" i="2"/>
  <c r="A152" i="2"/>
  <c r="A151" i="2"/>
  <c r="A150" i="2"/>
  <c r="A149" i="2"/>
  <c r="A148" i="2"/>
  <c r="A147" i="2"/>
  <c r="A146" i="2"/>
  <c r="A145" i="2"/>
  <c r="A144" i="2"/>
  <c r="L144" i="2" s="1"/>
  <c r="I143" i="2"/>
  <c r="K143" i="2" s="1"/>
  <c r="L143" i="2"/>
  <c r="A143" i="2"/>
  <c r="A142" i="2"/>
  <c r="I142" i="2" s="1"/>
  <c r="K142" i="2" s="1"/>
  <c r="A141" i="2"/>
  <c r="A140" i="2"/>
  <c r="L140" i="2" s="1"/>
  <c r="L139" i="2"/>
  <c r="A139" i="2"/>
  <c r="A138" i="2"/>
  <c r="L137" i="2"/>
  <c r="I137" i="2"/>
  <c r="A137" i="2"/>
  <c r="A136" i="2"/>
  <c r="I135" i="2"/>
  <c r="A135" i="2"/>
  <c r="L135" i="2" s="1"/>
  <c r="A134" i="2"/>
  <c r="A133" i="2"/>
  <c r="I133" i="2" s="1"/>
  <c r="K133" i="2" s="1"/>
  <c r="L132" i="2"/>
  <c r="A132" i="2"/>
  <c r="A131" i="2"/>
  <c r="I131" i="2" s="1"/>
  <c r="K131" i="2" s="1"/>
  <c r="A130" i="2"/>
  <c r="I130" i="2" s="1"/>
  <c r="K130" i="2" s="1"/>
  <c r="A129" i="2"/>
  <c r="I129" i="2" s="1"/>
  <c r="K129" i="2" s="1"/>
  <c r="A128" i="2"/>
  <c r="L128" i="2" s="1"/>
  <c r="I127" i="2"/>
  <c r="K127" i="2" s="1"/>
  <c r="A127" i="2"/>
  <c r="A126" i="2"/>
  <c r="A125" i="2"/>
  <c r="I124" i="2"/>
  <c r="K124" i="2" s="1"/>
  <c r="A124" i="2"/>
  <c r="A123" i="2"/>
  <c r="A122" i="2"/>
  <c r="A121" i="2"/>
  <c r="A120" i="2"/>
  <c r="L120" i="2" s="1"/>
  <c r="A119" i="2"/>
  <c r="A118" i="2"/>
  <c r="A117" i="2"/>
  <c r="A116" i="2"/>
  <c r="I115" i="2"/>
  <c r="A115" i="2"/>
  <c r="A114" i="2"/>
  <c r="A113" i="2"/>
  <c r="A112" i="2"/>
  <c r="I112" i="2" s="1"/>
  <c r="K112" i="2" s="1"/>
  <c r="L111" i="2"/>
  <c r="I111" i="2"/>
  <c r="A111" i="2"/>
  <c r="A110" i="2"/>
  <c r="A109" i="2"/>
  <c r="A108" i="2"/>
  <c r="A107" i="2"/>
  <c r="A106" i="2"/>
  <c r="I106" i="2" s="1"/>
  <c r="K106" i="2" s="1"/>
  <c r="A105" i="2"/>
  <c r="I105" i="2" s="1"/>
  <c r="K105" i="2" s="1"/>
  <c r="A104" i="2"/>
  <c r="I104" i="2" s="1"/>
  <c r="K104" i="2" s="1"/>
  <c r="A103" i="2"/>
  <c r="A102" i="2"/>
  <c r="A101" i="2"/>
  <c r="A100" i="2"/>
  <c r="A99" i="2"/>
  <c r="I99" i="2" s="1"/>
  <c r="A98" i="2"/>
  <c r="A97" i="2"/>
  <c r="A96" i="2"/>
  <c r="A95" i="2"/>
  <c r="I94" i="2"/>
  <c r="K94" i="2" s="1"/>
  <c r="A94" i="2"/>
  <c r="A93" i="2"/>
  <c r="I92" i="2"/>
  <c r="K92" i="2" s="1"/>
  <c r="L92" i="2"/>
  <c r="A92" i="2"/>
  <c r="I91" i="2"/>
  <c r="K91" i="2" s="1"/>
  <c r="A91" i="2"/>
  <c r="A90" i="2"/>
  <c r="A89" i="2"/>
  <c r="A88" i="2"/>
  <c r="A87" i="2"/>
  <c r="A86" i="2"/>
  <c r="A85" i="2"/>
  <c r="A84" i="2"/>
  <c r="A83" i="2"/>
  <c r="A82" i="2"/>
  <c r="A81" i="2"/>
  <c r="A80" i="2"/>
  <c r="A79" i="2"/>
  <c r="I79" i="2" s="1"/>
  <c r="K79" i="2" s="1"/>
  <c r="A78" i="2"/>
  <c r="A77" i="2"/>
  <c r="A76" i="2"/>
  <c r="A75" i="2"/>
  <c r="A74" i="2"/>
  <c r="I73" i="2"/>
  <c r="A73" i="2"/>
  <c r="A72" i="2"/>
  <c r="I71" i="2"/>
  <c r="K71" i="2" s="1"/>
  <c r="L71" i="2"/>
  <c r="A71" i="2"/>
  <c r="A70" i="2"/>
  <c r="I70" i="2" s="1"/>
  <c r="K70" i="2" s="1"/>
  <c r="A69" i="2"/>
  <c r="A68" i="2"/>
  <c r="A67" i="2"/>
  <c r="A66" i="2"/>
  <c r="L65" i="2"/>
  <c r="A65" i="2"/>
  <c r="I64" i="2"/>
  <c r="K64" i="2" s="1"/>
  <c r="A64" i="2"/>
  <c r="A63" i="2"/>
  <c r="A62" i="2"/>
  <c r="A61" i="2"/>
  <c r="A60" i="2"/>
  <c r="L60" i="2" s="1"/>
  <c r="A59" i="2"/>
  <c r="A58" i="2"/>
  <c r="A57" i="2"/>
  <c r="I56" i="2"/>
  <c r="K56" i="2" s="1"/>
  <c r="A56" i="2"/>
  <c r="A55" i="2"/>
  <c r="L54" i="2"/>
  <c r="A54" i="2"/>
  <c r="A53" i="2"/>
  <c r="I53" i="2" s="1"/>
  <c r="K53" i="2" s="1"/>
  <c r="A52" i="2"/>
  <c r="L51" i="2"/>
  <c r="A51" i="2"/>
  <c r="A50" i="2"/>
  <c r="L50" i="2" s="1"/>
  <c r="L49" i="2"/>
  <c r="I49" i="2"/>
  <c r="K49" i="2" s="1"/>
  <c r="A49" i="2"/>
  <c r="A48" i="2"/>
  <c r="A47" i="2"/>
  <c r="A46" i="2"/>
  <c r="I45" i="2"/>
  <c r="K45" i="2" s="1"/>
  <c r="A45" i="2"/>
  <c r="A44" i="2"/>
  <c r="A43" i="2"/>
  <c r="A42" i="2"/>
  <c r="A41" i="2"/>
  <c r="A40" i="2"/>
  <c r="A39" i="2"/>
  <c r="I39" i="2" s="1"/>
  <c r="K39" i="2" s="1"/>
  <c r="A38" i="2"/>
  <c r="A37" i="2"/>
  <c r="I36" i="2"/>
  <c r="K36" i="2" s="1"/>
  <c r="A36" i="2"/>
  <c r="L36" i="2" s="1"/>
  <c r="A35" i="2"/>
  <c r="A34" i="2"/>
  <c r="A33" i="2"/>
  <c r="L32" i="2"/>
  <c r="A32" i="2"/>
  <c r="A31" i="2"/>
  <c r="I31" i="2" s="1"/>
  <c r="A30" i="2"/>
  <c r="A29" i="2"/>
  <c r="A28" i="2"/>
  <c r="A27" i="2"/>
  <c r="A26" i="2"/>
  <c r="A25" i="2"/>
  <c r="L24" i="2"/>
  <c r="A24" i="2"/>
  <c r="A23" i="2"/>
  <c r="I23" i="2" s="1"/>
  <c r="A22" i="2"/>
  <c r="A21" i="2"/>
  <c r="A20" i="2"/>
  <c r="A19" i="2"/>
  <c r="A18" i="2"/>
  <c r="I18" i="2" s="1"/>
  <c r="K18" i="2" s="1"/>
  <c r="A17" i="2"/>
  <c r="I17" i="2" s="1"/>
  <c r="K17" i="2" s="1"/>
  <c r="L16" i="2"/>
  <c r="A16" i="2"/>
  <c r="A15" i="2"/>
  <c r="L14" i="2"/>
  <c r="A14" i="2"/>
  <c r="A13" i="2"/>
  <c r="A12" i="2"/>
  <c r="A11" i="2"/>
  <c r="A10" i="2"/>
  <c r="A9" i="2"/>
  <c r="A8" i="2"/>
  <c r="L8" i="2" s="1"/>
  <c r="A7" i="2"/>
  <c r="D51" i="7"/>
  <c r="E51" i="7" s="1"/>
  <c r="C51" i="7"/>
  <c r="D50" i="7"/>
  <c r="C50" i="7"/>
  <c r="D49" i="7"/>
  <c r="C49" i="7"/>
  <c r="D48" i="7"/>
  <c r="E48" i="7" s="1"/>
  <c r="C48" i="7"/>
  <c r="D47" i="7"/>
  <c r="C47" i="7"/>
  <c r="D44" i="7"/>
  <c r="C44"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D148" i="4" l="1"/>
  <c r="D153" i="4"/>
  <c r="P47" i="5"/>
  <c r="F47" i="5"/>
  <c r="K31" i="2"/>
  <c r="L43" i="2"/>
  <c r="K247" i="2"/>
  <c r="L267" i="2"/>
  <c r="I267" i="2"/>
  <c r="K267" i="2" s="1"/>
  <c r="K99" i="2"/>
  <c r="K271" i="2"/>
  <c r="I327" i="2"/>
  <c r="K327" i="2" s="1"/>
  <c r="L126" i="2"/>
  <c r="K135" i="2"/>
  <c r="K241" i="2"/>
  <c r="L283" i="2"/>
  <c r="I283" i="2"/>
  <c r="K283" i="2" s="1"/>
  <c r="I424" i="2"/>
  <c r="K424" i="2" s="1"/>
  <c r="L424" i="2"/>
  <c r="L80" i="2"/>
  <c r="K303" i="2"/>
  <c r="L436" i="2"/>
  <c r="I436" i="2"/>
  <c r="K436" i="2" s="1"/>
  <c r="L298" i="2"/>
  <c r="I298" i="2"/>
  <c r="K298" i="2" s="1"/>
  <c r="I41" i="2"/>
  <c r="K41" i="2" s="1"/>
  <c r="I43" i="2"/>
  <c r="K43" i="2" s="1"/>
  <c r="I47" i="2"/>
  <c r="K47" i="2" s="1"/>
  <c r="I51" i="2"/>
  <c r="K51" i="2" s="1"/>
  <c r="I80" i="2"/>
  <c r="K80" i="2" s="1"/>
  <c r="I81" i="2"/>
  <c r="K81" i="2" s="1"/>
  <c r="I107" i="2"/>
  <c r="K107" i="2" s="1"/>
  <c r="I110" i="2"/>
  <c r="K110" i="2" s="1"/>
  <c r="I139" i="2"/>
  <c r="K139" i="2" s="1"/>
  <c r="L142" i="2"/>
  <c r="I148" i="2"/>
  <c r="K148" i="2" s="1"/>
  <c r="L162" i="2"/>
  <c r="I199" i="2"/>
  <c r="K199" i="2" s="1"/>
  <c r="L248" i="2"/>
  <c r="I263" i="2"/>
  <c r="K263" i="2" s="1"/>
  <c r="I296" i="2"/>
  <c r="K296" i="2" s="1"/>
  <c r="L315" i="2"/>
  <c r="I315" i="2"/>
  <c r="K315" i="2" s="1"/>
  <c r="K395" i="2"/>
  <c r="I415" i="2"/>
  <c r="K415" i="2" s="1"/>
  <c r="L421" i="2"/>
  <c r="L431" i="2"/>
  <c r="I431" i="2"/>
  <c r="K431" i="2" s="1"/>
  <c r="L460" i="2"/>
  <c r="I460" i="2"/>
  <c r="K460" i="2" s="1"/>
  <c r="I467" i="2"/>
  <c r="K467" i="2" s="1"/>
  <c r="I470" i="2"/>
  <c r="K470" i="2" s="1"/>
  <c r="L470" i="2"/>
  <c r="K23" i="2"/>
  <c r="L29" i="2"/>
  <c r="L45" i="2"/>
  <c r="L53" i="2"/>
  <c r="I76" i="2"/>
  <c r="K76" i="2" s="1"/>
  <c r="L109" i="2"/>
  <c r="L112" i="2"/>
  <c r="L146" i="2"/>
  <c r="K157" i="2"/>
  <c r="I207" i="2"/>
  <c r="K207" i="2" s="1"/>
  <c r="L211" i="2"/>
  <c r="L215" i="2"/>
  <c r="K255" i="2"/>
  <c r="I260" i="2"/>
  <c r="K260" i="2" s="1"/>
  <c r="K269" i="2"/>
  <c r="I272" i="2"/>
  <c r="K272" i="2" s="1"/>
  <c r="L301" i="2"/>
  <c r="L305" i="2"/>
  <c r="L323" i="2"/>
  <c r="I324" i="2"/>
  <c r="K324" i="2" s="1"/>
  <c r="L327" i="2"/>
  <c r="L335" i="2"/>
  <c r="I335" i="2"/>
  <c r="K335" i="2" s="1"/>
  <c r="I355" i="2"/>
  <c r="K355" i="2" s="1"/>
  <c r="L364" i="2"/>
  <c r="K374" i="2"/>
  <c r="I414" i="2"/>
  <c r="K414" i="2" s="1"/>
  <c r="I421" i="2"/>
  <c r="K421" i="2" s="1"/>
  <c r="L423" i="2"/>
  <c r="L439" i="2"/>
  <c r="K458" i="2"/>
  <c r="I476" i="2"/>
  <c r="K476" i="2" s="1"/>
  <c r="I480" i="2"/>
  <c r="K480" i="2" s="1"/>
  <c r="L489" i="2"/>
  <c r="L39" i="2"/>
  <c r="L270" i="2"/>
  <c r="I270" i="2"/>
  <c r="K270" i="2" s="1"/>
  <c r="I281" i="2"/>
  <c r="K281" i="2" s="1"/>
  <c r="L281" i="2"/>
  <c r="L417" i="2"/>
  <c r="I478" i="2"/>
  <c r="K478" i="2" s="1"/>
  <c r="L478" i="2"/>
  <c r="I32" i="2"/>
  <c r="K32" i="2" s="1"/>
  <c r="L56" i="2"/>
  <c r="L70" i="2"/>
  <c r="L89" i="2"/>
  <c r="L100" i="2"/>
  <c r="I120" i="2"/>
  <c r="K120" i="2" s="1"/>
  <c r="L124" i="2"/>
  <c r="L130" i="2"/>
  <c r="I280" i="2"/>
  <c r="K280" i="2" s="1"/>
  <c r="I304" i="2"/>
  <c r="K304" i="2" s="1"/>
  <c r="I313" i="2"/>
  <c r="K328" i="2"/>
  <c r="I417" i="2"/>
  <c r="K73" i="2"/>
  <c r="L79" i="2"/>
  <c r="K115" i="2"/>
  <c r="K137" i="2"/>
  <c r="L191" i="2"/>
  <c r="K215" i="2"/>
  <c r="K257" i="2"/>
  <c r="K295" i="2"/>
  <c r="I311" i="2"/>
  <c r="L312" i="2"/>
  <c r="I312" i="2"/>
  <c r="K312" i="2" s="1"/>
  <c r="K321" i="2"/>
  <c r="L329" i="2"/>
  <c r="I350" i="2"/>
  <c r="K350" i="2" s="1"/>
  <c r="L350" i="2"/>
  <c r="K364" i="2"/>
  <c r="L376" i="2"/>
  <c r="I376" i="2"/>
  <c r="K376" i="2" s="1"/>
  <c r="K388" i="2"/>
  <c r="L400" i="2"/>
  <c r="I408" i="2"/>
  <c r="K408" i="2" s="1"/>
  <c r="I416" i="2"/>
  <c r="K416" i="2" s="1"/>
  <c r="L416" i="2"/>
  <c r="K423" i="2"/>
  <c r="L432" i="2"/>
  <c r="I432" i="2"/>
  <c r="K432" i="2" s="1"/>
  <c r="L459" i="2"/>
  <c r="I459" i="2"/>
  <c r="K459" i="2" s="1"/>
  <c r="I483" i="2"/>
  <c r="K483" i="2" s="1"/>
  <c r="L402" i="2"/>
  <c r="L453" i="2"/>
  <c r="K455" i="2"/>
  <c r="L468" i="2"/>
  <c r="L10" i="2"/>
  <c r="I10" i="2"/>
  <c r="K10" i="2" s="1"/>
  <c r="I119" i="2"/>
  <c r="K119" i="2" s="1"/>
  <c r="L119" i="2"/>
  <c r="I35" i="2"/>
  <c r="K35" i="2" s="1"/>
  <c r="L35" i="2"/>
  <c r="L9" i="2"/>
  <c r="I9" i="2"/>
  <c r="K9" i="2" s="1"/>
  <c r="I84" i="2"/>
  <c r="K84" i="2" s="1"/>
  <c r="L84" i="2"/>
  <c r="L34" i="2"/>
  <c r="I34" i="2"/>
  <c r="K34" i="2" s="1"/>
  <c r="I108" i="2"/>
  <c r="K108" i="2" s="1"/>
  <c r="L108" i="2"/>
  <c r="L118" i="2"/>
  <c r="I118" i="2"/>
  <c r="K118" i="2" s="1"/>
  <c r="I125" i="2"/>
  <c r="K125" i="2" s="1"/>
  <c r="L125" i="2"/>
  <c r="I141" i="2"/>
  <c r="K141" i="2" s="1"/>
  <c r="L141" i="2"/>
  <c r="I149" i="2"/>
  <c r="K149" i="2" s="1"/>
  <c r="L149" i="2"/>
  <c r="I156" i="2"/>
  <c r="K156" i="2" s="1"/>
  <c r="L156" i="2"/>
  <c r="I178" i="2"/>
  <c r="K178" i="2" s="1"/>
  <c r="L178" i="2"/>
  <c r="L181" i="2"/>
  <c r="I181" i="2"/>
  <c r="K181" i="2" s="1"/>
  <c r="L201" i="2"/>
  <c r="I201" i="2"/>
  <c r="K201" i="2" s="1"/>
  <c r="L204" i="2"/>
  <c r="I204" i="2"/>
  <c r="K204" i="2" s="1"/>
  <c r="L217" i="2"/>
  <c r="I217" i="2"/>
  <c r="K217" i="2" s="1"/>
  <c r="L227" i="2"/>
  <c r="I227" i="2"/>
  <c r="K227" i="2" s="1"/>
  <c r="L250" i="2"/>
  <c r="I250" i="2"/>
  <c r="K250" i="2" s="1"/>
  <c r="L463" i="2"/>
  <c r="I463" i="2"/>
  <c r="K463" i="2" s="1"/>
  <c r="L485" i="2"/>
  <c r="I485" i="2"/>
  <c r="K485" i="2" s="1"/>
  <c r="I13" i="2"/>
  <c r="K13" i="2" s="1"/>
  <c r="L13" i="2"/>
  <c r="I40" i="2"/>
  <c r="K40" i="2" s="1"/>
  <c r="L40" i="2"/>
  <c r="L76" i="2"/>
  <c r="I109" i="2"/>
  <c r="K109" i="2" s="1"/>
  <c r="L110" i="2"/>
  <c r="I144" i="2"/>
  <c r="K144" i="2" s="1"/>
  <c r="I146" i="2"/>
  <c r="K146" i="2" s="1"/>
  <c r="L151" i="2"/>
  <c r="I151" i="2"/>
  <c r="K151" i="2" s="1"/>
  <c r="L158" i="2"/>
  <c r="I158" i="2"/>
  <c r="K158" i="2" s="1"/>
  <c r="L179" i="2"/>
  <c r="I179" i="2"/>
  <c r="K179" i="2" s="1"/>
  <c r="L221" i="2"/>
  <c r="I221" i="2"/>
  <c r="K221" i="2" s="1"/>
  <c r="L240" i="2"/>
  <c r="I240" i="2"/>
  <c r="K240" i="2" s="1"/>
  <c r="I52" i="2"/>
  <c r="K52" i="2" s="1"/>
  <c r="L52" i="2"/>
  <c r="I54" i="2"/>
  <c r="K54" i="2" s="1"/>
  <c r="I65" i="2"/>
  <c r="K65" i="2" s="1"/>
  <c r="L82" i="2"/>
  <c r="I82" i="2"/>
  <c r="K82" i="2" s="1"/>
  <c r="L121" i="2"/>
  <c r="I121" i="2"/>
  <c r="K121" i="2" s="1"/>
  <c r="L129" i="2"/>
  <c r="L131" i="2"/>
  <c r="I145" i="2"/>
  <c r="K145" i="2" s="1"/>
  <c r="L145" i="2"/>
  <c r="L155" i="2"/>
  <c r="I155" i="2"/>
  <c r="K155" i="2" s="1"/>
  <c r="L163" i="2"/>
  <c r="L170" i="2"/>
  <c r="I170" i="2"/>
  <c r="K170" i="2" s="1"/>
  <c r="L173" i="2"/>
  <c r="I173" i="2"/>
  <c r="K173" i="2" s="1"/>
  <c r="L183" i="2"/>
  <c r="I183" i="2"/>
  <c r="K183" i="2" s="1"/>
  <c r="I186" i="2"/>
  <c r="K186" i="2" s="1"/>
  <c r="L186" i="2"/>
  <c r="I189" i="2"/>
  <c r="K189" i="2" s="1"/>
  <c r="L189" i="2"/>
  <c r="L192" i="2"/>
  <c r="I192" i="2"/>
  <c r="K192" i="2" s="1"/>
  <c r="I195" i="2"/>
  <c r="K195" i="2" s="1"/>
  <c r="L197" i="2"/>
  <c r="I197" i="2"/>
  <c r="K197" i="2" s="1"/>
  <c r="L200" i="2"/>
  <c r="I200" i="2"/>
  <c r="K200" i="2" s="1"/>
  <c r="I203" i="2"/>
  <c r="K203" i="2" s="1"/>
  <c r="L205" i="2"/>
  <c r="I205" i="2"/>
  <c r="K205" i="2" s="1"/>
  <c r="L208" i="2"/>
  <c r="I208" i="2"/>
  <c r="K208" i="2" s="1"/>
  <c r="I211" i="2"/>
  <c r="K211" i="2" s="1"/>
  <c r="I213" i="2"/>
  <c r="K213" i="2" s="1"/>
  <c r="L213" i="2"/>
  <c r="L216" i="2"/>
  <c r="I216" i="2"/>
  <c r="K216" i="2" s="1"/>
  <c r="L219" i="2"/>
  <c r="I219" i="2"/>
  <c r="K219" i="2" s="1"/>
  <c r="I222" i="2"/>
  <c r="K222" i="2" s="1"/>
  <c r="L222" i="2"/>
  <c r="L225" i="2"/>
  <c r="I225" i="2"/>
  <c r="K225" i="2" s="1"/>
  <c r="I333" i="2"/>
  <c r="K333" i="2" s="1"/>
  <c r="L333" i="2"/>
  <c r="I338" i="2"/>
  <c r="K338" i="2" s="1"/>
  <c r="L338" i="2"/>
  <c r="L377" i="2"/>
  <c r="I377" i="2"/>
  <c r="K377" i="2" s="1"/>
  <c r="L386" i="2"/>
  <c r="I386" i="2"/>
  <c r="K386" i="2" s="1"/>
  <c r="L7" i="2"/>
  <c r="L83" i="2"/>
  <c r="I83" i="2"/>
  <c r="K83" i="2" s="1"/>
  <c r="L122" i="2"/>
  <c r="I122" i="2"/>
  <c r="K122" i="2" s="1"/>
  <c r="L154" i="2"/>
  <c r="I154" i="2"/>
  <c r="K154" i="2" s="1"/>
  <c r="L175" i="2"/>
  <c r="I175" i="2"/>
  <c r="K175" i="2" s="1"/>
  <c r="L193" i="2"/>
  <c r="I193" i="2"/>
  <c r="K193" i="2" s="1"/>
  <c r="L196" i="2"/>
  <c r="I196" i="2"/>
  <c r="K196" i="2" s="1"/>
  <c r="L209" i="2"/>
  <c r="I209" i="2"/>
  <c r="K209" i="2" s="1"/>
  <c r="L212" i="2"/>
  <c r="I212" i="2"/>
  <c r="K212" i="2" s="1"/>
  <c r="I230" i="2"/>
  <c r="K230" i="2" s="1"/>
  <c r="L230" i="2"/>
  <c r="I289" i="2"/>
  <c r="K289" i="2" s="1"/>
  <c r="L289" i="2"/>
  <c r="I472" i="2"/>
  <c r="K472" i="2" s="1"/>
  <c r="L472" i="2"/>
  <c r="I7" i="2"/>
  <c r="I8" i="2"/>
  <c r="K8" i="2" s="1"/>
  <c r="L18" i="2"/>
  <c r="I48" i="2"/>
  <c r="K48" i="2" s="1"/>
  <c r="L48" i="2"/>
  <c r="I50" i="2"/>
  <c r="K50" i="2" s="1"/>
  <c r="L94" i="2"/>
  <c r="L105" i="2"/>
  <c r="I126" i="2"/>
  <c r="K126" i="2" s="1"/>
  <c r="L127" i="2"/>
  <c r="I182" i="2"/>
  <c r="K182" i="2" s="1"/>
  <c r="L182" i="2"/>
  <c r="L185" i="2"/>
  <c r="I185" i="2"/>
  <c r="K185" i="2" s="1"/>
  <c r="I218" i="2"/>
  <c r="K218" i="2" s="1"/>
  <c r="L218" i="2"/>
  <c r="I369" i="2"/>
  <c r="K369" i="2" s="1"/>
  <c r="L369" i="2"/>
  <c r="I14" i="2"/>
  <c r="K14" i="2" s="1"/>
  <c r="I24" i="2"/>
  <c r="K24" i="2" s="1"/>
  <c r="H496" i="2"/>
  <c r="L17" i="2"/>
  <c r="I44" i="2"/>
  <c r="K44" i="2" s="1"/>
  <c r="L44" i="2"/>
  <c r="I57" i="2"/>
  <c r="K57" i="2" s="1"/>
  <c r="L57" i="2"/>
  <c r="L81" i="2"/>
  <c r="L104" i="2"/>
  <c r="L106" i="2"/>
  <c r="K111" i="2"/>
  <c r="L133" i="2"/>
  <c r="I136" i="2"/>
  <c r="K136" i="2" s="1"/>
  <c r="L136" i="2"/>
  <c r="I140" i="2"/>
  <c r="K140" i="2" s="1"/>
  <c r="L150" i="2"/>
  <c r="I150" i="2"/>
  <c r="K150" i="2" s="1"/>
  <c r="I152" i="2"/>
  <c r="K152" i="2" s="1"/>
  <c r="L152" i="2"/>
  <c r="L171" i="2"/>
  <c r="I171" i="2"/>
  <c r="K171" i="2" s="1"/>
  <c r="I174" i="2"/>
  <c r="K174" i="2" s="1"/>
  <c r="L174" i="2"/>
  <c r="L177" i="2"/>
  <c r="I177" i="2"/>
  <c r="K177" i="2" s="1"/>
  <c r="L187" i="2"/>
  <c r="I187" i="2"/>
  <c r="K187" i="2" s="1"/>
  <c r="L223" i="2"/>
  <c r="I223" i="2"/>
  <c r="K223" i="2" s="1"/>
  <c r="I226" i="2"/>
  <c r="K226" i="2" s="1"/>
  <c r="L226" i="2"/>
  <c r="L229" i="2"/>
  <c r="I229" i="2"/>
  <c r="K229" i="2" s="1"/>
  <c r="L239" i="2"/>
  <c r="I239" i="2"/>
  <c r="K239" i="2" s="1"/>
  <c r="I259" i="2"/>
  <c r="K259" i="2" s="1"/>
  <c r="L259" i="2"/>
  <c r="L274" i="2"/>
  <c r="I274" i="2"/>
  <c r="K274" i="2" s="1"/>
  <c r="L314" i="2"/>
  <c r="I314" i="2"/>
  <c r="K314" i="2" s="1"/>
  <c r="I345" i="2"/>
  <c r="K345" i="2" s="1"/>
  <c r="L345" i="2"/>
  <c r="L442" i="2"/>
  <c r="I442" i="2"/>
  <c r="K442" i="2" s="1"/>
  <c r="L21" i="2"/>
  <c r="L113" i="2"/>
  <c r="L167" i="2"/>
  <c r="I172" i="2"/>
  <c r="K172" i="2" s="1"/>
  <c r="I176" i="2"/>
  <c r="K176" i="2" s="1"/>
  <c r="I180" i="2"/>
  <c r="K180" i="2" s="1"/>
  <c r="I184" i="2"/>
  <c r="K184" i="2" s="1"/>
  <c r="I188" i="2"/>
  <c r="K188" i="2" s="1"/>
  <c r="L190" i="2"/>
  <c r="L194" i="2"/>
  <c r="L198" i="2"/>
  <c r="L202" i="2"/>
  <c r="L206" i="2"/>
  <c r="L210" i="2"/>
  <c r="L214" i="2"/>
  <c r="I220" i="2"/>
  <c r="K220" i="2" s="1"/>
  <c r="I224" i="2"/>
  <c r="K224" i="2" s="1"/>
  <c r="I228" i="2"/>
  <c r="K228" i="2" s="1"/>
  <c r="I233" i="2"/>
  <c r="L235" i="2"/>
  <c r="L245" i="2"/>
  <c r="I253" i="2"/>
  <c r="I258" i="2"/>
  <c r="K258" i="2" s="1"/>
  <c r="I286" i="2"/>
  <c r="K286" i="2" s="1"/>
  <c r="I330" i="2"/>
  <c r="K330" i="2" s="1"/>
  <c r="L330" i="2"/>
  <c r="I341" i="2"/>
  <c r="K341" i="2" s="1"/>
  <c r="L341" i="2"/>
  <c r="I346" i="2"/>
  <c r="K346" i="2" s="1"/>
  <c r="L346" i="2"/>
  <c r="L356" i="2"/>
  <c r="I356" i="2"/>
  <c r="K356" i="2" s="1"/>
  <c r="I382" i="2"/>
  <c r="K382" i="2" s="1"/>
  <c r="L385" i="2"/>
  <c r="I385" i="2"/>
  <c r="K385" i="2" s="1"/>
  <c r="L398" i="2"/>
  <c r="I398" i="2"/>
  <c r="K398" i="2" s="1"/>
  <c r="I426" i="2"/>
  <c r="K426" i="2" s="1"/>
  <c r="L426" i="2"/>
  <c r="I429" i="2"/>
  <c r="K429" i="2" s="1"/>
  <c r="L429" i="2"/>
  <c r="I445" i="2"/>
  <c r="K445" i="2" s="1"/>
  <c r="L445" i="2"/>
  <c r="I245" i="2"/>
  <c r="L306" i="2"/>
  <c r="I306" i="2"/>
  <c r="K306" i="2" s="1"/>
  <c r="I334" i="2"/>
  <c r="K334" i="2" s="1"/>
  <c r="L334" i="2"/>
  <c r="I353" i="2"/>
  <c r="K353" i="2" s="1"/>
  <c r="L353" i="2"/>
  <c r="I440" i="2"/>
  <c r="K440" i="2" s="1"/>
  <c r="L440" i="2"/>
  <c r="L62" i="2"/>
  <c r="L97" i="2"/>
  <c r="I16" i="2"/>
  <c r="K16" i="2" s="1"/>
  <c r="I21" i="2"/>
  <c r="L23" i="2"/>
  <c r="I29" i="2"/>
  <c r="K29" i="2" s="1"/>
  <c r="L31" i="2"/>
  <c r="I60" i="2"/>
  <c r="K60" i="2" s="1"/>
  <c r="I62" i="2"/>
  <c r="K62" i="2" s="1"/>
  <c r="L64" i="2"/>
  <c r="L73" i="2"/>
  <c r="I89" i="2"/>
  <c r="L91" i="2"/>
  <c r="I97" i="2"/>
  <c r="K97" i="2" s="1"/>
  <c r="L99" i="2"/>
  <c r="I113" i="2"/>
  <c r="K113" i="2" s="1"/>
  <c r="L115" i="2"/>
  <c r="I128" i="2"/>
  <c r="K128" i="2" s="1"/>
  <c r="I132" i="2"/>
  <c r="K132" i="2" s="1"/>
  <c r="L157" i="2"/>
  <c r="K161" i="2"/>
  <c r="I165" i="2"/>
  <c r="K165" i="2" s="1"/>
  <c r="I167" i="2"/>
  <c r="K167" i="2" s="1"/>
  <c r="L169" i="2"/>
  <c r="I190" i="2"/>
  <c r="K190" i="2" s="1"/>
  <c r="I194" i="2"/>
  <c r="K194" i="2" s="1"/>
  <c r="I198" i="2"/>
  <c r="K198" i="2" s="1"/>
  <c r="I202" i="2"/>
  <c r="K202" i="2" s="1"/>
  <c r="I206" i="2"/>
  <c r="K206" i="2" s="1"/>
  <c r="I210" i="2"/>
  <c r="K210" i="2" s="1"/>
  <c r="I214" i="2"/>
  <c r="K214" i="2" s="1"/>
  <c r="L233" i="2"/>
  <c r="I235" i="2"/>
  <c r="L241" i="2"/>
  <c r="L253" i="2"/>
  <c r="I261" i="2"/>
  <c r="K261" i="2" s="1"/>
  <c r="I265" i="2"/>
  <c r="K265" i="2" s="1"/>
  <c r="I278" i="2"/>
  <c r="K278" i="2" s="1"/>
  <c r="L290" i="2"/>
  <c r="L296" i="2"/>
  <c r="I317" i="2"/>
  <c r="K317" i="2" s="1"/>
  <c r="L317" i="2"/>
  <c r="I337" i="2"/>
  <c r="K337" i="2" s="1"/>
  <c r="L337" i="2"/>
  <c r="I342" i="2"/>
  <c r="K342" i="2" s="1"/>
  <c r="L342" i="2"/>
  <c r="I378" i="2"/>
  <c r="K378" i="2" s="1"/>
  <c r="L381" i="2"/>
  <c r="I381" i="2"/>
  <c r="K381" i="2" s="1"/>
  <c r="L389" i="2"/>
  <c r="I389" i="2"/>
  <c r="K389" i="2" s="1"/>
  <c r="I391" i="2"/>
  <c r="K391" i="2" s="1"/>
  <c r="L247" i="2"/>
  <c r="L255" i="2"/>
  <c r="L264" i="2"/>
  <c r="L269" i="2"/>
  <c r="L277" i="2"/>
  <c r="I301" i="2"/>
  <c r="K305" i="2"/>
  <c r="L316" i="2"/>
  <c r="I316" i="2"/>
  <c r="K316" i="2" s="1"/>
  <c r="L332" i="2"/>
  <c r="I332" i="2"/>
  <c r="K332" i="2" s="1"/>
  <c r="L336" i="2"/>
  <c r="I336" i="2"/>
  <c r="K336" i="2" s="1"/>
  <c r="L340" i="2"/>
  <c r="I340" i="2"/>
  <c r="K340" i="2" s="1"/>
  <c r="L344" i="2"/>
  <c r="I344" i="2"/>
  <c r="K344" i="2" s="1"/>
  <c r="L419" i="2"/>
  <c r="I419" i="2"/>
  <c r="K419" i="2" s="1"/>
  <c r="I450" i="2"/>
  <c r="K450" i="2" s="1"/>
  <c r="L450" i="2"/>
  <c r="L257" i="2"/>
  <c r="L271" i="2"/>
  <c r="K276" i="2"/>
  <c r="L285" i="2"/>
  <c r="I379" i="2"/>
  <c r="K379" i="2" s="1"/>
  <c r="L379" i="2"/>
  <c r="I383" i="2"/>
  <c r="K383" i="2" s="1"/>
  <c r="L383" i="2"/>
  <c r="L411" i="2"/>
  <c r="I411" i="2"/>
  <c r="K411" i="2" s="1"/>
  <c r="I435" i="2"/>
  <c r="K435" i="2" s="1"/>
  <c r="L435" i="2"/>
  <c r="L441" i="2"/>
  <c r="I441" i="2"/>
  <c r="K441" i="2" s="1"/>
  <c r="L444" i="2"/>
  <c r="I444" i="2"/>
  <c r="K444" i="2" s="1"/>
  <c r="I462" i="2"/>
  <c r="K462" i="2" s="1"/>
  <c r="L462" i="2"/>
  <c r="I474" i="2"/>
  <c r="K474" i="2" s="1"/>
  <c r="L474" i="2"/>
  <c r="I486" i="2"/>
  <c r="K486" i="2" s="1"/>
  <c r="L486" i="2"/>
  <c r="I491" i="2"/>
  <c r="K491" i="2" s="1"/>
  <c r="L491" i="2"/>
  <c r="L313" i="2"/>
  <c r="K319" i="2"/>
  <c r="K323" i="2"/>
  <c r="K366" i="2"/>
  <c r="K392" i="2"/>
  <c r="K393" i="2"/>
  <c r="L395" i="2"/>
  <c r="I396" i="2"/>
  <c r="K396" i="2" s="1"/>
  <c r="L396" i="2"/>
  <c r="I402" i="2"/>
  <c r="K402" i="2" s="1"/>
  <c r="K417" i="2"/>
  <c r="L425" i="2"/>
  <c r="I425" i="2"/>
  <c r="K425" i="2" s="1"/>
  <c r="I427" i="2"/>
  <c r="K427" i="2" s="1"/>
  <c r="L427" i="2"/>
  <c r="I443" i="2"/>
  <c r="K443" i="2" s="1"/>
  <c r="L443" i="2"/>
  <c r="I453" i="2"/>
  <c r="K453" i="2" s="1"/>
  <c r="I464" i="2"/>
  <c r="K464" i="2" s="1"/>
  <c r="L464" i="2"/>
  <c r="I466" i="2"/>
  <c r="K466" i="2" s="1"/>
  <c r="L466" i="2"/>
  <c r="L295" i="2"/>
  <c r="L303" i="2"/>
  <c r="L320" i="2"/>
  <c r="L328" i="2"/>
  <c r="L361" i="2"/>
  <c r="L363" i="2"/>
  <c r="L367" i="2"/>
  <c r="L374" i="2"/>
  <c r="L397" i="2"/>
  <c r="I397" i="2"/>
  <c r="K397" i="2" s="1"/>
  <c r="I418" i="2"/>
  <c r="K418" i="2" s="1"/>
  <c r="L418" i="2"/>
  <c r="L428" i="2"/>
  <c r="I428" i="2"/>
  <c r="K428" i="2" s="1"/>
  <c r="I449" i="2"/>
  <c r="K449" i="2" s="1"/>
  <c r="L449" i="2"/>
  <c r="L454" i="2"/>
  <c r="I454" i="2"/>
  <c r="K454" i="2" s="1"/>
  <c r="L461" i="2"/>
  <c r="I461" i="2"/>
  <c r="K461" i="2" s="1"/>
  <c r="I469" i="2"/>
  <c r="K469" i="2" s="1"/>
  <c r="L469" i="2"/>
  <c r="L488" i="2"/>
  <c r="I488" i="2"/>
  <c r="K488" i="2" s="1"/>
  <c r="L388" i="2"/>
  <c r="L401" i="2"/>
  <c r="L406" i="2"/>
  <c r="K413" i="2"/>
  <c r="I422" i="2"/>
  <c r="K422" i="2" s="1"/>
  <c r="L422" i="2"/>
  <c r="K439" i="2"/>
  <c r="L447" i="2"/>
  <c r="I448" i="2"/>
  <c r="K448" i="2" s="1"/>
  <c r="L448" i="2"/>
  <c r="I481" i="2"/>
  <c r="K481" i="2" s="1"/>
  <c r="L481" i="2"/>
  <c r="I484" i="2"/>
  <c r="K484" i="2" s="1"/>
  <c r="L484" i="2"/>
  <c r="L490" i="2"/>
  <c r="I490" i="2"/>
  <c r="K490" i="2" s="1"/>
  <c r="K400" i="2"/>
  <c r="K447" i="2"/>
  <c r="I477" i="2"/>
  <c r="K477" i="2" s="1"/>
  <c r="L477" i="2"/>
  <c r="I482" i="2"/>
  <c r="K482" i="2" s="1"/>
  <c r="L482" i="2"/>
  <c r="I493" i="2"/>
  <c r="K493" i="2" s="1"/>
  <c r="L493" i="2"/>
  <c r="L458" i="2"/>
  <c r="K456" i="2"/>
  <c r="C52" i="7"/>
  <c r="E50" i="7"/>
  <c r="D52" i="7"/>
  <c r="E49" i="7"/>
  <c r="E47" i="7"/>
  <c r="K313" i="2" l="1"/>
  <c r="L409" i="2"/>
  <c r="I409" i="2"/>
  <c r="K409" i="2" s="1"/>
  <c r="L58" i="2"/>
  <c r="I58" i="2"/>
  <c r="K58" i="2" s="1"/>
  <c r="L352" i="2"/>
  <c r="I352" i="2"/>
  <c r="K352" i="2" s="1"/>
  <c r="I394" i="2"/>
  <c r="K394" i="2" s="1"/>
  <c r="L394" i="2"/>
  <c r="K311" i="2"/>
  <c r="L368" i="2"/>
  <c r="I368" i="2"/>
  <c r="K368" i="2" s="1"/>
  <c r="I37" i="2"/>
  <c r="K37" i="2" s="1"/>
  <c r="L37" i="2"/>
  <c r="L148" i="2"/>
  <c r="L47" i="2"/>
  <c r="L414" i="2"/>
  <c r="K235" i="2"/>
  <c r="L408" i="2"/>
  <c r="L311" i="2"/>
  <c r="K89" i="2"/>
  <c r="K21" i="2"/>
  <c r="I248" i="2"/>
  <c r="K248" i="2" s="1"/>
  <c r="L41" i="2"/>
  <c r="L321" i="2"/>
  <c r="L284" i="2"/>
  <c r="I284" i="2"/>
  <c r="K284" i="2" s="1"/>
  <c r="L116" i="2"/>
  <c r="I116" i="2"/>
  <c r="K116" i="2" s="1"/>
  <c r="L74" i="2"/>
  <c r="I74" i="2"/>
  <c r="K74" i="2" s="1"/>
  <c r="L107" i="2"/>
  <c r="I12" i="2"/>
  <c r="K12" i="2" s="1"/>
  <c r="L12" i="2"/>
  <c r="L324" i="2"/>
  <c r="K301" i="2"/>
  <c r="I100" i="2"/>
  <c r="K100" i="2" s="1"/>
  <c r="L325" i="2"/>
  <c r="I325" i="2"/>
  <c r="K325" i="2" s="1"/>
  <c r="L256" i="2"/>
  <c r="I256" i="2"/>
  <c r="K256" i="2" s="1"/>
  <c r="I434" i="2"/>
  <c r="K434" i="2" s="1"/>
  <c r="L434" i="2"/>
  <c r="L375" i="2"/>
  <c r="I375" i="2"/>
  <c r="K375" i="2" s="1"/>
  <c r="I373" i="2"/>
  <c r="K373" i="2" s="1"/>
  <c r="L373" i="2"/>
  <c r="L242" i="2"/>
  <c r="I242" i="2"/>
  <c r="K242" i="2" s="1"/>
  <c r="L98" i="2"/>
  <c r="I98" i="2"/>
  <c r="K98" i="2" s="1"/>
  <c r="L30" i="2"/>
  <c r="I30" i="2"/>
  <c r="K30" i="2" s="1"/>
  <c r="L161" i="2"/>
  <c r="I292" i="2"/>
  <c r="K292" i="2" s="1"/>
  <c r="L292" i="2"/>
  <c r="I138" i="2"/>
  <c r="K138" i="2" s="1"/>
  <c r="L138" i="2"/>
  <c r="L101" i="2"/>
  <c r="I101" i="2"/>
  <c r="K101" i="2" s="1"/>
  <c r="I42" i="2"/>
  <c r="K42" i="2" s="1"/>
  <c r="L42" i="2"/>
  <c r="I232" i="2"/>
  <c r="K232" i="2" s="1"/>
  <c r="L232" i="2"/>
  <c r="I123" i="2"/>
  <c r="K123" i="2" s="1"/>
  <c r="L123" i="2"/>
  <c r="I67" i="2"/>
  <c r="K67" i="2" s="1"/>
  <c r="L67" i="2"/>
  <c r="L370" i="2"/>
  <c r="I370" i="2"/>
  <c r="K370" i="2" s="1"/>
  <c r="L299" i="2"/>
  <c r="I299" i="2"/>
  <c r="K299" i="2" s="1"/>
  <c r="L410" i="2"/>
  <c r="I410" i="2"/>
  <c r="K410" i="2" s="1"/>
  <c r="L168" i="2"/>
  <c r="I168" i="2"/>
  <c r="K168" i="2" s="1"/>
  <c r="L273" i="2"/>
  <c r="I273" i="2"/>
  <c r="K273" i="2" s="1"/>
  <c r="I351" i="2"/>
  <c r="K351" i="2" s="1"/>
  <c r="L351" i="2"/>
  <c r="I275" i="2"/>
  <c r="K275" i="2" s="1"/>
  <c r="L275" i="2"/>
  <c r="K253" i="2"/>
  <c r="I234" i="2"/>
  <c r="K234" i="2" s="1"/>
  <c r="L234" i="2"/>
  <c r="L33" i="2"/>
  <c r="I33" i="2"/>
  <c r="K33" i="2" s="1"/>
  <c r="K7" i="2"/>
  <c r="L68" i="2"/>
  <c r="I68" i="2"/>
  <c r="K68" i="2" s="1"/>
  <c r="I86" i="2"/>
  <c r="K86" i="2" s="1"/>
  <c r="L86" i="2"/>
  <c r="I46" i="2"/>
  <c r="K46" i="2" s="1"/>
  <c r="L46" i="2"/>
  <c r="I134" i="2"/>
  <c r="K134" i="2" s="1"/>
  <c r="L134" i="2"/>
  <c r="I78" i="2"/>
  <c r="K78" i="2" s="1"/>
  <c r="L78" i="2"/>
  <c r="I438" i="2"/>
  <c r="K438" i="2" s="1"/>
  <c r="L438" i="2"/>
  <c r="I405" i="2"/>
  <c r="K405" i="2" s="1"/>
  <c r="L405" i="2"/>
  <c r="L387" i="2"/>
  <c r="I387" i="2"/>
  <c r="K387" i="2" s="1"/>
  <c r="I360" i="2"/>
  <c r="K360" i="2" s="1"/>
  <c r="L360" i="2"/>
  <c r="I399" i="2"/>
  <c r="K399" i="2" s="1"/>
  <c r="L399" i="2"/>
  <c r="I371" i="2"/>
  <c r="K371" i="2" s="1"/>
  <c r="L371" i="2"/>
  <c r="I302" i="2"/>
  <c r="K302" i="2" s="1"/>
  <c r="L302" i="2"/>
  <c r="L236" i="2"/>
  <c r="I236" i="2"/>
  <c r="K236" i="2" s="1"/>
  <c r="L72" i="2"/>
  <c r="I72" i="2"/>
  <c r="K72" i="2" s="1"/>
  <c r="I358" i="2"/>
  <c r="K358" i="2" s="1"/>
  <c r="L358" i="2"/>
  <c r="K245" i="2"/>
  <c r="I365" i="2"/>
  <c r="K365" i="2" s="1"/>
  <c r="L365" i="2"/>
  <c r="I322" i="2"/>
  <c r="K322" i="2" s="1"/>
  <c r="L322" i="2"/>
  <c r="L288" i="2"/>
  <c r="I288" i="2"/>
  <c r="K288" i="2" s="1"/>
  <c r="I266" i="2"/>
  <c r="K266" i="2" s="1"/>
  <c r="L266" i="2"/>
  <c r="K233" i="2"/>
  <c r="I308" i="2"/>
  <c r="K308" i="2" s="1"/>
  <c r="L308" i="2"/>
  <c r="I147" i="2"/>
  <c r="K147" i="2" s="1"/>
  <c r="L147" i="2"/>
  <c r="L85" i="2"/>
  <c r="I85" i="2"/>
  <c r="K85" i="2" s="1"/>
  <c r="L66" i="2"/>
  <c r="I66" i="2"/>
  <c r="K66" i="2" s="1"/>
  <c r="I55" i="2"/>
  <c r="K55" i="2" s="1"/>
  <c r="L55" i="2"/>
  <c r="I38" i="2"/>
  <c r="K38" i="2" s="1"/>
  <c r="L38" i="2"/>
  <c r="L246" i="2"/>
  <c r="I246" i="2"/>
  <c r="K246" i="2" s="1"/>
  <c r="I61" i="2"/>
  <c r="K61" i="2" s="1"/>
  <c r="L61" i="2"/>
  <c r="I20" i="2"/>
  <c r="K20" i="2" s="1"/>
  <c r="L20" i="2"/>
  <c r="I326" i="2"/>
  <c r="K326" i="2" s="1"/>
  <c r="L326" i="2"/>
  <c r="L95" i="2"/>
  <c r="I95" i="2"/>
  <c r="K95" i="2" s="1"/>
  <c r="I69" i="2"/>
  <c r="K69" i="2" s="1"/>
  <c r="L69" i="2"/>
  <c r="I28" i="2"/>
  <c r="K28" i="2" s="1"/>
  <c r="L28" i="2"/>
  <c r="L293" i="2"/>
  <c r="I293" i="2"/>
  <c r="K293" i="2" s="1"/>
  <c r="L231" i="2"/>
  <c r="I231" i="2"/>
  <c r="K231" i="2" s="1"/>
  <c r="L103" i="2"/>
  <c r="I103" i="2"/>
  <c r="K103" i="2" s="1"/>
  <c r="I403" i="2"/>
  <c r="K403" i="2" s="1"/>
  <c r="L403" i="2"/>
  <c r="L287" i="2"/>
  <c r="I287" i="2"/>
  <c r="K287" i="2" s="1"/>
  <c r="L63" i="2"/>
  <c r="I63" i="2"/>
  <c r="K63" i="2" s="1"/>
  <c r="I279" i="2"/>
  <c r="K279" i="2" s="1"/>
  <c r="L279" i="2"/>
  <c r="I160" i="2"/>
  <c r="K160" i="2" s="1"/>
  <c r="L160" i="2"/>
  <c r="L19" i="2"/>
  <c r="I19" i="2"/>
  <c r="K19" i="2" s="1"/>
  <c r="I318" i="2"/>
  <c r="K318" i="2" s="1"/>
  <c r="L318" i="2"/>
  <c r="I26" i="2"/>
  <c r="K26" i="2" s="1"/>
  <c r="L26" i="2"/>
  <c r="L433" i="2"/>
  <c r="I433" i="2"/>
  <c r="K433" i="2" s="1"/>
  <c r="L347" i="2"/>
  <c r="I347" i="2"/>
  <c r="K347" i="2" s="1"/>
  <c r="L291" i="2"/>
  <c r="I291" i="2"/>
  <c r="K291" i="2" s="1"/>
  <c r="I252" i="2"/>
  <c r="K252" i="2" s="1"/>
  <c r="L252" i="2"/>
  <c r="L114" i="2"/>
  <c r="I114" i="2"/>
  <c r="K114" i="2" s="1"/>
  <c r="L309" i="2"/>
  <c r="I309" i="2"/>
  <c r="K309" i="2" s="1"/>
  <c r="L359" i="2"/>
  <c r="I359" i="2"/>
  <c r="K359" i="2" s="1"/>
  <c r="I244" i="2"/>
  <c r="K244" i="2" s="1"/>
  <c r="L244" i="2"/>
  <c r="L294" i="2"/>
  <c r="I294" i="2"/>
  <c r="K294" i="2" s="1"/>
  <c r="I11" i="2"/>
  <c r="K11" i="2" s="1"/>
  <c r="L11" i="2"/>
  <c r="L75" i="2"/>
  <c r="I75" i="2"/>
  <c r="K75" i="2" s="1"/>
  <c r="L372" i="2"/>
  <c r="I372" i="2"/>
  <c r="K372" i="2" s="1"/>
  <c r="L87" i="2"/>
  <c r="I87" i="2"/>
  <c r="K87" i="2" s="1"/>
  <c r="L27" i="2"/>
  <c r="I27" i="2"/>
  <c r="K27" i="2" s="1"/>
  <c r="L159" i="2"/>
  <c r="I159" i="2"/>
  <c r="K159" i="2" s="1"/>
  <c r="L77" i="2"/>
  <c r="I77" i="2"/>
  <c r="K77" i="2" s="1"/>
  <c r="L357" i="2"/>
  <c r="I357" i="2"/>
  <c r="K357" i="2" s="1"/>
  <c r="L307" i="2"/>
  <c r="I307" i="2"/>
  <c r="K307" i="2" s="1"/>
  <c r="I310" i="2"/>
  <c r="K310" i="2" s="1"/>
  <c r="L310" i="2"/>
  <c r="I420" i="2"/>
  <c r="K420" i="2" s="1"/>
  <c r="L420" i="2"/>
  <c r="L251" i="2"/>
  <c r="I251" i="2"/>
  <c r="K251" i="2" s="1"/>
  <c r="L90" i="2"/>
  <c r="I90" i="2"/>
  <c r="K90" i="2" s="1"/>
  <c r="L22" i="2"/>
  <c r="I22" i="2"/>
  <c r="K22" i="2" s="1"/>
  <c r="I412" i="2"/>
  <c r="K412" i="2" s="1"/>
  <c r="L412" i="2"/>
  <c r="L349" i="2"/>
  <c r="I349" i="2"/>
  <c r="K349" i="2" s="1"/>
  <c r="I262" i="2"/>
  <c r="K262" i="2" s="1"/>
  <c r="L262" i="2"/>
  <c r="L243" i="2"/>
  <c r="I243" i="2"/>
  <c r="K243" i="2" s="1"/>
  <c r="I166" i="2"/>
  <c r="K166" i="2" s="1"/>
  <c r="L166" i="2"/>
  <c r="I348" i="2"/>
  <c r="K348" i="2" s="1"/>
  <c r="L348" i="2"/>
  <c r="I254" i="2"/>
  <c r="K254" i="2" s="1"/>
  <c r="L254" i="2"/>
  <c r="I59" i="2"/>
  <c r="K59" i="2" s="1"/>
  <c r="L59" i="2"/>
  <c r="L25" i="2"/>
  <c r="I25" i="2"/>
  <c r="K25" i="2" s="1"/>
  <c r="L390" i="2"/>
  <c r="I390" i="2"/>
  <c r="K390" i="2" s="1"/>
  <c r="L117" i="2"/>
  <c r="I117" i="2"/>
  <c r="K117" i="2" s="1"/>
  <c r="L93" i="2"/>
  <c r="I93" i="2"/>
  <c r="K93" i="2" s="1"/>
  <c r="I15" i="2"/>
  <c r="K15" i="2" s="1"/>
  <c r="L15" i="2"/>
  <c r="L297" i="2"/>
  <c r="I297" i="2"/>
  <c r="K297" i="2" s="1"/>
  <c r="L249" i="2"/>
  <c r="I249" i="2"/>
  <c r="K249" i="2" s="1"/>
  <c r="I102" i="2"/>
  <c r="K102" i="2" s="1"/>
  <c r="L102" i="2"/>
  <c r="I88" i="2"/>
  <c r="K88" i="2" s="1"/>
  <c r="L88" i="2"/>
  <c r="I268" i="2"/>
  <c r="K268" i="2" s="1"/>
  <c r="L268" i="2"/>
  <c r="I96" i="2"/>
  <c r="K96" i="2" s="1"/>
  <c r="L96" i="2"/>
  <c r="D14" i="4" l="1"/>
  <c r="D13" i="4"/>
  <c r="D272" i="4"/>
  <c r="D249" i="4"/>
  <c r="D248" i="4"/>
  <c r="D247" i="4"/>
  <c r="D244" i="4"/>
  <c r="D238" i="4"/>
  <c r="D239" i="4"/>
  <c r="D240" i="4"/>
  <c r="D241" i="4"/>
  <c r="D242" i="4"/>
  <c r="D243" i="4"/>
  <c r="D237" i="4"/>
  <c r="D208" i="4"/>
  <c r="D274" i="4" l="1"/>
  <c r="D12" i="4"/>
  <c r="D217" i="4"/>
  <c r="D132" i="4"/>
  <c r="D146" i="4"/>
  <c r="D137" i="4"/>
  <c r="D143" i="4"/>
  <c r="D140" i="4"/>
  <c r="D266" i="4"/>
  <c r="D264" i="4"/>
  <c r="D270" i="4"/>
  <c r="D265" i="4"/>
  <c r="D175" i="4"/>
  <c r="D162" i="4"/>
  <c r="D157" i="4"/>
  <c r="P42" i="5"/>
  <c r="Q42" i="5" s="1"/>
  <c r="P41" i="5"/>
  <c r="Q41" i="5" s="1"/>
  <c r="P40" i="5"/>
  <c r="Q40" i="5" s="1"/>
  <c r="N23" i="5"/>
  <c r="Q23" i="5"/>
  <c r="O23" i="5"/>
  <c r="P22" i="5"/>
  <c r="R22" i="5" s="1"/>
  <c r="D122" i="4" s="1"/>
  <c r="P21" i="5"/>
  <c r="P23" i="5" s="1"/>
  <c r="G38" i="5"/>
  <c r="G39" i="5"/>
  <c r="G40" i="5"/>
  <c r="G41" i="5"/>
  <c r="G42" i="5"/>
  <c r="G43" i="5"/>
  <c r="G37" i="5"/>
  <c r="G31" i="5"/>
  <c r="H32" i="5" s="1"/>
  <c r="E31" i="5"/>
  <c r="D31" i="5"/>
  <c r="F30" i="5"/>
  <c r="H30" i="5" s="1"/>
  <c r="D102" i="4" s="1"/>
  <c r="F29" i="5"/>
  <c r="H29" i="5" s="1"/>
  <c r="D101" i="4" s="1"/>
  <c r="F28" i="5"/>
  <c r="H28" i="5" s="1"/>
  <c r="D100" i="4" s="1"/>
  <c r="F27" i="5"/>
  <c r="H27" i="5" s="1"/>
  <c r="D99" i="4" s="1"/>
  <c r="F26" i="5"/>
  <c r="H26" i="5" s="1"/>
  <c r="D98" i="4" s="1"/>
  <c r="F25" i="5"/>
  <c r="H25" i="5" s="1"/>
  <c r="D97" i="4" s="1"/>
  <c r="F24" i="5"/>
  <c r="H24" i="5" s="1"/>
  <c r="D96" i="4" s="1"/>
  <c r="F23" i="5"/>
  <c r="H23" i="5" s="1"/>
  <c r="D95" i="4" s="1"/>
  <c r="F22" i="5"/>
  <c r="H22" i="5" s="1"/>
  <c r="D94" i="4" s="1"/>
  <c r="F21" i="5"/>
  <c r="H21" i="5" s="1"/>
  <c r="D93" i="4" s="1"/>
  <c r="F15" i="5"/>
  <c r="P15" i="5" s="1"/>
  <c r="E15" i="5"/>
  <c r="O15" i="5" s="1"/>
  <c r="Q14" i="5"/>
  <c r="R14" i="5" s="1"/>
  <c r="Q13" i="5"/>
  <c r="R13" i="5" s="1"/>
  <c r="G6" i="5"/>
  <c r="H6" i="5" s="1"/>
  <c r="G7" i="5"/>
  <c r="H7" i="5" s="1"/>
  <c r="G8" i="5"/>
  <c r="H8" i="5" s="1"/>
  <c r="G9" i="5"/>
  <c r="H9" i="5" s="1"/>
  <c r="G10" i="5"/>
  <c r="H10" i="5" s="1"/>
  <c r="G11" i="5"/>
  <c r="H11" i="5" s="1"/>
  <c r="G12" i="5"/>
  <c r="H12" i="5" s="1"/>
  <c r="G13" i="5"/>
  <c r="H13" i="5" s="1"/>
  <c r="G14" i="5"/>
  <c r="H14" i="5" s="1"/>
  <c r="G5" i="5"/>
  <c r="H5" i="5" s="1"/>
  <c r="N15" i="5"/>
  <c r="D15" i="5"/>
  <c r="R24" i="5" l="1"/>
  <c r="D125" i="4" s="1"/>
  <c r="D156" i="4"/>
  <c r="D191" i="4"/>
  <c r="R21" i="5"/>
  <c r="D121" i="4" s="1"/>
  <c r="D113" i="4"/>
  <c r="R23" i="5"/>
  <c r="D123" i="4" s="1"/>
  <c r="R15" i="5"/>
  <c r="S15" i="5" s="1"/>
  <c r="D124" i="4" s="1"/>
  <c r="F31" i="5"/>
  <c r="H31" i="5" s="1"/>
  <c r="D103" i="4" s="1"/>
  <c r="H15" i="5"/>
  <c r="G15" i="5"/>
  <c r="Q15" i="5" s="1"/>
  <c r="D111" i="4" l="1"/>
  <c r="D90" i="4"/>
  <c r="I15" i="5"/>
  <c r="D104" i="4" s="1"/>
  <c r="D117" i="4" s="1"/>
  <c r="D116" i="4"/>
  <c r="D57" i="4"/>
  <c r="D26" i="4"/>
  <c r="D79" i="4"/>
  <c r="L496" i="2"/>
  <c r="K496" i="2"/>
  <c r="I496" i="2"/>
  <c r="D43" i="4"/>
  <c r="D42" i="4"/>
  <c r="D62" i="4"/>
  <c r="D66" i="4"/>
  <c r="D73" i="4"/>
  <c r="D75" i="4"/>
  <c r="D82" i="4"/>
  <c r="D83" i="4"/>
  <c r="D84" i="4"/>
  <c r="D86" i="4"/>
  <c r="D87" i="4"/>
  <c r="D88" i="4"/>
  <c r="D89" i="4"/>
  <c r="D71" i="4" l="1"/>
  <c r="D77" i="4"/>
  <c r="D46" i="4"/>
  <c r="D85" i="4"/>
  <c r="D74" i="4"/>
  <c r="D51" i="4"/>
  <c r="D54" i="4"/>
  <c r="D80" i="4"/>
  <c r="D118" i="4"/>
  <c r="D107" i="4"/>
  <c r="D61" i="4"/>
  <c r="D55" i="4"/>
  <c r="D49" i="4"/>
  <c r="D52" i="4"/>
  <c r="D41" i="4"/>
  <c r="D44" i="4"/>
  <c r="D70" i="4"/>
  <c r="D72" i="4"/>
  <c r="D40" i="4"/>
  <c r="D105" i="4"/>
  <c r="D65" i="4"/>
  <c r="D37" i="4"/>
  <c r="D69" i="4"/>
  <c r="D78" i="4"/>
  <c r="D76" i="4"/>
  <c r="D109" i="4"/>
  <c r="D64" i="4"/>
  <c r="D50" i="4"/>
  <c r="D53" i="4"/>
  <c r="D45" i="4"/>
  <c r="D36" i="4"/>
  <c r="D35" i="4"/>
  <c r="D31" i="4"/>
  <c r="D24" i="4"/>
  <c r="D34" i="4"/>
  <c r="D25" i="4"/>
  <c r="D32" i="4"/>
  <c r="D158" i="4"/>
  <c r="D206" i="4"/>
  <c r="D33" i="4"/>
  <c r="D30" i="4"/>
</calcChain>
</file>

<file path=xl/sharedStrings.xml><?xml version="1.0" encoding="utf-8"?>
<sst xmlns="http://schemas.openxmlformats.org/spreadsheetml/2006/main" count="4149" uniqueCount="580">
  <si>
    <t>a</t>
  </si>
  <si>
    <t>b</t>
  </si>
  <si>
    <t>c = a-b</t>
  </si>
  <si>
    <t>d</t>
  </si>
  <si>
    <t>e = c * d</t>
  </si>
  <si>
    <t>f = b * d</t>
  </si>
  <si>
    <t>Adjusted</t>
  </si>
  <si>
    <t>Approved</t>
  </si>
  <si>
    <t>Estimated</t>
  </si>
  <si>
    <t>KEY</t>
  </si>
  <si>
    <t>Function</t>
  </si>
  <si>
    <t>Plant</t>
  </si>
  <si>
    <t>Unit</t>
  </si>
  <si>
    <t>Utility</t>
  </si>
  <si>
    <t>Account Description</t>
  </si>
  <si>
    <t>ECRC</t>
  </si>
  <si>
    <t>Depr Rate</t>
  </si>
  <si>
    <t>Depr Exp</t>
  </si>
  <si>
    <t>ECRC Exp</t>
  </si>
  <si>
    <t>01 - Intangible Plant</t>
  </si>
  <si>
    <t>Intangible Plant</t>
  </si>
  <si>
    <t>#N/A</t>
  </si>
  <si>
    <t>02 - Steam Generation Plant</t>
  </si>
  <si>
    <t>Cape Canaveral</t>
  </si>
  <si>
    <t>Structures &amp; Improvements</t>
  </si>
  <si>
    <t>Turbogenerator Units</t>
  </si>
  <si>
    <t>Misc. Power Plant Equipt. - 5-Year Amort</t>
  </si>
  <si>
    <t>Misc. Power Plant Equipt. - 7-Year Amort</t>
  </si>
  <si>
    <t xml:space="preserve">Manatee </t>
  </si>
  <si>
    <t>Manatee Comm</t>
  </si>
  <si>
    <t>Boiler Plant Equipment</t>
  </si>
  <si>
    <t>Accessory Electric Equipment</t>
  </si>
  <si>
    <t>Miscellaneous Power Plant Equipment</t>
  </si>
  <si>
    <t>Misc. Power Plant Equipt. - 3-Year Amort</t>
  </si>
  <si>
    <t>Manatee U1</t>
  </si>
  <si>
    <t>Manatee U2</t>
  </si>
  <si>
    <t xml:space="preserve">Martin </t>
  </si>
  <si>
    <t>Martin Comm</t>
  </si>
  <si>
    <t>Martin Pipeline</t>
  </si>
  <si>
    <t>Martin U1</t>
  </si>
  <si>
    <t>Martin U2</t>
  </si>
  <si>
    <t xml:space="preserve">Pt Everglades </t>
  </si>
  <si>
    <t>PtEverglades Comm</t>
  </si>
  <si>
    <t>PtEverglades U1</t>
  </si>
  <si>
    <t>PtEverglades U2</t>
  </si>
  <si>
    <t>PtEverglades U3</t>
  </si>
  <si>
    <t xml:space="preserve">Riviera </t>
  </si>
  <si>
    <t>Riviera Comm</t>
  </si>
  <si>
    <t xml:space="preserve">Scherer </t>
  </si>
  <si>
    <t>Scherer Coal Cars</t>
  </si>
  <si>
    <t>Scherer Comm</t>
  </si>
  <si>
    <t>Scherer Comm U3&amp;4</t>
  </si>
  <si>
    <t>Scherer U4</t>
  </si>
  <si>
    <t xml:space="preserve">St Johns River Power Plant </t>
  </si>
  <si>
    <t>SJRPP - Coal &amp; Limestone</t>
  </si>
  <si>
    <t>SJRPP - Coal Cars</t>
  </si>
  <si>
    <t>SJRPP - Comm</t>
  </si>
  <si>
    <t>SJRPP - Gypsum</t>
  </si>
  <si>
    <t>SJRPP U1</t>
  </si>
  <si>
    <t>SJRPP U2</t>
  </si>
  <si>
    <t xml:space="preserve">Turkey Pt </t>
  </si>
  <si>
    <t>Turkey Pt Comm</t>
  </si>
  <si>
    <t>Turkey Pt U1</t>
  </si>
  <si>
    <t>03 - Nuclear Generation Plant</t>
  </si>
  <si>
    <t xml:space="preserve">St Lucie </t>
  </si>
  <si>
    <t>StLucie Comm</t>
  </si>
  <si>
    <t>Reactor Plant Equipment</t>
  </si>
  <si>
    <t>StLucie Comm EPU</t>
  </si>
  <si>
    <t>StLucie U1</t>
  </si>
  <si>
    <t>StLucie U1 EPU</t>
  </si>
  <si>
    <t>StLucie U2</t>
  </si>
  <si>
    <t>StLucie U2 EPU</t>
  </si>
  <si>
    <t>Turkey Pt Comm EPU</t>
  </si>
  <si>
    <t>Turkey Pt U3</t>
  </si>
  <si>
    <t>Turkey Pt U3 EPU</t>
  </si>
  <si>
    <t>Turkey Pt U4</t>
  </si>
  <si>
    <t>Turkey Pt U4 EPU</t>
  </si>
  <si>
    <t>03 - Nuclear Generation Plant (Uprates)</t>
  </si>
  <si>
    <t>StLucie U1 Uprates</t>
  </si>
  <si>
    <t>StLucie U2 Uprates</t>
  </si>
  <si>
    <t>Turkey Pt U3 Uprates</t>
  </si>
  <si>
    <t>Turkey Pt U4 Uprates</t>
  </si>
  <si>
    <t>04 - Transmission Plant - Electric</t>
  </si>
  <si>
    <t>Transmission</t>
  </si>
  <si>
    <t>EPU</t>
  </si>
  <si>
    <t>Station Equipment</t>
  </si>
  <si>
    <t>Station Equipment, Gen Step-Up Transformers</t>
  </si>
  <si>
    <t>Overhead Conductors &amp; Devices</t>
  </si>
  <si>
    <t>Underground Conductors &amp; Devices</t>
  </si>
  <si>
    <t>Radial</t>
  </si>
  <si>
    <t>Easements</t>
  </si>
  <si>
    <t>Poles &amp; Fixtures</t>
  </si>
  <si>
    <t>Underground Conduit</t>
  </si>
  <si>
    <t>Roads &amp; Trails</t>
  </si>
  <si>
    <t>Trans Generator Lead</t>
  </si>
  <si>
    <t>Transmission Plant - Electric</t>
  </si>
  <si>
    <t>Towers &amp; Fixtures</t>
  </si>
  <si>
    <t>05 - Other Generation Plant (Combined Cycle)</t>
  </si>
  <si>
    <t>CapeCana Comm CC</t>
  </si>
  <si>
    <t>Prime Movers</t>
  </si>
  <si>
    <t>CapeCanaveral U1CC</t>
  </si>
  <si>
    <t>Fuel Holders, Products, and Accessories</t>
  </si>
  <si>
    <t>Generators</t>
  </si>
  <si>
    <t xml:space="preserve">Ft Lauderdale </t>
  </si>
  <si>
    <t>FtLauderdale Comm</t>
  </si>
  <si>
    <t>FtLauderdale U4</t>
  </si>
  <si>
    <t>FtLauderdale U5</t>
  </si>
  <si>
    <t xml:space="preserve">Ft Myers </t>
  </si>
  <si>
    <t>FtMyers Comm</t>
  </si>
  <si>
    <t>FtMyers U2</t>
  </si>
  <si>
    <t>FtMyers U3</t>
  </si>
  <si>
    <t>Manatee U3</t>
  </si>
  <si>
    <t>Martin U3</t>
  </si>
  <si>
    <t>Martin U4</t>
  </si>
  <si>
    <t>Martin U8</t>
  </si>
  <si>
    <t xml:space="preserve">Putnam </t>
  </si>
  <si>
    <t>Putnam Comm</t>
  </si>
  <si>
    <t>Putnam U1</t>
  </si>
  <si>
    <t>Putnam U2</t>
  </si>
  <si>
    <t>Riviera U1 Comm CC</t>
  </si>
  <si>
    <t>Riviera U1CC</t>
  </si>
  <si>
    <t xml:space="preserve">Sanford </t>
  </si>
  <si>
    <t>Sanford Comm</t>
  </si>
  <si>
    <t>Sanford U4</t>
  </si>
  <si>
    <t>Sanford U5</t>
  </si>
  <si>
    <t>Turkey Pt U5</t>
  </si>
  <si>
    <t>WestCountyEC</t>
  </si>
  <si>
    <t>WestCountyEC Comm</t>
  </si>
  <si>
    <t>WestCountyEC U1</t>
  </si>
  <si>
    <t>WestCountyEC U2</t>
  </si>
  <si>
    <t>WestCountyEC U3</t>
  </si>
  <si>
    <t>05 - Other Generation Plant (Gas Turbines)</t>
  </si>
  <si>
    <t>FtLauderdale GTs</t>
  </si>
  <si>
    <t>FtMyers GTs</t>
  </si>
  <si>
    <t>PtEverglades GTs</t>
  </si>
  <si>
    <t>05 - Other Generation Plant (Solar)</t>
  </si>
  <si>
    <t xml:space="preserve">Desoto </t>
  </si>
  <si>
    <t>Desoto Solar</t>
  </si>
  <si>
    <t xml:space="preserve">Martin Solar </t>
  </si>
  <si>
    <t>Martin Solar</t>
  </si>
  <si>
    <t xml:space="preserve">Space Coast </t>
  </si>
  <si>
    <t>Space Coast Solar</t>
  </si>
  <si>
    <t>06 - Distribution Plant - Electric</t>
  </si>
  <si>
    <t xml:space="preserve">Distribution </t>
  </si>
  <si>
    <t>Mass Distribution Plant</t>
  </si>
  <si>
    <t>Station Equipment - LMS</t>
  </si>
  <si>
    <t>Poles, Towers &amp; Fixtures</t>
  </si>
  <si>
    <t>Underground Conduit, Duct System</t>
  </si>
  <si>
    <t>Underground Conduit, Direct Buried</t>
  </si>
  <si>
    <t>UG Conduct &amp; Dev,Cable Inject (20+ year)</t>
  </si>
  <si>
    <t>UG Conductors &amp; Devices, Duct System</t>
  </si>
  <si>
    <t>UG Conductors &amp; Devices, Direct Buried</t>
  </si>
  <si>
    <t>UG Conduct &amp; Dev,Cable Inject (10 year)</t>
  </si>
  <si>
    <t>Line Transformers</t>
  </si>
  <si>
    <t>Services, Overhead</t>
  </si>
  <si>
    <t>Services, Underground (Formerly Acct 369.7)</t>
  </si>
  <si>
    <t>Meters</t>
  </si>
  <si>
    <t>Meters - AMI</t>
  </si>
  <si>
    <t>Installations On Customer Premises</t>
  </si>
  <si>
    <t>Residential Load Management (LMS)</t>
  </si>
  <si>
    <t>Commercial Load Mgt (Non ECCR)</t>
  </si>
  <si>
    <t>Street Lighting &amp; Signal Systems</t>
  </si>
  <si>
    <t>06 - Distribution Plant - Electric (AMI)</t>
  </si>
  <si>
    <t>AMI Related Meter Replacements</t>
  </si>
  <si>
    <t>08 - General Plant</t>
  </si>
  <si>
    <t>General Plant</t>
  </si>
  <si>
    <t>Amortizable</t>
  </si>
  <si>
    <t>Leaseholds</t>
  </si>
  <si>
    <t>Office Furniture</t>
  </si>
  <si>
    <t>Office Accessories</t>
  </si>
  <si>
    <t>Office Equipment</t>
  </si>
  <si>
    <t>Duplicating &amp; Mailing Equipment</t>
  </si>
  <si>
    <t>EDP Equipment</t>
  </si>
  <si>
    <t>PC Equipment</t>
  </si>
  <si>
    <t>Transportation Equipment - Marine Equipt.</t>
  </si>
  <si>
    <t>Stores Equipment - Handling Equipt.</t>
  </si>
  <si>
    <t>Stores Equipment - Storage Equipt.</t>
  </si>
  <si>
    <t>Shop Equipment - Fixed/Stationary</t>
  </si>
  <si>
    <t>Shop Equipment -Portable Handling.</t>
  </si>
  <si>
    <t>Lab Equipment - Fixed/Stationary</t>
  </si>
  <si>
    <t>Lab Equipment - Portable</t>
  </si>
  <si>
    <t>Communications Equipment - Other</t>
  </si>
  <si>
    <t>Communications Equipment - Other 7-Yr Amrt</t>
  </si>
  <si>
    <t>Communications Equipment - Official</t>
  </si>
  <si>
    <t>Miscellaneous Equipment</t>
  </si>
  <si>
    <t>Depreciable</t>
  </si>
  <si>
    <t>Transportation - Automobiles</t>
  </si>
  <si>
    <t>Transportation - Light Trucks</t>
  </si>
  <si>
    <t>Transportation - Heavy Trucks</t>
  </si>
  <si>
    <t>Transportation - Tractor-Trailers</t>
  </si>
  <si>
    <t>Transportation - Other</t>
  </si>
  <si>
    <t>Transportation - Trailers</t>
  </si>
  <si>
    <t>Power Operated Equipt - Transportation</t>
  </si>
  <si>
    <t>Communications Equipment - Fiber Optics</t>
  </si>
  <si>
    <t>Grand Total</t>
  </si>
  <si>
    <t>Depreciation Expense bu Utility Account &amp; Unit</t>
  </si>
  <si>
    <t>COPY &amp; PASTE from Depr 99970 Workbook</t>
  </si>
  <si>
    <t>01 - Intangible Plant Total</t>
  </si>
  <si>
    <t>02 - Steam Generation Plant Total</t>
  </si>
  <si>
    <t>03 - Nuclear Generation Plant Total</t>
  </si>
  <si>
    <t>03 - Nuclear Generation Plant (Uprates) Total</t>
  </si>
  <si>
    <t>04 - Transmission Plant - Electric Total</t>
  </si>
  <si>
    <t>05 - Other Generation Plant (Combined Cycle) Total</t>
  </si>
  <si>
    <t>05 - Other Generation Plant (Gas Turbines) Total</t>
  </si>
  <si>
    <t>05 - Other Generation Plant (Solar) Total</t>
  </si>
  <si>
    <t>06 - Distribution Plant - Electric Total</t>
  </si>
  <si>
    <t>06 - Distribution Plant - Electric (AMI) Total</t>
  </si>
  <si>
    <t>08 - General Plant Total</t>
  </si>
  <si>
    <t>Plant Balance (A)</t>
  </si>
  <si>
    <t>Unadjusted</t>
  </si>
  <si>
    <t>Plant Balance (U)</t>
  </si>
  <si>
    <t>Sum of Plant Balance (A)</t>
  </si>
  <si>
    <t>Data</t>
  </si>
  <si>
    <t>Sum of Depr Exp</t>
  </si>
  <si>
    <t>Unit Depr</t>
  </si>
  <si>
    <t>c = b / a</t>
  </si>
  <si>
    <t>(INCLUDING AMORTIZABLE PLANT AND EXCLUDING ECRC)</t>
  </si>
  <si>
    <t>Line</t>
  </si>
  <si>
    <t>No.</t>
  </si>
  <si>
    <t>Account</t>
  </si>
  <si>
    <t>INTANGIBLE PLANT</t>
  </si>
  <si>
    <t>TOTAL INTANGIBLE PLANT (EXCL. Nucl Lisc, ITC, ECRC &amp; ECCR)</t>
  </si>
  <si>
    <t>Nuclear Licensing</t>
  </si>
  <si>
    <t>WCEC Water Reclamation Project</t>
  </si>
  <si>
    <t>ITC Interest Synchronization</t>
  </si>
  <si>
    <t>INTANGIBLE PLANT (CLAUSES)</t>
  </si>
  <si>
    <t xml:space="preserve">Misc Intangible Plant - Computer Software (ECCR) </t>
  </si>
  <si>
    <t>STEAM PRODUCTION</t>
  </si>
  <si>
    <t>Cutler</t>
  </si>
  <si>
    <t>Manatee</t>
  </si>
  <si>
    <t>Martin (Excluding Pipeline)</t>
  </si>
  <si>
    <t>Port Everglades</t>
  </si>
  <si>
    <t>Riviera</t>
  </si>
  <si>
    <t>Sanford</t>
  </si>
  <si>
    <t>Scherer (Excluding Coal Cars)</t>
  </si>
  <si>
    <t>SJRPP Coal Terminal (G&amp;A + C&amp;L)</t>
  </si>
  <si>
    <t>SJRPP Coal Cars</t>
  </si>
  <si>
    <t>SJRPP Unit 1 (Including Common)</t>
  </si>
  <si>
    <t>SJRPP Unit 2</t>
  </si>
  <si>
    <t>Turkey Point</t>
  </si>
  <si>
    <t>TOTAL DEPR AND AMORT STEAM PRODUCTION</t>
  </si>
  <si>
    <t>NUCLEAR PRODUCTION</t>
  </si>
  <si>
    <t>Turkey Point Common</t>
  </si>
  <si>
    <t>Turkey Point Unit 3</t>
  </si>
  <si>
    <t>Turkey Point Unit 4</t>
  </si>
  <si>
    <t>St. Lucie Common</t>
  </si>
  <si>
    <t>St. Lucie Unit 1</t>
  </si>
  <si>
    <t>St. Lucie Unit 2</t>
  </si>
  <si>
    <t>TOTAL DEPR AND AMORT NUCLEAR PRODUCTION</t>
  </si>
  <si>
    <t>NUCLEAR PRODUCTION EPU</t>
  </si>
  <si>
    <t>Turkey Point Common EPU</t>
  </si>
  <si>
    <t>Turkey Point Unit 3 EPU</t>
  </si>
  <si>
    <t>Turkey Point Unit 4 EPU</t>
  </si>
  <si>
    <t>St. Lucie Common EPU</t>
  </si>
  <si>
    <t>St. Lucie Unit 1 EPU</t>
  </si>
  <si>
    <t>St. Lucie Unit 2 EPU</t>
  </si>
  <si>
    <t>TOTAL DEPR AND AMORT NUCLEAR PRODUCTION EPU</t>
  </si>
  <si>
    <t>NUCLEAR PRODUCTION EXCLUDING UPRATES</t>
  </si>
  <si>
    <t>NUCLEAR PRODUCTION UPRATES</t>
  </si>
  <si>
    <t>Turkey Point Common Uprates</t>
  </si>
  <si>
    <t>Turkey Point Unit 3 Uprates</t>
  </si>
  <si>
    <t>Turkey Point Unit 4 Uprates</t>
  </si>
  <si>
    <t>St. Lucie Common Uprates</t>
  </si>
  <si>
    <t>St. Lucie Unit 1 Uprates</t>
  </si>
  <si>
    <t>St. Lucie Unit 2 Uprates</t>
  </si>
  <si>
    <t>TOTAL DEPR AND AMORT NUCLEAR PRODUCTION UPRATES</t>
  </si>
  <si>
    <t>OTHER PRODUCTION</t>
  </si>
  <si>
    <t>Ft. Myers GTs</t>
  </si>
  <si>
    <t>Lauderdale GTs</t>
  </si>
  <si>
    <t>Port Everglades GTs</t>
  </si>
  <si>
    <t>Cape Canaveral Common</t>
  </si>
  <si>
    <t>Cape Canaveral U1CC</t>
  </si>
  <si>
    <t>Ft. Myers Combined Cycles</t>
  </si>
  <si>
    <t>Ft. Myers Unit 3</t>
  </si>
  <si>
    <t>Lauderdale Combined Cycles</t>
  </si>
  <si>
    <t>Manatee Unit 3</t>
  </si>
  <si>
    <t>Martin (Excluding Pipeline &amp; Unit 8)</t>
  </si>
  <si>
    <t>Martin Unit 8</t>
  </si>
  <si>
    <t>Putnam</t>
  </si>
  <si>
    <t>Sanford Combined Cycles</t>
  </si>
  <si>
    <t>Turkey Point U5</t>
  </si>
  <si>
    <t>West County Energy Center Common</t>
  </si>
  <si>
    <t>West County Energy Center Unit 1</t>
  </si>
  <si>
    <t>West County Energy Center Unit 2</t>
  </si>
  <si>
    <t>West County Energy Center Unit 3</t>
  </si>
  <si>
    <t>TOTAL DEPR AND AMORT OTHER PRODUCTION</t>
  </si>
  <si>
    <t>TRANSMISSION (Excl Radials, EPUs, and Gen Leads)</t>
  </si>
  <si>
    <t>Station Equipt-Generator Step-Up Transf.</t>
  </si>
  <si>
    <t>TOTAL DEPR TRANSMISSION (Excl Radials, EPUs, and Gen Leads) WITHOUT OBO</t>
  </si>
  <si>
    <t>TOTAL TRANSMISSION OBO</t>
  </si>
  <si>
    <t>TOTAL DEPR TRANSMISSION (Excl Radials, EPUs, and Gen Leads) WITH OBO</t>
  </si>
  <si>
    <t>TRANSMISSION PLANT - RADIAL</t>
  </si>
  <si>
    <t>TRANSMISSION PLANT - TRANS GENERATOR LEADS</t>
  </si>
  <si>
    <t>TRANSMISSION PLANT - TRANS ST LUCIE EPU</t>
  </si>
  <si>
    <t>TRANSMISSION PLANT - TRANS TURKEY PT EPU</t>
  </si>
  <si>
    <t>TRANSMISSION TOTAL</t>
  </si>
  <si>
    <t>TOTAL TRANSMISSION WITHOUT OBO</t>
  </si>
  <si>
    <t>TOTALTRANSMISSION OBO</t>
  </si>
  <si>
    <t>TOTAL TRANSMISSION WITH OBO</t>
  </si>
  <si>
    <t>TOTAL DISTRIBUTION OBO</t>
  </si>
  <si>
    <t>TOTAL DISTRIBUTION LINE FACILITIES (MINOR) WITH OBO</t>
  </si>
  <si>
    <t>DISTRIBUTION LINE FACILITIES (MINOR)</t>
  </si>
  <si>
    <t>Subtotal : Underground Conduit</t>
  </si>
  <si>
    <t>UG Conduct &amp; Dev,Cable Inject-Life of Plt</t>
  </si>
  <si>
    <t>UG Conduct &amp; Dev,Cable Inject-10yr</t>
  </si>
  <si>
    <t>Subtotal : UG Conductors &amp; Devices</t>
  </si>
  <si>
    <t>Services, Underground</t>
  </si>
  <si>
    <t>Subtotal : Services</t>
  </si>
  <si>
    <t>AMR Meters</t>
  </si>
  <si>
    <t>Subtotal : Meters</t>
  </si>
  <si>
    <t>Distrib non ECCR</t>
  </si>
  <si>
    <t>Subtotal : Install On Customer Premises</t>
  </si>
  <si>
    <t>DISTRIBUTION LINE FACILITIES (MAJOR)</t>
  </si>
  <si>
    <t>TOTAL DISTRIBUTION LINE FACILITIES</t>
  </si>
  <si>
    <t>TOTAL DISTRIBUTION  WITHOUT OBO</t>
  </si>
  <si>
    <t>TOTAL DISTRIBUTION  WITH OBO</t>
  </si>
  <si>
    <t>GENERAL PLANT (STRUCTURES)</t>
  </si>
  <si>
    <t>TOTAL GENERAL PLANT (STRUCTURES)</t>
  </si>
  <si>
    <t>GENERAL PLANT OTHER</t>
  </si>
  <si>
    <t>Aircraft</t>
  </si>
  <si>
    <t>Aircraft, Rotary Wing</t>
  </si>
  <si>
    <t>Aircraft, Fixed Wing (Jet)</t>
  </si>
  <si>
    <t>Subtotal Aircraft</t>
  </si>
  <si>
    <t>General Plant Equipment</t>
  </si>
  <si>
    <t>Power Operated Equipment - Other</t>
  </si>
  <si>
    <t>Subtotal DEPRECIABLE General Plant - Other</t>
  </si>
  <si>
    <t>Amortizable General Plant</t>
  </si>
  <si>
    <t>Subtotal Computer Equipment</t>
  </si>
  <si>
    <t>Subtotal Amortizable Office Furniture &amp; Equipment</t>
  </si>
  <si>
    <t>Transportation Equipment - Other</t>
  </si>
  <si>
    <t>Subtotal Amortizable Transportation Equipt</t>
  </si>
  <si>
    <t>Stores Equipment -Portable Handling.</t>
  </si>
  <si>
    <t>Subtotal General Plant Other Amortizable Accounts</t>
  </si>
  <si>
    <t>Subtotal AMORTIZABLE General Plant - Other</t>
  </si>
  <si>
    <t>TOTAL GENERAL PLANT OTHER</t>
  </si>
  <si>
    <t>GENERAL PLANT (TRANSPORTATION)</t>
  </si>
  <si>
    <t>TOTAL GENERAL PLANT (TRANSPORTATION)</t>
  </si>
  <si>
    <t>DISTRIBUTION (CLAUSES)</t>
  </si>
  <si>
    <t>Meters (LMS)</t>
  </si>
  <si>
    <t>TOTAL DISTRIBUTION (CLAUSES)</t>
  </si>
  <si>
    <t>GENERAL PLANT OTHER (ECCR)</t>
  </si>
  <si>
    <t>Computer Equipment - LMS</t>
  </si>
  <si>
    <t>CILC Computer Equipment - LMS</t>
  </si>
  <si>
    <t>Computer Equipment - ECCR</t>
  </si>
  <si>
    <t>Test Equipment - LMS</t>
  </si>
  <si>
    <t>Measurement Equipment - ECCR</t>
  </si>
  <si>
    <t>Communications Equipment - ECCR</t>
  </si>
  <si>
    <t>Communications Equipment - LMS</t>
  </si>
  <si>
    <t>Miscellaneous Equipment - LMS</t>
  </si>
  <si>
    <t>TOTAL GENERAL PLANT OTHER (ECCR)</t>
  </si>
  <si>
    <t>TRANSMISSION OBO</t>
  </si>
  <si>
    <t>DISTRIBUTION OBO</t>
  </si>
  <si>
    <t>ECRC RATES</t>
  </si>
  <si>
    <t>Intangible NASA Solar Land Lease</t>
  </si>
  <si>
    <t>PMR Gas Reburn</t>
  </si>
  <si>
    <t>Pt Everglades ESP</t>
  </si>
  <si>
    <t>Scherer U4 Baghouse</t>
  </si>
  <si>
    <t>SJRPP U1 SCR</t>
  </si>
  <si>
    <t>Steam Production Total Less Specific ID ECRC</t>
  </si>
  <si>
    <t>DeSoto Solar Energy Center (ECRC)</t>
  </si>
  <si>
    <t>SpaceCoast Solar Energy Center (ECRC)</t>
  </si>
  <si>
    <t>Martin Solar Energy Center (ECRC)</t>
  </si>
  <si>
    <t>DISTRIBUTION</t>
  </si>
  <si>
    <t>GENERAL PLANT</t>
  </si>
  <si>
    <t>General Plant Structures</t>
  </si>
  <si>
    <t>General Plant Other</t>
  </si>
  <si>
    <t>General Plant Transportion</t>
  </si>
  <si>
    <t>Intangible Plant Total</t>
  </si>
  <si>
    <t>Cape Canaveral Total</t>
  </si>
  <si>
    <t>Manatee  Total</t>
  </si>
  <si>
    <t>Martin  Total</t>
  </si>
  <si>
    <t>Pt Everglades  Total</t>
  </si>
  <si>
    <t>Riviera  Total</t>
  </si>
  <si>
    <t>Scherer  Total</t>
  </si>
  <si>
    <t>St Johns River Power Plant  Total</t>
  </si>
  <si>
    <t>Turkey Pt  Total</t>
  </si>
  <si>
    <t>St Lucie  Total</t>
  </si>
  <si>
    <t>Transmission Total</t>
  </si>
  <si>
    <t>Ft Lauderdale  Total</t>
  </si>
  <si>
    <t>Ft Myers  Total</t>
  </si>
  <si>
    <t>Putnam  Total</t>
  </si>
  <si>
    <t>Sanford  Total</t>
  </si>
  <si>
    <t>WestCountyEC Total</t>
  </si>
  <si>
    <t>Desoto  Total</t>
  </si>
  <si>
    <t>Martin Solar  Total</t>
  </si>
  <si>
    <t>Space Coast  Total</t>
  </si>
  <si>
    <t>Distribution  Total</t>
  </si>
  <si>
    <t>General Plant Total</t>
  </si>
  <si>
    <t>03 - Nuclear Generation Plant (EPU)</t>
  </si>
  <si>
    <t>03 - Nuclear Generation Plant (EPU) Total</t>
  </si>
  <si>
    <t>d = a * c</t>
  </si>
  <si>
    <t>Riviera Comm CC</t>
  </si>
  <si>
    <t>Riviera U1 CC</t>
  </si>
  <si>
    <t>TRANSMISSION (Excl Radials, EPUs, Gen Leads, and OBO)</t>
  </si>
  <si>
    <t xml:space="preserve"> TOTAL TRANSMISSION PLANT</t>
  </si>
  <si>
    <t>TRANSMISSION PLANT</t>
  </si>
  <si>
    <t>OBO</t>
  </si>
  <si>
    <t>DISTRIBUTION PLANT</t>
  </si>
  <si>
    <t xml:space="preserve"> TOTAL DISTRIBUTION PLANT</t>
  </si>
  <si>
    <t>Normal</t>
  </si>
  <si>
    <t>Rate</t>
  </si>
  <si>
    <t>FERC OBO</t>
  </si>
  <si>
    <t>Factor</t>
  </si>
  <si>
    <t>SPECIAL BREAKDOWN NOT AFFECTING TOTAL</t>
  </si>
  <si>
    <t>EPU (St. Lucie)</t>
  </si>
  <si>
    <t>EPU (TP)</t>
  </si>
  <si>
    <t>Plant Balance</t>
  </si>
  <si>
    <t>Total Transmission</t>
  </si>
  <si>
    <t>Without OBO</t>
  </si>
  <si>
    <t>ALL TRANSMISSION</t>
  </si>
  <si>
    <t>OBO AMOUNTS</t>
  </si>
  <si>
    <t>TOTAL DISTRIBUTION SUBSTATIONS WITHOUT OBO</t>
  </si>
  <si>
    <t>No Oil Backout</t>
  </si>
  <si>
    <t>Transmission (No Trans Gen, Radial or EPU)</t>
  </si>
  <si>
    <t>Amount W/O OBO</t>
  </si>
  <si>
    <t>Amount W OBO</t>
  </si>
  <si>
    <t>361 &amp; 362 With OBO</t>
  </si>
  <si>
    <t>361 &amp; 362 W/O OBO</t>
  </si>
  <si>
    <t>DISTRIBUTION SUBSTATIONS  (Excl OBO)</t>
  </si>
  <si>
    <t>DISTRIBUTION TOTAL (LINE &amp; SUBSTATION)</t>
  </si>
  <si>
    <t>(Multiple Items)</t>
  </si>
  <si>
    <t>TOTAL DISTRIBUTION LINE FACILITIES (MINOR)</t>
  </si>
  <si>
    <t>Total Distribution (Sub, Minor &amp; Major)</t>
  </si>
  <si>
    <t xml:space="preserve"> TRANSMISSION</t>
  </si>
  <si>
    <t>Distribution</t>
  </si>
  <si>
    <t>Amortizable Total</t>
  </si>
  <si>
    <t>Depreciable Total</t>
  </si>
  <si>
    <t>Gen. Plant Amortizable</t>
  </si>
  <si>
    <t>Gen. Plant Depreciable</t>
  </si>
  <si>
    <t>Mass Distribution Plant Total</t>
  </si>
  <si>
    <t>Distribution Subtotals</t>
  </si>
  <si>
    <t>Sum of ECRC</t>
  </si>
  <si>
    <t>Sum of ECRC Exp</t>
  </si>
  <si>
    <t>CC</t>
  </si>
  <si>
    <t>30300A000-CC0014</t>
  </si>
  <si>
    <t>30300A000-CC0613</t>
  </si>
  <si>
    <t>30300A000-CC0623</t>
  </si>
  <si>
    <t>30300A000-CC0910</t>
  </si>
  <si>
    <t>30300A000-CC0929</t>
  </si>
  <si>
    <t>30300A000-CC0943</t>
  </si>
  <si>
    <t>30300A000-DI0082</t>
  </si>
  <si>
    <t>30300A000-DI0089</t>
  </si>
  <si>
    <t>30300A000-DI0161</t>
  </si>
  <si>
    <t>30300A000-DI0471</t>
  </si>
  <si>
    <t>30300A000-DI0566</t>
  </si>
  <si>
    <t>30300A000-DI0571</t>
  </si>
  <si>
    <t>30300A000-DI0731</t>
  </si>
  <si>
    <t>30300A000-DI0751</t>
  </si>
  <si>
    <t>30300A000-DI0862</t>
  </si>
  <si>
    <t>NUCLEAR</t>
  </si>
  <si>
    <t>30300A000-NU0910</t>
  </si>
  <si>
    <t>30300A000-NU0914</t>
  </si>
  <si>
    <t>30300A000-NU0915</t>
  </si>
  <si>
    <t>30300A000-NU0929</t>
  </si>
  <si>
    <t>30300A000-PD0031</t>
  </si>
  <si>
    <t>30300A000-PD0307</t>
  </si>
  <si>
    <t>30300A000-PD0569</t>
  </si>
  <si>
    <t>NASA</t>
  </si>
  <si>
    <t>30300A000-PG0834</t>
  </si>
  <si>
    <t>30300A000-PG0903</t>
  </si>
  <si>
    <t>30300A000-PG0909</t>
  </si>
  <si>
    <t>30300A000-PG0913</t>
  </si>
  <si>
    <t>TP5 Compressor</t>
  </si>
  <si>
    <t>30300A000-PG0935</t>
  </si>
  <si>
    <t>30300A000-PG0943</t>
  </si>
  <si>
    <t>RE</t>
  </si>
  <si>
    <t>30300A000-RE0864</t>
  </si>
  <si>
    <t>SM</t>
  </si>
  <si>
    <t>30300A000-SM0013</t>
  </si>
  <si>
    <t>30300A000-SM0022</t>
  </si>
  <si>
    <t>30300A038-PG0834</t>
  </si>
  <si>
    <t>30300W000-CC0910-Amort</t>
  </si>
  <si>
    <t>30300W000-NU0910-Amort</t>
  </si>
  <si>
    <t>30300W000-NU0914-Amort</t>
  </si>
  <si>
    <t>30300W000-NU0915-Amort</t>
  </si>
  <si>
    <t>30300Z000-NU0929</t>
  </si>
  <si>
    <t>Nuclear License</t>
  </si>
  <si>
    <t>H20</t>
  </si>
  <si>
    <t>Sum of Plant Balance (U)</t>
  </si>
  <si>
    <t>INTANGIBLE (MONTH OF AUG)</t>
  </si>
  <si>
    <t>Actual Depr Exp</t>
  </si>
  <si>
    <t>"Depr Group_x000D_
Depr Group Id"</t>
  </si>
  <si>
    <t>End Balance</t>
  </si>
  <si>
    <t>Depreciation Expense</t>
  </si>
  <si>
    <t>Water</t>
  </si>
  <si>
    <t>30300A000-NU0995</t>
  </si>
  <si>
    <t>TPS Compressor</t>
  </si>
  <si>
    <t>Business Segment</t>
  </si>
  <si>
    <t>DI</t>
  </si>
  <si>
    <t>PD</t>
  </si>
  <si>
    <t>PG</t>
  </si>
  <si>
    <t>04 - Transmission Plant - Electric (SL)</t>
  </si>
  <si>
    <t>04 - Transmission Plant - Electric (TP)</t>
  </si>
  <si>
    <t>Misc Power Plt Equipt - 5Yr</t>
  </si>
  <si>
    <t>Solar PV for Schools (LMS)</t>
  </si>
  <si>
    <t>Trans_Generator_Leads</t>
  </si>
  <si>
    <t>04 - Transmission Plant - Electric (SL) Total</t>
  </si>
  <si>
    <t>04 - Transmission Plant - Electric (TP) Total</t>
  </si>
  <si>
    <t>Radial Total</t>
  </si>
  <si>
    <t>Trans_Generator_Leads Total</t>
  </si>
  <si>
    <t>Composites Calculated Using 08/31/15 Plant Balances</t>
  </si>
  <si>
    <t>*</t>
  </si>
  <si>
    <t>* Actual Depr Exp is from Depr-99960 report for 303 accounts Depreciation/Amortization column</t>
  </si>
  <si>
    <t>Annual Depreciation Rates</t>
  </si>
  <si>
    <t>Rates</t>
  </si>
  <si>
    <t>Annual Depreciation</t>
  </si>
  <si>
    <t>2015 Composite</t>
  </si>
  <si>
    <t>(1)</t>
  </si>
  <si>
    <t>Notes to Staff's 5th POD No. 36a - Attachment No. 1</t>
  </si>
  <si>
    <t>(2)</t>
  </si>
  <si>
    <t>(3)</t>
  </si>
  <si>
    <t>(2) Port Everglades, Sanford Unit 2 &amp; Cutler were retired and Capital Recovery Schedules were approved for the unrecovered assets in Docket  No. 1200015-EI.</t>
  </si>
  <si>
    <t>(3) Clause related item(s) that have been fully recovered (Pipeline &amp; Coal Cars)</t>
  </si>
  <si>
    <t>(1) Cape Canaveral, Riviera, AMI Meters Replaced &amp; EPU replaced assets (St. Lucie &amp; Turkey Point Uprates) were retired and the unrecovered assets were included in a capital recovery schedule that was offset with the Theroretical Reserve Imbalance (TRI) as approved in Docket No. 090130-EI.</t>
  </si>
  <si>
    <t>(4) There is no plant balance or depreciation rate for Putnam combined cycle assets as is not part of the 2016 Depreciation Study. FPL is requesting recovery of the unrecovered  plant balance under a Capital Recovery Schedule included as a part of the 2016 Rate Case filing, Docket No. 160021-EI.</t>
  </si>
  <si>
    <t>(4)</t>
  </si>
  <si>
    <t>(5) There were no balances for these utility account(s) as of August 31, 2015 and therefore no supporting calculation for composite depreciation rate(s). Rates shown are historical rates approved in prior rate cases.</t>
  </si>
  <si>
    <t>(5)</t>
  </si>
  <si>
    <t>GL Post Mo Yr</t>
  </si>
  <si>
    <t>Set Of Books Desc</t>
  </si>
  <si>
    <t>Project</t>
  </si>
  <si>
    <t>Func</t>
  </si>
  <si>
    <t>Major Locn</t>
  </si>
  <si>
    <t>Ending Balance</t>
  </si>
  <si>
    <t>GAAP Financial</t>
  </si>
  <si>
    <t>201-FUKUSHIMA</t>
  </si>
  <si>
    <t>202-INCREMENTAL SECURITY</t>
  </si>
  <si>
    <t>05 - Other Generation Plant</t>
  </si>
  <si>
    <t>045-800 MW UNIT ESP PROJECT</t>
  </si>
  <si>
    <t>044-Barley Barber Swamp Iron Mitiga</t>
  </si>
  <si>
    <t xml:space="preserve">002-LOW NOX BURNER TECHNOLOGY                     </t>
  </si>
  <si>
    <t xml:space="preserve">003-CONTINUOUS EMISSION MONITORING                </t>
  </si>
  <si>
    <t>CapeCanaveral Comm</t>
  </si>
  <si>
    <t xml:space="preserve">004-CLEAN CLOSURE EQUIVALENCY DEMONSTRATION       </t>
  </si>
  <si>
    <t xml:space="preserve">005-MAINTENANCE OF ABOVE GROUND FUEL TANKS        </t>
  </si>
  <si>
    <t xml:space="preserve">007-RELOCATE TURBINE LUBE OIL PIPING              </t>
  </si>
  <si>
    <t xml:space="preserve">008-OIL SPILL CLEANUP/RESPONSE EQUIPMENT          </t>
  </si>
  <si>
    <t>07 - Distribution Plant - Electric</t>
  </si>
  <si>
    <t xml:space="preserve">010-REROUTE STORMWATER RUNOFF                     </t>
  </si>
  <si>
    <t xml:space="preserve">012-SCHERER DISCHARGE PIPELINE                    </t>
  </si>
  <si>
    <t xml:space="preserve">016-ST.LUCIE TURTLE NETS                          </t>
  </si>
  <si>
    <t xml:space="preserve">020-WASTEWATER/STORMWATER DISCH ELIMINATION       </t>
  </si>
  <si>
    <t xml:space="preserve">022-PIPELINE INTEGRITY MANAGEMENT                 </t>
  </si>
  <si>
    <t xml:space="preserve">023-SPILL PREVENTION CLEAN-UP &amp; COUNTERMEASURES   </t>
  </si>
  <si>
    <t>06 - Transmission Plant - Electric</t>
  </si>
  <si>
    <t xml:space="preserve">024-GAS REBURN                                    </t>
  </si>
  <si>
    <t xml:space="preserve">026-UST REPLACEMENT/REMOVAL                       </t>
  </si>
  <si>
    <t xml:space="preserve">031-CLEAN AIR INTERSTATE RULE-CAIR                </t>
  </si>
  <si>
    <t xml:space="preserve">033-CLEAN AIR MERCURY RULE-CAMR -                 </t>
  </si>
  <si>
    <t xml:space="preserve">035-MARTIN PLANT DRINKING WATER COMP              </t>
  </si>
  <si>
    <t xml:space="preserve">036-LOW LEV RADI WSTE-LLW                         </t>
  </si>
  <si>
    <t xml:space="preserve">037-DE SOTO SOLAR PROJECT                         </t>
  </si>
  <si>
    <t>TransGeneratorLead</t>
  </si>
  <si>
    <t xml:space="preserve">038-SPACE COAST SOLAR PROJECT                     </t>
  </si>
  <si>
    <t xml:space="preserve">039-MARTIN SOLAR PROJECT                          </t>
  </si>
  <si>
    <t xml:space="preserve">041-PRV MANATEE HEATING SYSTEM                    </t>
  </si>
  <si>
    <t xml:space="preserve">042-PTN COOLING CANAL MONITORING SYS              </t>
  </si>
  <si>
    <t>Diff:</t>
  </si>
  <si>
    <t>Est Depr Exp</t>
  </si>
  <si>
    <t>c = a * b</t>
  </si>
  <si>
    <t>Sum of Ending Balance</t>
  </si>
  <si>
    <t>Sum of Est Depr Exp</t>
  </si>
  <si>
    <t>Values</t>
  </si>
  <si>
    <t>SJRPP U1 Total</t>
  </si>
  <si>
    <t>SJRPP U2 Total</t>
  </si>
  <si>
    <t>024-GAS REBURN                                     Total</t>
  </si>
  <si>
    <t>031-CLEAN AIR INTERSTATE RULE-CAIR                 Total</t>
  </si>
  <si>
    <t>033-CLEAN AIR MERCURY RULE-CAMR -                  Total</t>
  </si>
  <si>
    <t>(6)</t>
  </si>
  <si>
    <t>Less amount Above</t>
  </si>
  <si>
    <t xml:space="preserve">(6) The composite rate used on MFR B-7 was incorrect.  The composite rate for ECRC Steam Production should have been 2.5% (vs. 2.7%) and ECRC Nuclear Production should have been 2.2% (vs. 1.9%).  These rates are correct in the 2016 Depreciation Study (Exhibit NWA-1).  Please note that these are clause-recoverable assets, which are removed in determining base rate revenue requirements for both the 2017 Test Year and 2018 Subsequent Year, so the composite rate used in MFR B-7 has no impact on FPL’s calculation of base rate revenue requirements in this proceeding.  </t>
  </si>
  <si>
    <t>FPL RC-16</t>
  </si>
  <si>
    <t>STAFF 000332</t>
  </si>
  <si>
    <t>STAFF 000333</t>
  </si>
  <si>
    <t>STAFF 000334</t>
  </si>
  <si>
    <t>STAFF 000335</t>
  </si>
  <si>
    <t>STAFF 000336</t>
  </si>
  <si>
    <t>STAFF 000337</t>
  </si>
  <si>
    <t>STAFF 000338</t>
  </si>
  <si>
    <t>STAFF 000339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</si>
</sst>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0.0"/>
    <numFmt numFmtId="166" formatCode="General_)"/>
    <numFmt numFmtId="167" formatCode="0.000;[Red]0.000"/>
    <numFmt numFmtId="168" formatCode="mm/dd/yy;@"/>
  </numFmts>
  <fonts count="67" x14ac:knownFonts="1">
    <font>
      <sz val="10"/>
      <name val="Arial"/>
      <family val="2"/>
    </font>
    <font>
      <sz val="10"/>
      <color theme="1"/>
      <name val="Arial"/>
      <family val="2"/>
    </font>
    <font>
      <sz val="10"/>
      <name val="Arial"/>
      <family val="2"/>
    </font>
    <font>
      <sz val="8"/>
      <name val="Calibri"/>
      <family val="2"/>
    </font>
    <font>
      <sz val="10"/>
      <name val="MS Sans Serif"/>
      <family val="2"/>
    </font>
    <font>
      <sz val="8"/>
      <color rgb="FFFF0000"/>
      <name val="Calibri"/>
      <family val="2"/>
      <scheme val="minor"/>
    </font>
    <font>
      <sz val="8"/>
      <name val="Calibri"/>
      <family val="2"/>
      <scheme val="minor"/>
    </font>
    <font>
      <b/>
      <sz val="8"/>
      <name val="Calibri"/>
      <family val="2"/>
    </font>
    <font>
      <b/>
      <sz val="8"/>
      <name val="Calibri"/>
      <family val="2"/>
      <scheme val="minor"/>
    </font>
    <font>
      <i/>
      <sz val="8"/>
      <name val="Calibri"/>
      <family val="2"/>
    </font>
    <font>
      <b/>
      <sz val="10"/>
      <name val="Calibri"/>
      <family val="2"/>
      <scheme val="minor"/>
    </font>
    <font>
      <sz val="10"/>
      <color indexed="8"/>
      <name val="Arial"/>
      <family val="2"/>
    </font>
    <font>
      <sz val="11"/>
      <color indexed="8"/>
      <name val="Calibri"/>
      <family val="2"/>
    </font>
    <font>
      <sz val="10"/>
      <color indexed="9"/>
      <name val="Arial"/>
      <family val="2"/>
    </font>
    <font>
      <sz val="11"/>
      <color indexed="9"/>
      <name val="Calibri"/>
      <family val="2"/>
    </font>
    <font>
      <sz val="10"/>
      <color indexed="20"/>
      <name val="Arial"/>
      <family val="2"/>
    </font>
    <font>
      <sz val="11"/>
      <color indexed="20"/>
      <name val="Calibri"/>
      <family val="2"/>
    </font>
    <font>
      <b/>
      <sz val="10"/>
      <color indexed="52"/>
      <name val="Arial"/>
      <family val="2"/>
    </font>
    <font>
      <b/>
      <sz val="11"/>
      <color indexed="52"/>
      <name val="Calibri"/>
      <family val="2"/>
    </font>
    <font>
      <b/>
      <sz val="10"/>
      <color indexed="9"/>
      <name val="Arial"/>
      <family val="2"/>
    </font>
    <font>
      <b/>
      <sz val="11"/>
      <color indexed="9"/>
      <name val="Calibri"/>
      <family val="2"/>
    </font>
    <font>
      <i/>
      <sz val="10"/>
      <color indexed="23"/>
      <name val="Arial"/>
      <family val="2"/>
    </font>
    <font>
      <i/>
      <sz val="11"/>
      <color indexed="23"/>
      <name val="Calibri"/>
      <family val="2"/>
    </font>
    <font>
      <sz val="10"/>
      <color indexed="17"/>
      <name val="Arial"/>
      <family val="2"/>
    </font>
    <font>
      <sz val="11"/>
      <color indexed="17"/>
      <name val="Calibri"/>
      <family val="2"/>
    </font>
    <font>
      <b/>
      <sz val="15"/>
      <color indexed="56"/>
      <name val="Arial"/>
      <family val="2"/>
    </font>
    <font>
      <b/>
      <sz val="15"/>
      <color indexed="56"/>
      <name val="Calibri"/>
      <family val="2"/>
    </font>
    <font>
      <b/>
      <sz val="13"/>
      <color indexed="56"/>
      <name val="Arial"/>
      <family val="2"/>
    </font>
    <font>
      <b/>
      <sz val="13"/>
      <color indexed="56"/>
      <name val="Calibri"/>
      <family val="2"/>
    </font>
    <font>
      <b/>
      <sz val="11"/>
      <color indexed="56"/>
      <name val="Arial"/>
      <family val="2"/>
    </font>
    <font>
      <b/>
      <sz val="11"/>
      <color indexed="56"/>
      <name val="Calibri"/>
      <family val="2"/>
    </font>
    <font>
      <u/>
      <sz val="11"/>
      <color theme="10"/>
      <name val="Calibri"/>
      <family val="2"/>
      <scheme val="minor"/>
    </font>
    <font>
      <sz val="10"/>
      <color indexed="62"/>
      <name val="Arial"/>
      <family val="2"/>
    </font>
    <font>
      <sz val="11"/>
      <color indexed="62"/>
      <name val="Calibri"/>
      <family val="2"/>
    </font>
    <font>
      <sz val="10"/>
      <color indexed="52"/>
      <name val="Arial"/>
      <family val="2"/>
    </font>
    <font>
      <sz val="11"/>
      <color indexed="52"/>
      <name val="Calibri"/>
      <family val="2"/>
    </font>
    <font>
      <sz val="10"/>
      <color indexed="60"/>
      <name val="Arial"/>
      <family val="2"/>
    </font>
    <font>
      <sz val="11"/>
      <color indexed="60"/>
      <name val="Calibri"/>
      <family val="2"/>
    </font>
    <font>
      <sz val="11"/>
      <color theme="1"/>
      <name val="Calibri"/>
      <family val="2"/>
      <scheme val="minor"/>
    </font>
    <font>
      <sz val="10"/>
      <color theme="1"/>
      <name val="Arial"/>
      <family val="2"/>
    </font>
    <font>
      <sz val="10"/>
      <name val="Helv"/>
    </font>
    <font>
      <b/>
      <sz val="10"/>
      <color indexed="63"/>
      <name val="Arial"/>
      <family val="2"/>
    </font>
    <font>
      <b/>
      <sz val="11"/>
      <color indexed="63"/>
      <name val="Calibri"/>
      <family val="2"/>
    </font>
    <font>
      <sz val="8"/>
      <name val="Arial"/>
      <family val="2"/>
    </font>
    <font>
      <b/>
      <sz val="18"/>
      <color indexed="56"/>
      <name val="Cambria"/>
      <family val="2"/>
    </font>
    <font>
      <b/>
      <sz val="10"/>
      <color indexed="8"/>
      <name val="Arial"/>
      <family val="2"/>
    </font>
    <font>
      <b/>
      <sz val="11"/>
      <color indexed="8"/>
      <name val="Calibri"/>
      <family val="2"/>
    </font>
    <font>
      <sz val="10"/>
      <color indexed="10"/>
      <name val="Arial"/>
      <family val="2"/>
    </font>
    <font>
      <sz val="11"/>
      <color indexed="10"/>
      <name val="Calibri"/>
      <family val="2"/>
    </font>
    <font>
      <b/>
      <u/>
      <sz val="8"/>
      <name val="Calibri"/>
      <family val="2"/>
      <scheme val="minor"/>
    </font>
    <font>
      <sz val="10"/>
      <name val="MS Sans Serif"/>
      <family val="2"/>
    </font>
    <font>
      <b/>
      <sz val="8"/>
      <color indexed="10"/>
      <name val="Calibri"/>
      <family val="2"/>
      <scheme val="minor"/>
    </font>
    <font>
      <b/>
      <sz val="8"/>
      <color rgb="FFFF0000"/>
      <name val="Calibri"/>
      <family val="2"/>
      <scheme val="minor"/>
    </font>
    <font>
      <b/>
      <sz val="8"/>
      <name val="Arial"/>
      <family val="2"/>
    </font>
    <font>
      <b/>
      <sz val="8"/>
      <color theme="1"/>
      <name val="Arial"/>
      <family val="2"/>
    </font>
    <font>
      <sz val="8"/>
      <color theme="1"/>
      <name val="Arial"/>
      <family val="2"/>
    </font>
    <font>
      <sz val="11"/>
      <color indexed="8"/>
      <name val="Calibri"/>
      <family val="2"/>
      <scheme val="minor"/>
    </font>
    <font>
      <b/>
      <sz val="9"/>
      <name val="Calibri"/>
      <family val="2"/>
      <scheme val="minor"/>
    </font>
    <font>
      <b/>
      <sz val="8"/>
      <color theme="1"/>
      <name val="Calibri"/>
      <family val="2"/>
      <scheme val="minor"/>
    </font>
    <font>
      <sz val="8"/>
      <color theme="1"/>
      <name val="Calibri"/>
      <family val="2"/>
      <scheme val="minor"/>
    </font>
    <font>
      <sz val="8"/>
      <color theme="0"/>
      <name val="Calibri"/>
      <family val="2"/>
      <scheme val="minor"/>
    </font>
    <font>
      <b/>
      <sz val="8"/>
      <color theme="0"/>
      <name val="Calibri"/>
      <family val="2"/>
      <scheme val="minor"/>
    </font>
    <font>
      <i/>
      <sz val="8"/>
      <name val="Calibri"/>
      <family val="2"/>
      <scheme val="minor"/>
    </font>
    <font>
      <sz val="8"/>
      <name val="Calibri"/>
      <family val="2"/>
      <scheme val="minor"/>
    </font>
    <font>
      <sz val="10"/>
      <name val="Calibri"/>
      <family val="2"/>
      <scheme val="minor"/>
    </font>
    <font>
      <vertAlign val="superscript"/>
      <sz val="10"/>
      <name val="Calibri"/>
      <family val="2"/>
      <scheme val="minor"/>
    </font>
    <font>
      <b/>
      <sz val="1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rgb="FFFFFF00"/>
        <bgColor indexed="64"/>
      </patternFill>
    </fill>
  </fills>
  <borders count="74">
    <border>
      <left/>
      <right/>
      <top/>
      <bottom/>
      <diagonal/>
    </border>
    <border>
      <left style="thin">
        <color indexed="8"/>
      </left>
      <right/>
      <top style="thin">
        <color indexed="8"/>
      </top>
      <bottom/>
      <diagonal/>
    </border>
    <border>
      <left style="thin">
        <color indexed="65"/>
      </left>
      <right/>
      <top style="thin">
        <color indexed="8"/>
      </top>
      <bottom/>
      <diagonal/>
    </border>
    <border>
      <left style="thin">
        <color indexed="8"/>
      </left>
      <right style="thin">
        <color indexed="8"/>
      </right>
      <top style="thin">
        <color indexed="8"/>
      </top>
      <bottom/>
      <diagonal/>
    </border>
    <border>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8"/>
      </left>
      <right/>
      <top style="thin">
        <color indexed="65"/>
      </top>
      <bottom/>
      <diagonal/>
    </border>
    <border>
      <left style="thin">
        <color indexed="64"/>
      </left>
      <right/>
      <top style="thin">
        <color indexed="65"/>
      </top>
      <bottom/>
      <diagonal/>
    </border>
    <border>
      <left style="thin">
        <color indexed="64"/>
      </left>
      <right/>
      <top style="thin">
        <color indexed="8"/>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5"/>
      </top>
      <bottom style="thin">
        <color indexed="64"/>
      </bottom>
      <diagonal/>
    </border>
    <border>
      <left style="thin">
        <color indexed="64"/>
      </left>
      <right/>
      <top/>
      <bottom style="thin">
        <color indexed="64"/>
      </bottom>
      <diagonal/>
    </border>
    <border>
      <left style="thin">
        <color indexed="8"/>
      </left>
      <right/>
      <top style="thin">
        <color indexed="64"/>
      </top>
      <bottom style="double">
        <color indexed="64"/>
      </bottom>
      <diagonal/>
    </border>
    <border>
      <left style="thin">
        <color indexed="65"/>
      </left>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18"/>
      </left>
      <right style="thin">
        <color indexed="18"/>
      </right>
      <top style="thin">
        <color indexed="18"/>
      </top>
      <bottom style="thin">
        <color indexed="18"/>
      </bottom>
      <diagonal/>
    </border>
    <border>
      <left/>
      <right/>
      <top style="thin">
        <color indexed="62"/>
      </top>
      <bottom style="double">
        <color indexed="62"/>
      </bottom>
      <diagonal/>
    </border>
    <border>
      <left style="thin">
        <color indexed="65"/>
      </left>
      <right style="thin">
        <color indexed="8"/>
      </right>
      <top style="thin">
        <color indexed="8"/>
      </top>
      <bottom/>
      <diagonal/>
    </border>
    <border>
      <left/>
      <right style="thin">
        <color indexed="8"/>
      </right>
      <top style="thin">
        <color indexed="8"/>
      </top>
      <bottom/>
      <diagonal/>
    </border>
    <border>
      <left/>
      <right style="thin">
        <color indexed="8"/>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top style="double">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8"/>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64"/>
      </top>
      <bottom/>
      <diagonal/>
    </border>
    <border>
      <left style="thin">
        <color indexed="8"/>
      </left>
      <right/>
      <top style="thin">
        <color indexed="65"/>
      </top>
      <bottom style="thin">
        <color indexed="64"/>
      </bottom>
      <diagonal/>
    </border>
    <border>
      <left style="thin">
        <color indexed="8"/>
      </left>
      <right/>
      <top style="thin">
        <color indexed="8"/>
      </top>
      <bottom style="thin">
        <color indexed="64"/>
      </bottom>
      <diagonal/>
    </border>
    <border>
      <left style="thin">
        <color indexed="8"/>
      </left>
      <right/>
      <top/>
      <bottom style="thin">
        <color indexed="64"/>
      </bottom>
      <diagonal/>
    </border>
    <border>
      <left/>
      <right/>
      <top/>
      <bottom style="thin">
        <color indexed="8"/>
      </bottom>
      <diagonal/>
    </border>
    <border>
      <left/>
      <right/>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5"/>
      </left>
      <right/>
      <top style="thin">
        <color indexed="64"/>
      </top>
      <bottom/>
      <diagonal/>
    </border>
    <border>
      <left style="thin">
        <color indexed="64"/>
      </left>
      <right/>
      <top style="thin">
        <color indexed="64"/>
      </top>
      <bottom style="double">
        <color indexed="64"/>
      </bottom>
      <diagonal/>
    </border>
    <border>
      <left style="thin">
        <color indexed="65"/>
      </left>
      <right style="thin">
        <color indexed="64"/>
      </right>
      <top style="thin">
        <color indexed="64"/>
      </top>
      <bottom/>
      <diagonal/>
    </border>
    <border>
      <left/>
      <right style="thin">
        <color indexed="64"/>
      </right>
      <top style="thin">
        <color indexed="8"/>
      </top>
      <bottom/>
      <diagonal/>
    </border>
    <border>
      <left style="thin">
        <color indexed="64"/>
      </left>
      <right/>
      <top style="thin">
        <color indexed="8"/>
      </top>
      <bottom style="thin">
        <color indexed="64"/>
      </bottom>
      <diagonal/>
    </border>
    <border>
      <left style="thin">
        <color indexed="65"/>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right style="thin">
        <color indexed="8"/>
      </right>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8"/>
      </left>
      <right/>
      <top style="thin">
        <color indexed="8"/>
      </top>
      <bottom style="thin">
        <color indexed="8"/>
      </bottom>
      <diagonal/>
    </border>
    <border>
      <left style="thin">
        <color indexed="65"/>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5"/>
      </bottom>
      <diagonal/>
    </border>
  </borders>
  <cellStyleXfs count="748">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xf numFmtId="9" fontId="2" fillId="0" borderId="0" applyFont="0" applyFill="0" applyBorder="0" applyAlignment="0" applyProtection="0"/>
    <xf numFmtId="0" fontId="11" fillId="2" borderId="0" applyNumberFormat="0" applyBorder="0" applyAlignment="0" applyProtection="0"/>
    <xf numFmtId="0" fontId="11" fillId="2" borderId="0" applyNumberFormat="0" applyBorder="0" applyAlignment="0" applyProtection="0"/>
    <xf numFmtId="0" fontId="12"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2"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2"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2"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2"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2"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1"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2" fillId="5"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2" fillId="9"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4" fillId="13"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1" borderId="0" applyNumberFormat="0" applyBorder="0" applyAlignment="0" applyProtection="0"/>
    <xf numFmtId="0" fontId="14" fillId="11" borderId="0" applyNumberFormat="0" applyBorder="0" applyAlignment="0" applyProtection="0"/>
    <xf numFmtId="0" fontId="13" fillId="14"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0" fontId="14" fillId="15" borderId="0" applyNumberFormat="0" applyBorder="0" applyAlignment="0" applyProtection="0"/>
    <xf numFmtId="0" fontId="13" fillId="16" borderId="0" applyNumberFormat="0" applyBorder="0" applyAlignment="0" applyProtection="0"/>
    <xf numFmtId="0" fontId="14" fillId="16" borderId="0" applyNumberFormat="0" applyBorder="0" applyAlignment="0" applyProtection="0"/>
    <xf numFmtId="0" fontId="13" fillId="17" borderId="0" applyNumberFormat="0" applyBorder="0" applyAlignment="0" applyProtection="0"/>
    <xf numFmtId="0" fontId="14" fillId="17" borderId="0" applyNumberFormat="0" applyBorder="0" applyAlignment="0" applyProtection="0"/>
    <xf numFmtId="0" fontId="13" fillId="18" borderId="0" applyNumberFormat="0" applyBorder="0" applyAlignment="0" applyProtection="0"/>
    <xf numFmtId="0" fontId="14" fillId="18" borderId="0" applyNumberFormat="0" applyBorder="0" applyAlignment="0" applyProtection="0"/>
    <xf numFmtId="0" fontId="13" fillId="19" borderId="0" applyNumberFormat="0" applyBorder="0" applyAlignment="0" applyProtection="0"/>
    <xf numFmtId="0" fontId="14" fillId="19" borderId="0" applyNumberFormat="0" applyBorder="0" applyAlignment="0" applyProtection="0"/>
    <xf numFmtId="0" fontId="13" fillId="14"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0" fontId="14" fillId="15" borderId="0" applyNumberFormat="0" applyBorder="0" applyAlignment="0" applyProtection="0"/>
    <xf numFmtId="0" fontId="13" fillId="20" borderId="0" applyNumberFormat="0" applyBorder="0" applyAlignment="0" applyProtection="0"/>
    <xf numFmtId="0" fontId="14" fillId="20" borderId="0" applyNumberFormat="0" applyBorder="0" applyAlignment="0" applyProtection="0"/>
    <xf numFmtId="0" fontId="15" fillId="3" borderId="0" applyNumberFormat="0" applyBorder="0" applyAlignment="0" applyProtection="0"/>
    <xf numFmtId="0" fontId="16" fillId="3" borderId="0" applyNumberFormat="0" applyBorder="0" applyAlignment="0" applyProtection="0"/>
    <xf numFmtId="0" fontId="17" fillId="7" borderId="22" applyNumberFormat="0" applyAlignment="0" applyProtection="0"/>
    <xf numFmtId="0" fontId="18" fillId="7" borderId="22" applyNumberFormat="0" applyAlignment="0" applyProtection="0"/>
    <xf numFmtId="0" fontId="19" fillId="21" borderId="23" applyNumberFormat="0" applyAlignment="0" applyProtection="0"/>
    <xf numFmtId="0" fontId="20" fillId="21" borderId="23" applyNumberFormat="0" applyAlignment="0" applyProtection="0"/>
    <xf numFmtId="41"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0"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0"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0" fontId="4"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0"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0"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0"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0"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0"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0"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8" fontId="4" fillId="0" borderId="0" applyFont="0" applyFill="0" applyBorder="0" applyAlignment="0" applyProtection="0"/>
    <xf numFmtId="44" fontId="12" fillId="0" borderId="0" applyFont="0" applyFill="0" applyBorder="0" applyAlignment="0" applyProtection="0"/>
    <xf numFmtId="8" fontId="4"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8" fontId="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8" fontId="4"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8" fontId="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4" borderId="0" applyNumberFormat="0" applyBorder="0" applyAlignment="0" applyProtection="0"/>
    <xf numFmtId="0" fontId="25" fillId="0" borderId="24" applyNumberFormat="0" applyFill="0" applyAlignment="0" applyProtection="0"/>
    <xf numFmtId="0" fontId="26" fillId="0" borderId="24" applyNumberFormat="0" applyFill="0" applyAlignment="0" applyProtection="0"/>
    <xf numFmtId="0" fontId="25" fillId="0" borderId="24" applyNumberFormat="0" applyFill="0" applyAlignment="0" applyProtection="0"/>
    <xf numFmtId="0" fontId="27" fillId="0" borderId="25" applyNumberFormat="0" applyFill="0" applyAlignment="0" applyProtection="0"/>
    <xf numFmtId="0" fontId="28" fillId="0" borderId="25" applyNumberFormat="0" applyFill="0" applyAlignment="0" applyProtection="0"/>
    <xf numFmtId="0" fontId="27" fillId="0" borderId="25" applyNumberFormat="0" applyFill="0" applyAlignment="0" applyProtection="0"/>
    <xf numFmtId="0" fontId="29" fillId="0" borderId="26" applyNumberFormat="0" applyFill="0" applyAlignment="0" applyProtection="0"/>
    <xf numFmtId="0" fontId="30" fillId="0" borderId="26" applyNumberFormat="0" applyFill="0" applyAlignment="0" applyProtection="0"/>
    <xf numFmtId="0" fontId="29" fillId="0" borderId="26"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1" fillId="0" borderId="0" applyNumberFormat="0" applyFill="0" applyBorder="0" applyAlignment="0" applyProtection="0"/>
    <xf numFmtId="0" fontId="32" fillId="7" borderId="22" applyNumberFormat="0" applyAlignment="0" applyProtection="0"/>
    <xf numFmtId="0" fontId="33" fillId="8" borderId="22" applyNumberFormat="0" applyAlignment="0" applyProtection="0"/>
    <xf numFmtId="0" fontId="34" fillId="0" borderId="27" applyNumberFormat="0" applyFill="0" applyAlignment="0" applyProtection="0"/>
    <xf numFmtId="0" fontId="35" fillId="0" borderId="27" applyNumberFormat="0" applyFill="0" applyAlignment="0" applyProtection="0"/>
    <xf numFmtId="0" fontId="34" fillId="0" borderId="27" applyNumberFormat="0" applyFill="0" applyAlignment="0" applyProtection="0"/>
    <xf numFmtId="0" fontId="36" fillId="22" borderId="0" applyNumberFormat="0" applyBorder="0" applyAlignment="0" applyProtection="0"/>
    <xf numFmtId="0" fontId="37" fillId="22" borderId="0" applyNumberFormat="0" applyBorder="0" applyAlignment="0" applyProtection="0"/>
    <xf numFmtId="0" fontId="2" fillId="0" borderId="0"/>
    <xf numFmtId="0" fontId="2" fillId="0" borderId="0"/>
    <xf numFmtId="0" fontId="2"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38"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39" fillId="0" borderId="0"/>
    <xf numFmtId="0" fontId="39" fillId="0" borderId="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xf numFmtId="0" fontId="2" fillId="0" borderId="0"/>
    <xf numFmtId="0" fontId="39"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38"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xf numFmtId="0" fontId="2" fillId="0" borderId="0"/>
    <xf numFmtId="0" fontId="2" fillId="0" borderId="0"/>
    <xf numFmtId="0" fontId="2" fillId="0" borderId="0"/>
    <xf numFmtId="0" fontId="39" fillId="0" borderId="0"/>
    <xf numFmtId="0" fontId="2" fillId="0" borderId="0"/>
    <xf numFmtId="0" fontId="39" fillId="0" borderId="0"/>
    <xf numFmtId="0" fontId="39" fillId="0" borderId="0"/>
    <xf numFmtId="0" fontId="2" fillId="0" borderId="0"/>
    <xf numFmtId="0" fontId="4" fillId="0" borderId="0"/>
    <xf numFmtId="166" fontId="40" fillId="0" borderId="0"/>
    <xf numFmtId="0" fontId="2" fillId="23" borderId="28" applyNumberFormat="0" applyFont="0" applyAlignment="0" applyProtection="0"/>
    <xf numFmtId="0" fontId="2" fillId="23" borderId="28" applyNumberFormat="0" applyFont="0" applyAlignment="0" applyProtection="0"/>
    <xf numFmtId="0" fontId="2" fillId="23" borderId="28" applyNumberFormat="0" applyFont="0" applyAlignment="0" applyProtection="0"/>
    <xf numFmtId="0" fontId="2" fillId="23" borderId="28" applyNumberFormat="0" applyFont="0" applyAlignment="0" applyProtection="0"/>
    <xf numFmtId="0" fontId="41" fillId="7" borderId="29" applyNumberFormat="0" applyAlignment="0" applyProtection="0"/>
    <xf numFmtId="0" fontId="42" fillId="7" borderId="29" applyNumberFormat="0" applyAlignment="0" applyProtection="0"/>
    <xf numFmtId="9" fontId="3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43" fillId="24" borderId="30"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43" fillId="15" borderId="30"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0" borderId="0" applyNumberFormat="0" applyFill="0" applyBorder="0" applyAlignment="0" applyProtection="0"/>
    <xf numFmtId="0" fontId="44" fillId="0" borderId="0" applyNumberFormat="0" applyFill="0" applyBorder="0" applyAlignment="0" applyProtection="0"/>
    <xf numFmtId="0" fontId="45" fillId="0" borderId="31" applyNumberFormat="0" applyFill="0" applyAlignment="0" applyProtection="0"/>
    <xf numFmtId="0" fontId="46" fillId="0" borderId="31" applyNumberFormat="0" applyFill="0" applyAlignment="0" applyProtection="0"/>
    <xf numFmtId="0" fontId="47" fillId="0" borderId="0" applyNumberFormat="0" applyFill="0" applyBorder="0" applyAlignment="0" applyProtection="0"/>
    <xf numFmtId="0" fontId="48" fillId="0" borderId="0" applyNumberFormat="0" applyFill="0" applyBorder="0" applyAlignment="0" applyProtection="0"/>
    <xf numFmtId="40" fontId="4" fillId="0" borderId="0" applyFont="0" applyFill="0" applyBorder="0" applyAlignment="0" applyProtection="0"/>
    <xf numFmtId="0" fontId="50" fillId="0" borderId="0"/>
    <xf numFmtId="40" fontId="4" fillId="0" borderId="0" applyFont="0" applyFill="0" applyBorder="0" applyAlignment="0" applyProtection="0"/>
    <xf numFmtId="40" fontId="4" fillId="0" borderId="0" applyFont="0" applyFill="0" applyBorder="0" applyAlignment="0" applyProtection="0"/>
    <xf numFmtId="0" fontId="50" fillId="0" borderId="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40"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4" fillId="0" borderId="0"/>
    <xf numFmtId="0" fontId="4" fillId="0" borderId="0"/>
    <xf numFmtId="0" fontId="56" fillId="0" borderId="0"/>
    <xf numFmtId="43" fontId="38" fillId="0" borderId="0" applyFont="0" applyFill="0" applyBorder="0" applyAlignment="0" applyProtection="0"/>
  </cellStyleXfs>
  <cellXfs count="375">
    <xf numFmtId="0" fontId="0" fillId="0" borderId="0" xfId="0"/>
    <xf numFmtId="0" fontId="9" fillId="0" borderId="0" xfId="0" applyFont="1" applyFill="1"/>
    <xf numFmtId="0" fontId="5" fillId="0" borderId="0" xfId="3" applyFont="1" applyFill="1" applyAlignment="1">
      <alignment horizontal="center"/>
    </xf>
    <xf numFmtId="0" fontId="5" fillId="0" borderId="0" xfId="3" quotePrefix="1" applyFont="1" applyFill="1" applyAlignment="1">
      <alignment horizontal="center"/>
    </xf>
    <xf numFmtId="164" fontId="5" fillId="0" borderId="0" xfId="3" applyNumberFormat="1" applyFont="1" applyFill="1" applyAlignment="1">
      <alignment horizontal="center"/>
    </xf>
    <xf numFmtId="40" fontId="5" fillId="0" borderId="0" xfId="3" quotePrefix="1" applyNumberFormat="1" applyFont="1" applyFill="1" applyAlignment="1">
      <alignment horizontal="center"/>
    </xf>
    <xf numFmtId="0" fontId="6" fillId="0" borderId="0" xfId="0" applyFont="1" applyFill="1" applyBorder="1"/>
    <xf numFmtId="0" fontId="7" fillId="0" borderId="0" xfId="0" applyFont="1" applyFill="1" applyAlignment="1">
      <alignment horizontal="center"/>
    </xf>
    <xf numFmtId="43" fontId="3" fillId="0" borderId="8" xfId="0" applyNumberFormat="1" applyFont="1" applyFill="1" applyBorder="1"/>
    <xf numFmtId="43" fontId="3" fillId="0" borderId="10" xfId="0" applyNumberFormat="1" applyFont="1" applyFill="1" applyBorder="1"/>
    <xf numFmtId="43" fontId="8" fillId="0" borderId="20" xfId="0" applyNumberFormat="1" applyFont="1" applyFill="1" applyBorder="1"/>
    <xf numFmtId="43" fontId="8" fillId="0" borderId="0" xfId="0" applyNumberFormat="1" applyFont="1" applyFill="1" applyBorder="1" applyAlignment="1">
      <alignment horizontal="center"/>
    </xf>
    <xf numFmtId="0" fontId="6" fillId="0" borderId="0" xfId="0" applyFont="1" applyAlignment="1">
      <alignment horizontal="center"/>
    </xf>
    <xf numFmtId="43" fontId="3" fillId="0" borderId="0" xfId="0" applyNumberFormat="1" applyFont="1" applyFill="1" applyBorder="1"/>
    <xf numFmtId="0" fontId="3" fillId="0" borderId="0" xfId="0" applyFont="1" applyFill="1" applyBorder="1"/>
    <xf numFmtId="0" fontId="43" fillId="0" borderId="0" xfId="0" applyFont="1"/>
    <xf numFmtId="0" fontId="6" fillId="0" borderId="0" xfId="0" applyFont="1"/>
    <xf numFmtId="43" fontId="6" fillId="0" borderId="0" xfId="1" applyFont="1"/>
    <xf numFmtId="0" fontId="8" fillId="0" borderId="0" xfId="0" applyFont="1" applyAlignment="1">
      <alignment horizontal="center"/>
    </xf>
    <xf numFmtId="0" fontId="8" fillId="0" borderId="0" xfId="0" applyFont="1"/>
    <xf numFmtId="165" fontId="6" fillId="0" borderId="0" xfId="727" applyNumberFormat="1" applyFont="1" applyFill="1" applyAlignment="1">
      <alignment horizontal="center"/>
    </xf>
    <xf numFmtId="0" fontId="6" fillId="0" borderId="0" xfId="727" applyFont="1" applyFill="1" applyAlignment="1">
      <alignment horizontal="left"/>
    </xf>
    <xf numFmtId="43" fontId="6" fillId="0" borderId="0" xfId="1" applyFont="1" applyFill="1"/>
    <xf numFmtId="0" fontId="6" fillId="0" borderId="0" xfId="727" applyFont="1" applyFill="1"/>
    <xf numFmtId="165" fontId="6" fillId="0" borderId="0" xfId="727" applyNumberFormat="1" applyFont="1" applyFill="1" applyAlignment="1">
      <alignment horizontal="left"/>
    </xf>
    <xf numFmtId="165" fontId="8" fillId="0" borderId="0" xfId="727" quotePrefix="1" applyNumberFormat="1" applyFont="1" applyFill="1" applyAlignment="1">
      <alignment horizontal="right"/>
    </xf>
    <xf numFmtId="43" fontId="8" fillId="0" borderId="39" xfId="1" applyFont="1" applyFill="1" applyBorder="1"/>
    <xf numFmtId="0" fontId="6" fillId="0" borderId="0" xfId="0" applyFont="1" applyFill="1"/>
    <xf numFmtId="8" fontId="8" fillId="0" borderId="0" xfId="3" quotePrefix="1" applyNumberFormat="1" applyFont="1" applyFill="1" applyAlignment="1">
      <alignment horizontal="right"/>
    </xf>
    <xf numFmtId="43" fontId="8" fillId="0" borderId="21" xfId="1" applyFont="1" applyFill="1" applyBorder="1"/>
    <xf numFmtId="10" fontId="8" fillId="0" borderId="39" xfId="2" applyNumberFormat="1" applyFont="1" applyFill="1" applyBorder="1"/>
    <xf numFmtId="43" fontId="3" fillId="0" borderId="51" xfId="0" applyNumberFormat="1" applyFont="1" applyFill="1" applyBorder="1"/>
    <xf numFmtId="43" fontId="3" fillId="0" borderId="47" xfId="0" applyNumberFormat="1" applyFont="1" applyFill="1" applyBorder="1"/>
    <xf numFmtId="0" fontId="7" fillId="0" borderId="52" xfId="0" applyFont="1" applyFill="1" applyBorder="1" applyAlignment="1">
      <alignment horizontal="center"/>
    </xf>
    <xf numFmtId="0" fontId="7" fillId="0" borderId="0" xfId="0" applyFont="1" applyFill="1" applyBorder="1" applyAlignment="1">
      <alignment horizontal="center"/>
    </xf>
    <xf numFmtId="0" fontId="7" fillId="0" borderId="45" xfId="0" applyFont="1" applyFill="1" applyBorder="1" applyAlignment="1">
      <alignment horizontal="center"/>
    </xf>
    <xf numFmtId="0" fontId="49" fillId="0" borderId="0" xfId="3" applyFont="1" applyFill="1"/>
    <xf numFmtId="0" fontId="6" fillId="0" borderId="0" xfId="3" applyFont="1" applyFill="1" applyAlignment="1">
      <alignment horizontal="center" vertical="center"/>
    </xf>
    <xf numFmtId="164" fontId="6" fillId="0" borderId="45" xfId="2" applyNumberFormat="1" applyFont="1" applyFill="1" applyBorder="1" applyAlignment="1">
      <alignment horizontal="center"/>
    </xf>
    <xf numFmtId="164" fontId="6" fillId="0" borderId="37" xfId="2" applyNumberFormat="1" applyFont="1" applyFill="1" applyBorder="1" applyAlignment="1">
      <alignment horizontal="center"/>
    </xf>
    <xf numFmtId="10" fontId="8" fillId="0" borderId="55" xfId="2" applyNumberFormat="1" applyFont="1" applyFill="1" applyBorder="1"/>
    <xf numFmtId="43" fontId="6" fillId="0" borderId="15" xfId="1" applyFont="1" applyFill="1" applyBorder="1"/>
    <xf numFmtId="164" fontId="8" fillId="0" borderId="0" xfId="2" applyNumberFormat="1" applyFont="1" applyFill="1" applyAlignment="1">
      <alignment horizontal="center"/>
    </xf>
    <xf numFmtId="164" fontId="6" fillId="0" borderId="0" xfId="490" applyNumberFormat="1" applyFont="1" applyFill="1" applyAlignment="1">
      <alignment horizontal="center"/>
    </xf>
    <xf numFmtId="10" fontId="6" fillId="0" borderId="45" xfId="2" applyNumberFormat="1" applyFont="1" applyFill="1" applyBorder="1"/>
    <xf numFmtId="43" fontId="6" fillId="0" borderId="0" xfId="0" applyNumberFormat="1" applyFont="1" applyFill="1" applyBorder="1"/>
    <xf numFmtId="43" fontId="8" fillId="0" borderId="69" xfId="0" applyNumberFormat="1" applyFont="1" applyFill="1" applyBorder="1"/>
    <xf numFmtId="10" fontId="8" fillId="0" borderId="58" xfId="2" applyNumberFormat="1" applyFont="1" applyFill="1" applyBorder="1"/>
    <xf numFmtId="43" fontId="8" fillId="0" borderId="55" xfId="0" applyNumberFormat="1" applyFont="1" applyFill="1" applyBorder="1"/>
    <xf numFmtId="10" fontId="8" fillId="0" borderId="0" xfId="2" applyNumberFormat="1" applyFont="1" applyFill="1" applyBorder="1"/>
    <xf numFmtId="165" fontId="3" fillId="0" borderId="21" xfId="0" applyNumberFormat="1" applyFont="1" applyFill="1" applyBorder="1"/>
    <xf numFmtId="0" fontId="3" fillId="0" borderId="21" xfId="0" applyFont="1" applyFill="1" applyBorder="1"/>
    <xf numFmtId="40" fontId="5" fillId="0" borderId="55" xfId="3" quotePrefix="1" applyNumberFormat="1" applyFont="1" applyFill="1" applyBorder="1" applyAlignment="1">
      <alignment horizontal="center"/>
    </xf>
    <xf numFmtId="40" fontId="5" fillId="0" borderId="0" xfId="3" quotePrefix="1" applyNumberFormat="1" applyFont="1" applyFill="1" applyBorder="1" applyAlignment="1">
      <alignment horizontal="center"/>
    </xf>
    <xf numFmtId="10" fontId="6" fillId="0" borderId="0" xfId="2" applyNumberFormat="1" applyFont="1" applyFill="1"/>
    <xf numFmtId="43" fontId="43" fillId="0" borderId="0" xfId="1" applyFont="1"/>
    <xf numFmtId="43" fontId="8" fillId="0" borderId="0" xfId="0" applyNumberFormat="1" applyFont="1" applyFill="1" applyBorder="1"/>
    <xf numFmtId="0" fontId="5" fillId="0" borderId="0" xfId="0" applyFont="1" applyAlignment="1">
      <alignment horizontal="center"/>
    </xf>
    <xf numFmtId="43" fontId="5" fillId="0" borderId="0" xfId="1" applyFont="1" applyAlignment="1">
      <alignment horizontal="center"/>
    </xf>
    <xf numFmtId="10" fontId="6" fillId="0" borderId="0" xfId="2" applyNumberFormat="1" applyFont="1" applyFill="1" applyBorder="1"/>
    <xf numFmtId="40" fontId="5" fillId="0" borderId="54" xfId="3" quotePrefix="1" applyNumberFormat="1" applyFont="1" applyFill="1" applyBorder="1" applyAlignment="1">
      <alignment horizontal="center"/>
    </xf>
    <xf numFmtId="40" fontId="5" fillId="0" borderId="37" xfId="3" quotePrefix="1" applyNumberFormat="1" applyFont="1" applyFill="1" applyBorder="1" applyAlignment="1">
      <alignment horizontal="center"/>
    </xf>
    <xf numFmtId="10" fontId="52" fillId="0" borderId="21" xfId="2" applyNumberFormat="1" applyFont="1" applyFill="1" applyBorder="1"/>
    <xf numFmtId="43" fontId="6" fillId="0" borderId="0" xfId="1" applyFont="1" applyFill="1" applyBorder="1"/>
    <xf numFmtId="43" fontId="6" fillId="0" borderId="65" xfId="1" applyFont="1" applyFill="1" applyBorder="1"/>
    <xf numFmtId="43" fontId="3" fillId="0" borderId="65" xfId="0" applyNumberFormat="1" applyFont="1" applyFill="1" applyBorder="1"/>
    <xf numFmtId="43" fontId="6" fillId="0" borderId="56" xfId="0" applyNumberFormat="1" applyFont="1" applyFill="1" applyBorder="1"/>
    <xf numFmtId="10" fontId="6" fillId="0" borderId="17" xfId="2" applyNumberFormat="1" applyFont="1" applyFill="1" applyBorder="1"/>
    <xf numFmtId="43" fontId="6" fillId="0" borderId="0" xfId="0" applyNumberFormat="1" applyFont="1" applyFill="1"/>
    <xf numFmtId="43" fontId="6" fillId="0" borderId="55" xfId="0" applyNumberFormat="1" applyFont="1" applyFill="1" applyBorder="1"/>
    <xf numFmtId="10" fontId="6" fillId="0" borderId="15" xfId="2" applyNumberFormat="1" applyFont="1" applyFill="1" applyBorder="1"/>
    <xf numFmtId="0" fontId="53" fillId="0" borderId="0" xfId="0" applyFont="1" applyAlignment="1">
      <alignment horizontal="center"/>
    </xf>
    <xf numFmtId="0" fontId="8" fillId="0" borderId="0" xfId="0" applyFont="1" applyFill="1" applyAlignment="1">
      <alignment horizontal="center"/>
    </xf>
    <xf numFmtId="43" fontId="6" fillId="0" borderId="0" xfId="2" applyNumberFormat="1" applyFont="1" applyFill="1"/>
    <xf numFmtId="0" fontId="3" fillId="0" borderId="0" xfId="0" applyFont="1" applyFill="1"/>
    <xf numFmtId="43" fontId="3" fillId="0" borderId="0" xfId="1" applyFont="1" applyFill="1"/>
    <xf numFmtId="0" fontId="3" fillId="0" borderId="0" xfId="0" applyFont="1" applyFill="1" applyAlignment="1">
      <alignment horizontal="center"/>
    </xf>
    <xf numFmtId="0" fontId="6" fillId="0" borderId="12" xfId="0" applyFont="1" applyFill="1" applyBorder="1"/>
    <xf numFmtId="0" fontId="6" fillId="0" borderId="9" xfId="0" applyFont="1" applyFill="1" applyBorder="1"/>
    <xf numFmtId="0" fontId="6" fillId="0" borderId="16" xfId="0" applyFont="1" applyFill="1" applyBorder="1"/>
    <xf numFmtId="43" fontId="6" fillId="0" borderId="37" xfId="1" applyFont="1" applyFill="1" applyBorder="1"/>
    <xf numFmtId="0" fontId="8" fillId="0" borderId="0" xfId="0" applyFont="1" applyFill="1" applyBorder="1" applyAlignment="1">
      <alignment horizontal="center"/>
    </xf>
    <xf numFmtId="0" fontId="53" fillId="0" borderId="0" xfId="0" applyFont="1" applyFill="1" applyAlignment="1">
      <alignment horizontal="center"/>
    </xf>
    <xf numFmtId="10" fontId="43" fillId="0" borderId="0" xfId="2" applyNumberFormat="1" applyFont="1" applyFill="1"/>
    <xf numFmtId="0" fontId="43" fillId="0" borderId="0" xfId="0" applyFont="1" applyFill="1"/>
    <xf numFmtId="43" fontId="43" fillId="0" borderId="0" xfId="0" applyNumberFormat="1" applyFont="1" applyFill="1"/>
    <xf numFmtId="49" fontId="43" fillId="0" borderId="0" xfId="0" applyNumberFormat="1" applyFont="1"/>
    <xf numFmtId="43" fontId="43" fillId="0" borderId="0" xfId="424" applyNumberFormat="1" applyFont="1" applyFill="1" applyBorder="1"/>
    <xf numFmtId="49" fontId="55" fillId="0" borderId="0" xfId="0" applyNumberFormat="1" applyFont="1"/>
    <xf numFmtId="43" fontId="55" fillId="0" borderId="0" xfId="1" applyFont="1"/>
    <xf numFmtId="164" fontId="6" fillId="0" borderId="12" xfId="4" applyNumberFormat="1" applyFont="1" applyFill="1" applyBorder="1" applyAlignment="1">
      <alignment horizontal="center"/>
    </xf>
    <xf numFmtId="10" fontId="8" fillId="0" borderId="0" xfId="2" applyNumberFormat="1" applyFont="1" applyFill="1"/>
    <xf numFmtId="164" fontId="8" fillId="0" borderId="21" xfId="490" applyNumberFormat="1" applyFont="1" applyFill="1" applyBorder="1" applyAlignment="1">
      <alignment horizontal="center"/>
    </xf>
    <xf numFmtId="0" fontId="0" fillId="0" borderId="0" xfId="0"/>
    <xf numFmtId="0" fontId="6" fillId="0" borderId="1" xfId="0" applyFont="1" applyBorder="1"/>
    <xf numFmtId="164" fontId="6" fillId="0" borderId="0" xfId="2" applyNumberFormat="1" applyFont="1" applyFill="1" applyAlignment="1">
      <alignment horizontal="center"/>
    </xf>
    <xf numFmtId="164" fontId="6" fillId="0" borderId="0" xfId="2" applyNumberFormat="1" applyFont="1" applyFill="1" applyBorder="1" applyAlignment="1">
      <alignment horizontal="center"/>
    </xf>
    <xf numFmtId="0" fontId="6" fillId="0" borderId="0" xfId="0" applyFont="1" applyFill="1"/>
    <xf numFmtId="0" fontId="49" fillId="0" borderId="0" xfId="3" quotePrefix="1" applyFont="1" applyFill="1" applyAlignment="1">
      <alignment horizontal="left"/>
    </xf>
    <xf numFmtId="165" fontId="6" fillId="0" borderId="0" xfId="3" applyNumberFormat="1" applyFont="1" applyFill="1" applyAlignment="1">
      <alignment horizontal="center"/>
    </xf>
    <xf numFmtId="0" fontId="6" fillId="0" borderId="0" xfId="3" applyFont="1" applyFill="1" applyAlignment="1">
      <alignment horizontal="left"/>
    </xf>
    <xf numFmtId="10" fontId="6" fillId="0" borderId="0" xfId="2" applyNumberFormat="1" applyFont="1" applyFill="1" applyBorder="1" applyAlignment="1">
      <alignment horizontal="center"/>
    </xf>
    <xf numFmtId="0" fontId="0" fillId="0" borderId="0" xfId="0" applyFill="1"/>
    <xf numFmtId="164" fontId="8" fillId="0" borderId="4" xfId="2" applyNumberFormat="1" applyFont="1" applyFill="1" applyBorder="1" applyAlignment="1">
      <alignment horizontal="center"/>
    </xf>
    <xf numFmtId="0" fontId="6" fillId="0" borderId="2" xfId="0" applyFont="1" applyBorder="1"/>
    <xf numFmtId="0" fontId="8" fillId="0" borderId="1" xfId="0" applyFont="1" applyBorder="1" applyAlignment="1">
      <alignment horizontal="center"/>
    </xf>
    <xf numFmtId="0" fontId="6" fillId="0" borderId="1" xfId="0" pivotButton="1" applyFont="1" applyBorder="1"/>
    <xf numFmtId="0" fontId="8" fillId="0" borderId="1" xfId="0" pivotButton="1" applyFont="1" applyBorder="1" applyAlignment="1">
      <alignment horizontal="center"/>
    </xf>
    <xf numFmtId="0" fontId="8" fillId="0" borderId="33" xfId="0" applyFont="1" applyBorder="1" applyAlignment="1">
      <alignment horizontal="center"/>
    </xf>
    <xf numFmtId="0" fontId="6" fillId="0" borderId="32" xfId="0" applyFont="1" applyBorder="1"/>
    <xf numFmtId="0" fontId="6" fillId="0" borderId="33" xfId="0" applyFont="1" applyBorder="1"/>
    <xf numFmtId="0" fontId="6" fillId="0" borderId="1" xfId="0" applyFont="1" applyFill="1" applyBorder="1"/>
    <xf numFmtId="43" fontId="6" fillId="0" borderId="1" xfId="0" applyNumberFormat="1" applyFont="1" applyFill="1" applyBorder="1"/>
    <xf numFmtId="43" fontId="6" fillId="0" borderId="33" xfId="0" applyNumberFormat="1" applyFont="1" applyFill="1" applyBorder="1"/>
    <xf numFmtId="0" fontId="6" fillId="0" borderId="11" xfId="0" applyFont="1" applyFill="1" applyBorder="1"/>
    <xf numFmtId="0" fontId="6" fillId="0" borderId="2" xfId="0" applyFont="1" applyFill="1" applyBorder="1"/>
    <xf numFmtId="0" fontId="6" fillId="0" borderId="8" xfId="0" applyFont="1" applyFill="1" applyBorder="1"/>
    <xf numFmtId="43" fontId="6" fillId="0" borderId="8" xfId="0" applyNumberFormat="1" applyFont="1" applyFill="1" applyBorder="1"/>
    <xf numFmtId="43" fontId="6" fillId="0" borderId="34" xfId="0" applyNumberFormat="1" applyFont="1" applyFill="1" applyBorder="1"/>
    <xf numFmtId="0" fontId="6" fillId="0" borderId="70" xfId="0" applyFont="1" applyFill="1" applyBorder="1"/>
    <xf numFmtId="0" fontId="6" fillId="0" borderId="71" xfId="0" applyFont="1" applyFill="1" applyBorder="1"/>
    <xf numFmtId="43" fontId="6" fillId="0" borderId="70" xfId="0" applyNumberFormat="1" applyFont="1" applyFill="1" applyBorder="1"/>
    <xf numFmtId="43" fontId="6" fillId="0" borderId="72" xfId="0" applyNumberFormat="1" applyFont="1" applyFill="1" applyBorder="1"/>
    <xf numFmtId="0" fontId="8" fillId="0" borderId="21" xfId="0" applyFont="1" applyFill="1" applyBorder="1"/>
    <xf numFmtId="43" fontId="8" fillId="0" borderId="21" xfId="0" applyNumberFormat="1" applyFont="1" applyFill="1" applyBorder="1"/>
    <xf numFmtId="43" fontId="5" fillId="0" borderId="0" xfId="1" applyFont="1" applyFill="1" applyAlignment="1">
      <alignment horizontal="center"/>
    </xf>
    <xf numFmtId="0" fontId="6" fillId="0" borderId="32" xfId="0" applyFont="1" applyFill="1" applyBorder="1"/>
    <xf numFmtId="0" fontId="8" fillId="0" borderId="1" xfId="0" applyFont="1" applyFill="1" applyBorder="1" applyAlignment="1">
      <alignment horizontal="center"/>
    </xf>
    <xf numFmtId="0" fontId="8" fillId="0" borderId="33" xfId="0" applyFont="1" applyFill="1" applyBorder="1" applyAlignment="1">
      <alignment horizontal="center"/>
    </xf>
    <xf numFmtId="0" fontId="8" fillId="0" borderId="18" xfId="0" applyFont="1" applyFill="1" applyBorder="1"/>
    <xf numFmtId="0" fontId="8" fillId="0" borderId="19" xfId="0" applyFont="1" applyFill="1" applyBorder="1"/>
    <xf numFmtId="43" fontId="8" fillId="0" borderId="18" xfId="0" applyNumberFormat="1" applyFont="1" applyFill="1" applyBorder="1"/>
    <xf numFmtId="43" fontId="8" fillId="0" borderId="44" xfId="0" applyNumberFormat="1" applyFont="1" applyFill="1" applyBorder="1"/>
    <xf numFmtId="0" fontId="53" fillId="0" borderId="21" xfId="0" applyFont="1" applyFill="1" applyBorder="1"/>
    <xf numFmtId="10" fontId="8" fillId="0" borderId="21" xfId="2" applyNumberFormat="1" applyFont="1" applyFill="1" applyBorder="1"/>
    <xf numFmtId="0" fontId="6" fillId="0" borderId="37" xfId="0" applyFont="1" applyFill="1" applyBorder="1"/>
    <xf numFmtId="43" fontId="5" fillId="0" borderId="37" xfId="1" applyFont="1" applyFill="1" applyBorder="1" applyAlignment="1">
      <alignment horizontal="center"/>
    </xf>
    <xf numFmtId="0" fontId="6" fillId="0" borderId="57" xfId="0" applyFont="1" applyFill="1" applyBorder="1"/>
    <xf numFmtId="0" fontId="6" fillId="0" borderId="48" xfId="0" applyFont="1" applyFill="1" applyBorder="1"/>
    <xf numFmtId="0" fontId="6" fillId="0" borderId="59" xfId="0" applyFont="1" applyFill="1" applyBorder="1"/>
    <xf numFmtId="0" fontId="6" fillId="0" borderId="55" xfId="0" applyFont="1" applyFill="1" applyBorder="1"/>
    <xf numFmtId="0" fontId="8" fillId="0" borderId="13" xfId="0" applyFont="1" applyFill="1" applyBorder="1" applyAlignment="1">
      <alignment horizontal="center"/>
    </xf>
    <xf numFmtId="0" fontId="8" fillId="0" borderId="60" xfId="0" applyFont="1" applyFill="1" applyBorder="1" applyAlignment="1">
      <alignment horizontal="center"/>
    </xf>
    <xf numFmtId="0" fontId="8" fillId="0" borderId="55" xfId="0" applyFont="1" applyFill="1" applyBorder="1" applyAlignment="1">
      <alignment horizontal="center"/>
    </xf>
    <xf numFmtId="0" fontId="6" fillId="0" borderId="13" xfId="0" applyFont="1" applyFill="1" applyBorder="1"/>
    <xf numFmtId="43" fontId="6" fillId="0" borderId="60" xfId="0" applyNumberFormat="1" applyFont="1" applyFill="1" applyBorder="1"/>
    <xf numFmtId="43" fontId="6" fillId="0" borderId="55" xfId="1" applyFont="1" applyFill="1" applyBorder="1"/>
    <xf numFmtId="0" fontId="8" fillId="0" borderId="61" xfId="0" applyFont="1" applyFill="1" applyBorder="1"/>
    <xf numFmtId="0" fontId="8" fillId="0" borderId="62" xfId="0" applyFont="1" applyFill="1" applyBorder="1"/>
    <xf numFmtId="43" fontId="8" fillId="0" borderId="50" xfId="0" applyNumberFormat="1" applyFont="1" applyFill="1" applyBorder="1"/>
    <xf numFmtId="43" fontId="8" fillId="0" borderId="63" xfId="0" applyNumberFormat="1" applyFont="1" applyFill="1" applyBorder="1"/>
    <xf numFmtId="0" fontId="43" fillId="0" borderId="17" xfId="0" applyFont="1" applyFill="1" applyBorder="1"/>
    <xf numFmtId="0" fontId="43" fillId="0" borderId="45" xfId="0" applyFont="1" applyFill="1" applyBorder="1"/>
    <xf numFmtId="43" fontId="6" fillId="0" borderId="56" xfId="1" applyFont="1" applyFill="1" applyBorder="1"/>
    <xf numFmtId="0" fontId="43" fillId="0" borderId="0" xfId="0" applyFont="1" applyFill="1" applyBorder="1"/>
    <xf numFmtId="0" fontId="6" fillId="0" borderId="15" xfId="0" applyFont="1" applyFill="1" applyBorder="1"/>
    <xf numFmtId="0" fontId="8" fillId="0" borderId="15" xfId="0" applyFont="1" applyFill="1" applyBorder="1"/>
    <xf numFmtId="0" fontId="8" fillId="0" borderId="0" xfId="0" applyFont="1" applyFill="1" applyBorder="1"/>
    <xf numFmtId="0" fontId="43" fillId="0" borderId="15" xfId="0" applyFont="1" applyFill="1" applyBorder="1"/>
    <xf numFmtId="43" fontId="5" fillId="0" borderId="0" xfId="1" applyFont="1" applyFill="1" applyBorder="1" applyAlignment="1">
      <alignment horizontal="center"/>
    </xf>
    <xf numFmtId="165" fontId="3" fillId="0" borderId="0" xfId="0" applyNumberFormat="1" applyFont="1" applyFill="1" applyBorder="1"/>
    <xf numFmtId="43" fontId="3" fillId="0" borderId="0" xfId="1" applyFont="1" applyFill="1" applyBorder="1"/>
    <xf numFmtId="43" fontId="7" fillId="0" borderId="21" xfId="1" applyFont="1" applyFill="1" applyBorder="1"/>
    <xf numFmtId="43" fontId="6" fillId="0" borderId="45" xfId="0" applyNumberFormat="1" applyFont="1" applyFill="1" applyBorder="1"/>
    <xf numFmtId="0" fontId="6" fillId="0" borderId="67" xfId="0" applyFont="1" applyFill="1" applyBorder="1"/>
    <xf numFmtId="0" fontId="6" fillId="0" borderId="68" xfId="0" applyFont="1" applyFill="1" applyBorder="1"/>
    <xf numFmtId="0" fontId="43" fillId="0" borderId="4" xfId="0" applyFont="1" applyFill="1" applyBorder="1"/>
    <xf numFmtId="10" fontId="6" fillId="0" borderId="4" xfId="2" applyNumberFormat="1" applyFont="1" applyFill="1" applyBorder="1"/>
    <xf numFmtId="43" fontId="6" fillId="0" borderId="64" xfId="1" applyFont="1" applyFill="1" applyBorder="1"/>
    <xf numFmtId="0" fontId="0" fillId="0" borderId="0" xfId="0" applyFill="1" applyBorder="1"/>
    <xf numFmtId="0" fontId="0" fillId="0" borderId="45" xfId="0" applyFill="1" applyBorder="1"/>
    <xf numFmtId="0" fontId="0" fillId="0" borderId="9" xfId="0" applyFill="1" applyBorder="1"/>
    <xf numFmtId="0" fontId="0" fillId="0" borderId="37" xfId="0" applyFill="1" applyBorder="1"/>
    <xf numFmtId="165" fontId="6" fillId="0" borderId="1" xfId="0" applyNumberFormat="1" applyFont="1" applyFill="1" applyBorder="1"/>
    <xf numFmtId="165" fontId="6" fillId="0" borderId="8" xfId="0" applyNumberFormat="1" applyFont="1" applyFill="1" applyBorder="1"/>
    <xf numFmtId="0" fontId="0" fillId="0" borderId="17" xfId="0" applyFill="1" applyBorder="1"/>
    <xf numFmtId="165" fontId="6" fillId="0" borderId="9" xfId="0" applyNumberFormat="1" applyFont="1" applyFill="1" applyBorder="1"/>
    <xf numFmtId="43" fontId="6" fillId="0" borderId="9" xfId="0" applyNumberFormat="1" applyFont="1" applyFill="1" applyBorder="1"/>
    <xf numFmtId="43" fontId="6" fillId="0" borderId="54" xfId="0" applyNumberFormat="1" applyFont="1" applyFill="1" applyBorder="1"/>
    <xf numFmtId="43" fontId="6" fillId="0" borderId="37" xfId="2" applyNumberFormat="1" applyFont="1" applyFill="1" applyBorder="1"/>
    <xf numFmtId="165" fontId="6" fillId="0" borderId="17" xfId="0" applyNumberFormat="1" applyFont="1" applyFill="1" applyBorder="1"/>
    <xf numFmtId="43" fontId="6" fillId="0" borderId="17" xfId="0" applyNumberFormat="1" applyFont="1" applyFill="1" applyBorder="1"/>
    <xf numFmtId="43" fontId="6" fillId="0" borderId="45" xfId="2" applyNumberFormat="1" applyFont="1" applyFill="1" applyBorder="1"/>
    <xf numFmtId="10" fontId="8" fillId="0" borderId="56" xfId="2" applyNumberFormat="1" applyFont="1" applyFill="1" applyBorder="1"/>
    <xf numFmtId="165" fontId="6" fillId="0" borderId="15" xfId="0" applyNumberFormat="1" applyFont="1" applyFill="1" applyBorder="1"/>
    <xf numFmtId="43" fontId="6" fillId="0" borderId="15" xfId="0" applyNumberFormat="1" applyFont="1" applyFill="1" applyBorder="1"/>
    <xf numFmtId="10" fontId="6" fillId="0" borderId="37" xfId="2" applyNumberFormat="1" applyFont="1" applyFill="1" applyBorder="1"/>
    <xf numFmtId="43" fontId="8" fillId="0" borderId="54" xfId="0" applyNumberFormat="1" applyFont="1" applyFill="1" applyBorder="1"/>
    <xf numFmtId="43" fontId="6" fillId="0" borderId="0" xfId="2" applyNumberFormat="1" applyFont="1" applyFill="1" applyBorder="1"/>
    <xf numFmtId="43" fontId="6" fillId="0" borderId="45" xfId="1" applyFont="1" applyFill="1" applyBorder="1"/>
    <xf numFmtId="0" fontId="6" fillId="0" borderId="45" xfId="0" applyFont="1" applyFill="1" applyBorder="1"/>
    <xf numFmtId="0" fontId="6" fillId="0" borderId="56" xfId="0" applyFont="1" applyFill="1" applyBorder="1"/>
    <xf numFmtId="0" fontId="43" fillId="0" borderId="54" xfId="0" applyFont="1" applyFill="1" applyBorder="1"/>
    <xf numFmtId="0" fontId="43" fillId="0" borderId="55" xfId="0" applyFont="1" applyFill="1" applyBorder="1"/>
    <xf numFmtId="0" fontId="8" fillId="0" borderId="1" xfId="0" applyFont="1" applyFill="1" applyBorder="1"/>
    <xf numFmtId="0" fontId="53" fillId="0" borderId="55" xfId="0" applyFont="1" applyFill="1" applyBorder="1" applyAlignment="1">
      <alignment horizontal="center"/>
    </xf>
    <xf numFmtId="165" fontId="6" fillId="0" borderId="48" xfId="0" applyNumberFormat="1" applyFont="1" applyFill="1" applyBorder="1"/>
    <xf numFmtId="43" fontId="6" fillId="0" borderId="46" xfId="0" applyNumberFormat="1" applyFont="1" applyFill="1" applyBorder="1"/>
    <xf numFmtId="43" fontId="6" fillId="0" borderId="10" xfId="0" applyNumberFormat="1" applyFont="1" applyFill="1" applyBorder="1"/>
    <xf numFmtId="0" fontId="6" fillId="0" borderId="49" xfId="0" applyFont="1" applyFill="1" applyBorder="1"/>
    <xf numFmtId="165" fontId="6" fillId="0" borderId="51" xfId="0" applyNumberFormat="1" applyFont="1" applyFill="1" applyBorder="1"/>
    <xf numFmtId="43" fontId="6" fillId="0" borderId="47" xfId="0" applyNumberFormat="1" applyFont="1" applyFill="1" applyBorder="1"/>
    <xf numFmtId="0" fontId="0" fillId="0" borderId="15" xfId="0" applyFill="1" applyBorder="1"/>
    <xf numFmtId="43" fontId="10" fillId="0" borderId="53" xfId="0" applyNumberFormat="1" applyFont="1" applyFill="1" applyBorder="1"/>
    <xf numFmtId="165" fontId="6" fillId="0" borderId="0" xfId="0" applyNumberFormat="1" applyFont="1" applyFill="1" applyBorder="1"/>
    <xf numFmtId="0" fontId="5" fillId="0" borderId="0" xfId="0" applyFont="1" applyFill="1" applyAlignment="1">
      <alignment horizontal="center"/>
    </xf>
    <xf numFmtId="0" fontId="6" fillId="0" borderId="33" xfId="0" applyFont="1" applyFill="1" applyBorder="1"/>
    <xf numFmtId="39" fontId="6" fillId="0" borderId="1" xfId="0" applyNumberFormat="1" applyFont="1" applyFill="1" applyBorder="1"/>
    <xf numFmtId="39" fontId="8" fillId="0" borderId="18" xfId="0" applyNumberFormat="1" applyFont="1" applyFill="1" applyBorder="1"/>
    <xf numFmtId="164" fontId="6" fillId="0" borderId="9" xfId="4" applyNumberFormat="1" applyFont="1" applyFill="1" applyBorder="1" applyAlignment="1">
      <alignment horizontal="center"/>
    </xf>
    <xf numFmtId="2" fontId="8" fillId="0" borderId="0" xfId="3" applyNumberFormat="1" applyFont="1" applyFill="1" applyBorder="1" applyAlignment="1">
      <alignment horizontal="center"/>
    </xf>
    <xf numFmtId="0" fontId="49" fillId="0" borderId="0" xfId="730" applyFont="1" applyFill="1" applyAlignment="1">
      <alignment horizontal="left"/>
    </xf>
    <xf numFmtId="43" fontId="8" fillId="0" borderId="45" xfId="1" applyFont="1" applyFill="1" applyBorder="1" applyAlignment="1">
      <alignment horizontal="center"/>
    </xf>
    <xf numFmtId="0" fontId="8" fillId="0" borderId="45" xfId="0" applyFont="1" applyFill="1" applyBorder="1" applyAlignment="1">
      <alignment horizontal="center"/>
    </xf>
    <xf numFmtId="2" fontId="8" fillId="0" borderId="45" xfId="3" applyNumberFormat="1" applyFont="1" applyFill="1" applyBorder="1" applyAlignment="1">
      <alignment horizontal="center"/>
    </xf>
    <xf numFmtId="167" fontId="51" fillId="0" borderId="0" xfId="3" applyNumberFormat="1" applyFont="1" applyFill="1" applyAlignment="1">
      <alignment horizontal="center"/>
    </xf>
    <xf numFmtId="10" fontId="51" fillId="0" borderId="0" xfId="2" applyNumberFormat="1" applyFont="1" applyFill="1" applyAlignment="1">
      <alignment horizontal="center"/>
    </xf>
    <xf numFmtId="10" fontId="52" fillId="0" borderId="0" xfId="2" applyNumberFormat="1" applyFont="1" applyFill="1"/>
    <xf numFmtId="43" fontId="8" fillId="0" borderId="0" xfId="1" applyFont="1" applyFill="1" applyBorder="1" applyAlignment="1">
      <alignment horizontal="center"/>
    </xf>
    <xf numFmtId="0" fontId="8" fillId="0" borderId="52" xfId="0" applyFont="1" applyFill="1" applyBorder="1" applyAlignment="1">
      <alignment horizontal="center"/>
    </xf>
    <xf numFmtId="43" fontId="8" fillId="0" borderId="52" xfId="1" applyFont="1" applyFill="1" applyBorder="1" applyAlignment="1">
      <alignment horizontal="center"/>
    </xf>
    <xf numFmtId="165" fontId="6" fillId="0" borderId="1" xfId="0" applyNumberFormat="1" applyFont="1" applyFill="1" applyBorder="1" applyAlignment="1">
      <alignment horizontal="center"/>
    </xf>
    <xf numFmtId="10" fontId="6" fillId="0" borderId="46" xfId="2" applyNumberFormat="1" applyFont="1" applyFill="1" applyBorder="1"/>
    <xf numFmtId="0" fontId="6" fillId="0" borderId="65" xfId="0" applyFont="1" applyFill="1" applyBorder="1"/>
    <xf numFmtId="165" fontId="6" fillId="0" borderId="65" xfId="0" applyNumberFormat="1" applyFont="1" applyFill="1" applyBorder="1" applyAlignment="1">
      <alignment horizontal="center"/>
    </xf>
    <xf numFmtId="43" fontId="6" fillId="0" borderId="65" xfId="0" applyNumberFormat="1" applyFont="1" applyFill="1" applyBorder="1"/>
    <xf numFmtId="10" fontId="6" fillId="0" borderId="65" xfId="2" applyNumberFormat="1" applyFont="1" applyFill="1" applyBorder="1"/>
    <xf numFmtId="165" fontId="6" fillId="0" borderId="8" xfId="0" applyNumberFormat="1" applyFont="1" applyFill="1" applyBorder="1" applyAlignment="1">
      <alignment horizontal="center"/>
    </xf>
    <xf numFmtId="0" fontId="6" fillId="0" borderId="34" xfId="0" applyFont="1" applyFill="1" applyBorder="1"/>
    <xf numFmtId="10" fontId="6" fillId="0" borderId="10" xfId="2" applyNumberFormat="1" applyFont="1" applyFill="1" applyBorder="1"/>
    <xf numFmtId="165" fontId="6" fillId="0" borderId="0" xfId="0" applyNumberFormat="1" applyFont="1" applyFill="1" applyBorder="1" applyAlignment="1">
      <alignment horizontal="center"/>
    </xf>
    <xf numFmtId="0" fontId="8" fillId="0" borderId="0" xfId="0" applyFont="1" applyFill="1" applyAlignment="1">
      <alignment horizontal="right"/>
    </xf>
    <xf numFmtId="165" fontId="6" fillId="0" borderId="51" xfId="0" applyNumberFormat="1" applyFont="1" applyFill="1" applyBorder="1" applyAlignment="1">
      <alignment horizontal="center"/>
    </xf>
    <xf numFmtId="0" fontId="6" fillId="0" borderId="66" xfId="0" applyFont="1" applyFill="1" applyBorder="1"/>
    <xf numFmtId="10" fontId="6" fillId="0" borderId="47" xfId="2" applyNumberFormat="1" applyFont="1" applyFill="1" applyBorder="1"/>
    <xf numFmtId="164" fontId="52" fillId="0" borderId="21" xfId="2" applyNumberFormat="1" applyFont="1" applyFill="1" applyBorder="1"/>
    <xf numFmtId="0" fontId="8" fillId="0" borderId="15" xfId="0" applyFont="1" applyFill="1" applyBorder="1" applyAlignment="1">
      <alignment horizontal="center"/>
    </xf>
    <xf numFmtId="43" fontId="6" fillId="0" borderId="21" xfId="1" applyFont="1" applyFill="1" applyBorder="1"/>
    <xf numFmtId="10" fontId="52" fillId="0" borderId="0" xfId="2" applyNumberFormat="1" applyFont="1" applyFill="1" applyBorder="1"/>
    <xf numFmtId="49" fontId="54" fillId="0" borderId="0" xfId="0" applyNumberFormat="1" applyFont="1" applyFill="1" applyAlignment="1">
      <alignment wrapText="1"/>
    </xf>
    <xf numFmtId="0" fontId="54" fillId="0" borderId="0" xfId="0" applyFont="1" applyFill="1"/>
    <xf numFmtId="49" fontId="43" fillId="0" borderId="0" xfId="0" applyNumberFormat="1" applyFont="1" applyFill="1"/>
    <xf numFmtId="43" fontId="43" fillId="0" borderId="0" xfId="1" applyFont="1" applyFill="1"/>
    <xf numFmtId="43" fontId="43" fillId="0" borderId="21" xfId="1" applyFont="1" applyFill="1" applyBorder="1"/>
    <xf numFmtId="0" fontId="43" fillId="0" borderId="0" xfId="424" applyFont="1" applyFill="1"/>
    <xf numFmtId="43" fontId="43" fillId="0" borderId="0" xfId="150" applyFont="1" applyFill="1"/>
    <xf numFmtId="43" fontId="53" fillId="0" borderId="21" xfId="150" applyFont="1" applyFill="1" applyBorder="1"/>
    <xf numFmtId="49" fontId="55" fillId="0" borderId="0" xfId="0" applyNumberFormat="1" applyFont="1" applyFill="1"/>
    <xf numFmtId="43" fontId="55" fillId="0" borderId="0" xfId="1" applyFont="1" applyFill="1"/>
    <xf numFmtId="0" fontId="8" fillId="0" borderId="0" xfId="0" applyFont="1" applyFill="1" applyAlignment="1">
      <alignment horizontal="center"/>
    </xf>
    <xf numFmtId="0" fontId="8" fillId="0" borderId="4" xfId="0" applyFont="1" applyFill="1" applyBorder="1" applyAlignment="1">
      <alignment horizontal="center"/>
    </xf>
    <xf numFmtId="0" fontId="6" fillId="0" borderId="0" xfId="746" quotePrefix="1" applyFont="1" applyFill="1" applyBorder="1"/>
    <xf numFmtId="164" fontId="54" fillId="0" borderId="0" xfId="2" applyNumberFormat="1" applyFont="1" applyFill="1"/>
    <xf numFmtId="164" fontId="43" fillId="0" borderId="0" xfId="2" applyNumberFormat="1" applyFont="1" applyFill="1"/>
    <xf numFmtId="164" fontId="55" fillId="0" borderId="0" xfId="2" applyNumberFormat="1" applyFont="1" applyFill="1"/>
    <xf numFmtId="164" fontId="55" fillId="0" borderId="0" xfId="2" applyNumberFormat="1" applyFont="1"/>
    <xf numFmtId="164" fontId="43" fillId="0" borderId="0" xfId="2" applyNumberFormat="1" applyFont="1"/>
    <xf numFmtId="168" fontId="58" fillId="0" borderId="0" xfId="377" applyNumberFormat="1" applyFont="1" applyFill="1" applyAlignment="1">
      <alignment horizontal="center"/>
    </xf>
    <xf numFmtId="49" fontId="58" fillId="0" borderId="0" xfId="377" applyNumberFormat="1" applyFont="1" applyFill="1" applyAlignment="1">
      <alignment horizontal="center"/>
    </xf>
    <xf numFmtId="0" fontId="58" fillId="0" borderId="0" xfId="377" applyFont="1" applyFill="1" applyAlignment="1">
      <alignment horizontal="center"/>
    </xf>
    <xf numFmtId="14" fontId="59" fillId="0" borderId="0" xfId="377" applyNumberFormat="1" applyFont="1" applyFill="1"/>
    <xf numFmtId="49" fontId="59" fillId="0" borderId="0" xfId="377" applyNumberFormat="1" applyFont="1" applyFill="1"/>
    <xf numFmtId="0" fontId="59" fillId="0" borderId="0" xfId="377" applyFont="1" applyFill="1"/>
    <xf numFmtId="43" fontId="59" fillId="0" borderId="0" xfId="747" applyFont="1" applyFill="1"/>
    <xf numFmtId="168" fontId="59" fillId="0" borderId="0" xfId="377" applyNumberFormat="1" applyFont="1" applyFill="1"/>
    <xf numFmtId="43" fontId="59" fillId="0" borderId="21" xfId="747" applyFont="1" applyFill="1" applyBorder="1"/>
    <xf numFmtId="43" fontId="60" fillId="0" borderId="0" xfId="377" applyNumberFormat="1" applyFont="1" applyFill="1" applyAlignment="1">
      <alignment horizontal="right"/>
    </xf>
    <xf numFmtId="43" fontId="61" fillId="0" borderId="0" xfId="747" applyFont="1" applyFill="1" applyAlignment="1">
      <alignment horizontal="center"/>
    </xf>
    <xf numFmtId="0" fontId="60" fillId="0" borderId="0" xfId="377" applyFont="1" applyFill="1"/>
    <xf numFmtId="43" fontId="60" fillId="0" borderId="0" xfId="747" applyFont="1" applyFill="1"/>
    <xf numFmtId="0" fontId="51" fillId="0" borderId="0" xfId="0" applyFont="1" applyFill="1"/>
    <xf numFmtId="0" fontId="6" fillId="0" borderId="0" xfId="0" applyFont="1" applyFill="1" applyAlignment="1"/>
    <xf numFmtId="0" fontId="62" fillId="0" borderId="0" xfId="0" applyFont="1" applyFill="1"/>
    <xf numFmtId="0" fontId="6" fillId="0" borderId="0" xfId="0" applyFont="1" applyFill="1" applyAlignment="1">
      <alignment horizontal="center"/>
    </xf>
    <xf numFmtId="0" fontId="8" fillId="0" borderId="4" xfId="362"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xf>
    <xf numFmtId="39" fontId="6" fillId="0" borderId="3" xfId="0" applyNumberFormat="1" applyFont="1" applyFill="1" applyBorder="1"/>
    <xf numFmtId="43" fontId="6" fillId="0" borderId="7" xfId="0" applyNumberFormat="1" applyFont="1" applyFill="1" applyBorder="1"/>
    <xf numFmtId="10" fontId="8" fillId="0" borderId="10" xfId="2" applyNumberFormat="1" applyFont="1" applyFill="1" applyBorder="1"/>
    <xf numFmtId="0" fontId="6" fillId="0" borderId="47" xfId="0" applyFont="1" applyFill="1" applyBorder="1"/>
    <xf numFmtId="43" fontId="6" fillId="0" borderId="46" xfId="2" applyNumberFormat="1" applyFont="1" applyFill="1" applyBorder="1"/>
    <xf numFmtId="10" fontId="8" fillId="0" borderId="47" xfId="2" applyNumberFormat="1" applyFont="1" applyFill="1" applyBorder="1"/>
    <xf numFmtId="43" fontId="62" fillId="0" borderId="0" xfId="0" applyNumberFormat="1" applyFont="1" applyFill="1" applyBorder="1" applyAlignment="1">
      <alignment horizontal="right"/>
    </xf>
    <xf numFmtId="0" fontId="6" fillId="0" borderId="0" xfId="0" applyFont="1" applyBorder="1"/>
    <xf numFmtId="43" fontId="6" fillId="0" borderId="0" xfId="0" applyNumberFormat="1" applyFont="1" applyBorder="1"/>
    <xf numFmtId="43" fontId="62" fillId="0" borderId="0" xfId="0" applyNumberFormat="1" applyFont="1" applyBorder="1" applyAlignment="1">
      <alignment horizontal="right"/>
    </xf>
    <xf numFmtId="43" fontId="6" fillId="0" borderId="0" xfId="0" applyNumberFormat="1" applyFont="1"/>
    <xf numFmtId="164" fontId="6" fillId="0" borderId="73" xfId="4" applyNumberFormat="1" applyFont="1" applyFill="1" applyBorder="1" applyAlignment="1">
      <alignment horizontal="center"/>
    </xf>
    <xf numFmtId="164" fontId="59" fillId="0" borderId="0" xfId="2" applyNumberFormat="1" applyFont="1" applyFill="1" applyAlignment="1">
      <alignment horizontal="center"/>
    </xf>
    <xf numFmtId="43" fontId="6" fillId="0" borderId="0" xfId="1" applyFont="1" applyFill="1" applyBorder="1" applyAlignment="1">
      <alignment horizontal="center"/>
    </xf>
    <xf numFmtId="43" fontId="58" fillId="0" borderId="0" xfId="747" applyFont="1" applyFill="1" applyBorder="1" applyAlignment="1">
      <alignment horizontal="center"/>
    </xf>
    <xf numFmtId="164" fontId="8" fillId="0" borderId="0" xfId="2" applyNumberFormat="1" applyFont="1" applyFill="1" applyBorder="1" applyAlignment="1">
      <alignment horizontal="center"/>
    </xf>
    <xf numFmtId="164" fontId="5" fillId="0" borderId="0" xfId="2" applyNumberFormat="1" applyFont="1" applyFill="1" applyBorder="1" applyAlignment="1">
      <alignment horizontal="center"/>
    </xf>
    <xf numFmtId="43" fontId="5" fillId="0" borderId="0" xfId="747" applyFont="1" applyFill="1" applyBorder="1" applyAlignment="1">
      <alignment horizontal="center"/>
    </xf>
    <xf numFmtId="0" fontId="5" fillId="0" borderId="0" xfId="377" applyFont="1" applyFill="1" applyBorder="1" applyAlignment="1">
      <alignment horizontal="center"/>
    </xf>
    <xf numFmtId="0" fontId="6" fillId="0" borderId="0" xfId="0" pivotButton="1" applyFont="1"/>
    <xf numFmtId="43" fontId="6" fillId="0" borderId="0" xfId="0" pivotButton="1" applyNumberFormat="1" applyFont="1"/>
    <xf numFmtId="43" fontId="0" fillId="0" borderId="0" xfId="0" applyNumberFormat="1"/>
    <xf numFmtId="164" fontId="6" fillId="0" borderId="0" xfId="2" applyNumberFormat="1" applyFont="1"/>
    <xf numFmtId="0" fontId="6" fillId="25" borderId="0" xfId="0" applyFont="1" applyFill="1"/>
    <xf numFmtId="43" fontId="6" fillId="25" borderId="0" xfId="0" applyNumberFormat="1" applyFont="1" applyFill="1"/>
    <xf numFmtId="0" fontId="63" fillId="0" borderId="0" xfId="0" applyFont="1"/>
    <xf numFmtId="0" fontId="63" fillId="0" borderId="0" xfId="0" pivotButton="1" applyFont="1"/>
    <xf numFmtId="43" fontId="63" fillId="0" borderId="0" xfId="0" applyNumberFormat="1" applyFont="1"/>
    <xf numFmtId="43" fontId="63" fillId="0" borderId="0" xfId="0" pivotButton="1" applyNumberFormat="1" applyFont="1"/>
    <xf numFmtId="43" fontId="8" fillId="0" borderId="21" xfId="1" applyFont="1" applyBorder="1"/>
    <xf numFmtId="0" fontId="8" fillId="0" borderId="0" xfId="3" applyFont="1" applyFill="1" applyAlignment="1">
      <alignment horizontal="center"/>
    </xf>
    <xf numFmtId="0" fontId="4" fillId="0" borderId="0" xfId="3" applyFill="1"/>
    <xf numFmtId="164" fontId="8" fillId="0" borderId="38" xfId="3" applyNumberFormat="1" applyFont="1" applyFill="1" applyBorder="1" applyAlignment="1">
      <alignment horizontal="center" vertical="center"/>
    </xf>
    <xf numFmtId="0" fontId="8" fillId="0" borderId="38" xfId="3" applyFont="1" applyFill="1" applyBorder="1" applyAlignment="1">
      <alignment horizontal="center"/>
    </xf>
    <xf numFmtId="165" fontId="8" fillId="0" borderId="42" xfId="3" applyNumberFormat="1" applyFont="1" applyFill="1" applyBorder="1" applyAlignment="1">
      <alignment horizontal="center"/>
    </xf>
    <xf numFmtId="0" fontId="6" fillId="0" borderId="35" xfId="3" applyFont="1" applyFill="1" applyBorder="1"/>
    <xf numFmtId="164" fontId="8" fillId="0" borderId="40" xfId="3" applyNumberFormat="1" applyFont="1" applyFill="1" applyBorder="1" applyAlignment="1">
      <alignment horizontal="center"/>
    </xf>
    <xf numFmtId="0" fontId="8" fillId="0" borderId="41" xfId="3" applyFont="1" applyFill="1" applyBorder="1" applyAlignment="1">
      <alignment horizontal="center"/>
    </xf>
    <xf numFmtId="165" fontId="8" fillId="0" borderId="43" xfId="3" applyNumberFormat="1" applyFont="1" applyFill="1" applyBorder="1" applyAlignment="1">
      <alignment horizontal="center"/>
    </xf>
    <xf numFmtId="0" fontId="8" fillId="0" borderId="36" xfId="3" quotePrefix="1" applyFont="1" applyFill="1" applyBorder="1" applyAlignment="1">
      <alignment horizontal="center"/>
    </xf>
    <xf numFmtId="164" fontId="8" fillId="0" borderId="41" xfId="3" applyNumberFormat="1" applyFont="1" applyFill="1" applyBorder="1" applyAlignment="1">
      <alignment horizontal="center"/>
    </xf>
    <xf numFmtId="165" fontId="6" fillId="0" borderId="0" xfId="3" applyNumberFormat="1" applyFont="1" applyFill="1" applyAlignment="1">
      <alignment horizontal="right"/>
    </xf>
    <xf numFmtId="0" fontId="6" fillId="0" borderId="0" xfId="3" quotePrefix="1" applyFont="1" applyFill="1" applyAlignment="1">
      <alignment horizontal="left"/>
    </xf>
    <xf numFmtId="49" fontId="6" fillId="0" borderId="0" xfId="3" applyNumberFormat="1" applyFont="1" applyFill="1" applyAlignment="1">
      <alignment horizontal="left"/>
    </xf>
    <xf numFmtId="0" fontId="8" fillId="0" borderId="21" xfId="3" quotePrefix="1" applyFont="1" applyFill="1" applyBorder="1" applyAlignment="1">
      <alignment horizontal="left"/>
    </xf>
    <xf numFmtId="164" fontId="8" fillId="0" borderId="21" xfId="2" applyNumberFormat="1" applyFont="1" applyFill="1" applyBorder="1" applyAlignment="1">
      <alignment horizontal="center"/>
    </xf>
    <xf numFmtId="0" fontId="8" fillId="0" borderId="21" xfId="3" applyFont="1" applyFill="1" applyBorder="1" applyAlignment="1">
      <alignment horizontal="left"/>
    </xf>
    <xf numFmtId="165" fontId="8" fillId="0" borderId="0" xfId="3" applyNumberFormat="1" applyFont="1" applyFill="1" applyAlignment="1">
      <alignment horizontal="right"/>
    </xf>
    <xf numFmtId="0" fontId="8" fillId="0" borderId="0" xfId="3" applyFont="1" applyFill="1" applyAlignment="1">
      <alignment horizontal="left"/>
    </xf>
    <xf numFmtId="0" fontId="49" fillId="0" borderId="0" xfId="3" applyFont="1" applyFill="1" applyAlignment="1">
      <alignment horizontal="left"/>
    </xf>
    <xf numFmtId="0" fontId="6" fillId="0" borderId="0" xfId="3" applyFont="1" applyFill="1" applyAlignment="1">
      <alignment horizontal="center"/>
    </xf>
    <xf numFmtId="0" fontId="8" fillId="0" borderId="4" xfId="3" quotePrefix="1" applyFont="1" applyFill="1" applyBorder="1" applyAlignment="1">
      <alignment horizontal="left"/>
    </xf>
    <xf numFmtId="10" fontId="8" fillId="0" borderId="4" xfId="2" applyNumberFormat="1" applyFont="1" applyFill="1" applyBorder="1" applyAlignment="1">
      <alignment horizontal="center"/>
    </xf>
    <xf numFmtId="0" fontId="8" fillId="0" borderId="0" xfId="3" quotePrefix="1" applyFont="1" applyFill="1" applyAlignment="1">
      <alignment horizontal="left"/>
    </xf>
    <xf numFmtId="164" fontId="6" fillId="0" borderId="21" xfId="2" applyNumberFormat="1" applyFont="1" applyFill="1" applyBorder="1" applyAlignment="1">
      <alignment horizontal="center"/>
    </xf>
    <xf numFmtId="0" fontId="8" fillId="0" borderId="4" xfId="3" applyFont="1" applyFill="1" applyBorder="1" applyAlignment="1">
      <alignment horizontal="left"/>
    </xf>
    <xf numFmtId="0" fontId="6" fillId="0" borderId="37" xfId="3" applyFont="1" applyFill="1" applyBorder="1" applyAlignment="1">
      <alignment horizontal="left"/>
    </xf>
    <xf numFmtId="0" fontId="6" fillId="0" borderId="45" xfId="3" applyFont="1" applyFill="1" applyBorder="1" applyAlignment="1">
      <alignment horizontal="left"/>
    </xf>
    <xf numFmtId="165" fontId="8" fillId="0" borderId="0" xfId="3" applyNumberFormat="1" applyFont="1" applyFill="1" applyAlignment="1">
      <alignment horizontal="left" indent="2"/>
    </xf>
    <xf numFmtId="0" fontId="6" fillId="0" borderId="0" xfId="3" applyFont="1" applyFill="1" applyBorder="1" applyAlignment="1">
      <alignment horizontal="left"/>
    </xf>
    <xf numFmtId="165" fontId="8" fillId="0" borderId="4" xfId="3" applyNumberFormat="1" applyFont="1" applyFill="1" applyBorder="1" applyAlignment="1">
      <alignment horizontal="left" indent="2"/>
    </xf>
    <xf numFmtId="165" fontId="6" fillId="0" borderId="0" xfId="3" applyNumberFormat="1" applyFont="1" applyFill="1" applyAlignment="1">
      <alignment horizontal="left"/>
    </xf>
    <xf numFmtId="0" fontId="8" fillId="0" borderId="0" xfId="3" quotePrefix="1" applyFont="1" applyFill="1" applyBorder="1" applyAlignment="1">
      <alignment horizontal="left"/>
    </xf>
    <xf numFmtId="165" fontId="49" fillId="0" borderId="0" xfId="3" applyNumberFormat="1" applyFont="1" applyFill="1"/>
    <xf numFmtId="0" fontId="8" fillId="0" borderId="0" xfId="3" applyFont="1" applyFill="1" applyAlignment="1">
      <alignment horizontal="left" indent="1"/>
    </xf>
    <xf numFmtId="164" fontId="8" fillId="0" borderId="4" xfId="490" applyNumberFormat="1" applyFont="1" applyFill="1" applyBorder="1" applyAlignment="1">
      <alignment horizontal="center"/>
    </xf>
    <xf numFmtId="165" fontId="49" fillId="0" borderId="0" xfId="3" applyNumberFormat="1" applyFont="1" applyFill="1" applyAlignment="1">
      <alignment horizontal="left"/>
    </xf>
    <xf numFmtId="165" fontId="6" fillId="0" borderId="0" xfId="3" quotePrefix="1" applyNumberFormat="1" applyFont="1" applyFill="1" applyAlignment="1">
      <alignment horizontal="left"/>
    </xf>
    <xf numFmtId="10" fontId="6" fillId="0" borderId="0" xfId="2" applyNumberFormat="1" applyFont="1" applyFill="1" applyAlignment="1">
      <alignment horizontal="center"/>
    </xf>
    <xf numFmtId="10" fontId="8" fillId="0" borderId="21" xfId="2" applyNumberFormat="1" applyFont="1" applyFill="1" applyBorder="1" applyAlignment="1">
      <alignment horizontal="center"/>
    </xf>
    <xf numFmtId="165" fontId="8" fillId="0" borderId="0" xfId="3" applyNumberFormat="1" applyFont="1" applyFill="1" applyAlignment="1">
      <alignment horizontal="left"/>
    </xf>
    <xf numFmtId="0" fontId="57" fillId="0" borderId="0" xfId="746" applyFont="1" applyFill="1"/>
    <xf numFmtId="0" fontId="6" fillId="0" borderId="0" xfId="746" quotePrefix="1" applyFont="1" applyFill="1"/>
    <xf numFmtId="0" fontId="64" fillId="0" borderId="0" xfId="0" applyFont="1" applyFill="1"/>
    <xf numFmtId="0" fontId="65" fillId="0" borderId="0" xfId="0" quotePrefix="1" applyFont="1" applyFill="1" applyAlignment="1">
      <alignment horizontal="left"/>
    </xf>
    <xf numFmtId="0" fontId="6" fillId="0" borderId="0" xfId="746" quotePrefix="1" applyFont="1" applyFill="1" applyAlignment="1">
      <alignment horizontal="left" vertical="center" wrapText="1"/>
    </xf>
    <xf numFmtId="0" fontId="0" fillId="0" borderId="0" xfId="0" applyAlignment="1">
      <alignment wrapText="1"/>
    </xf>
    <xf numFmtId="164" fontId="8" fillId="0" borderId="0" xfId="3" applyNumberFormat="1" applyFont="1" applyFill="1" applyAlignment="1">
      <alignment horizontal="center"/>
    </xf>
    <xf numFmtId="0" fontId="8" fillId="0" borderId="0" xfId="3" applyFont="1" applyFill="1" applyAlignment="1">
      <alignment horizontal="center"/>
    </xf>
    <xf numFmtId="0" fontId="6" fillId="0" borderId="0" xfId="746" applyFont="1" applyFill="1" applyAlignment="1">
      <alignment horizontal="left" vertical="center" wrapText="1"/>
    </xf>
    <xf numFmtId="0" fontId="8" fillId="0" borderId="45" xfId="0" applyFont="1" applyFill="1" applyBorder="1" applyAlignment="1">
      <alignment horizontal="center"/>
    </xf>
    <xf numFmtId="0" fontId="8" fillId="0" borderId="0" xfId="0" applyFont="1" applyFill="1" applyAlignment="1">
      <alignment horizontal="center"/>
    </xf>
    <xf numFmtId="0" fontId="8" fillId="0" borderId="17" xfId="0" applyFont="1" applyFill="1" applyBorder="1" applyAlignment="1">
      <alignment horizontal="center"/>
    </xf>
    <xf numFmtId="43" fontId="8" fillId="0" borderId="0" xfId="1" applyFont="1" applyFill="1" applyAlignment="1">
      <alignment horizontal="center"/>
    </xf>
    <xf numFmtId="43" fontId="8" fillId="0" borderId="45" xfId="1" applyFont="1" applyFill="1" applyBorder="1" applyAlignment="1">
      <alignment horizontal="center"/>
    </xf>
    <xf numFmtId="0" fontId="8" fillId="0" borderId="45" xfId="0" applyFont="1" applyBorder="1" applyAlignment="1">
      <alignment horizontal="center"/>
    </xf>
    <xf numFmtId="0" fontId="8" fillId="0" borderId="14" xfId="0" applyFont="1" applyBorder="1" applyAlignment="1">
      <alignment horizontal="center"/>
    </xf>
    <xf numFmtId="0" fontId="8" fillId="0" borderId="4" xfId="0" applyFont="1" applyBorder="1" applyAlignment="1">
      <alignment horizontal="center"/>
    </xf>
    <xf numFmtId="0" fontId="8" fillId="0" borderId="64" xfId="0" applyFont="1" applyBorder="1" applyAlignment="1">
      <alignment horizontal="center"/>
    </xf>
    <xf numFmtId="0" fontId="6" fillId="0" borderId="14" xfId="0" applyFont="1" applyFill="1" applyBorder="1" applyAlignment="1">
      <alignment horizontal="center"/>
    </xf>
    <xf numFmtId="0" fontId="6" fillId="0" borderId="4" xfId="0" applyFont="1" applyFill="1" applyBorder="1" applyAlignment="1">
      <alignment horizontal="center"/>
    </xf>
    <xf numFmtId="0" fontId="6" fillId="0" borderId="64" xfId="0" applyFont="1" applyFill="1" applyBorder="1" applyAlignment="1">
      <alignment horizontal="center"/>
    </xf>
    <xf numFmtId="0" fontId="8" fillId="0" borderId="14" xfId="0" applyFont="1" applyFill="1" applyBorder="1" applyAlignment="1">
      <alignment horizontal="center"/>
    </xf>
    <xf numFmtId="0" fontId="8" fillId="0" borderId="4" xfId="0" applyFont="1" applyFill="1" applyBorder="1" applyAlignment="1">
      <alignment horizontal="center"/>
    </xf>
    <xf numFmtId="0" fontId="8" fillId="0" borderId="64" xfId="0" applyFont="1" applyFill="1" applyBorder="1" applyAlignment="1">
      <alignment horizontal="center"/>
    </xf>
    <xf numFmtId="0" fontId="66" fillId="0" borderId="0" xfId="0" applyFont="1" applyFill="1"/>
    <xf numFmtId="168" fontId="58" fillId="0" borderId="0" xfId="377" applyNumberFormat="1" applyFont="1" applyFill="1"/>
    <xf numFmtId="0" fontId="53" fillId="0" borderId="0" xfId="0" applyFont="1"/>
  </cellXfs>
  <cellStyles count="748">
    <cellStyle name="20% - Accent1 2" xfId="5"/>
    <cellStyle name="20% - Accent1 2 2" xfId="6"/>
    <cellStyle name="20% - Accent1 3" xfId="7"/>
    <cellStyle name="20% - Accent2 2" xfId="8"/>
    <cellStyle name="20% - Accent2 2 2" xfId="9"/>
    <cellStyle name="20% - Accent2 3" xfId="10"/>
    <cellStyle name="20% - Accent3 2" xfId="11"/>
    <cellStyle name="20% - Accent3 2 2" xfId="12"/>
    <cellStyle name="20% - Accent3 3" xfId="13"/>
    <cellStyle name="20% - Accent4 2" xfId="14"/>
    <cellStyle name="20% - Accent4 2 2" xfId="15"/>
    <cellStyle name="20% - Accent4 3" xfId="16"/>
    <cellStyle name="20% - Accent5 2" xfId="17"/>
    <cellStyle name="20% - Accent5 2 2" xfId="18"/>
    <cellStyle name="20% - Accent5 3" xfId="19"/>
    <cellStyle name="20% - Accent6 2" xfId="20"/>
    <cellStyle name="20% - Accent6 2 2" xfId="21"/>
    <cellStyle name="20% - Accent6 3" xfId="22"/>
    <cellStyle name="40% - Accent1 2" xfId="23"/>
    <cellStyle name="40% - Accent1 2 2" xfId="24"/>
    <cellStyle name="40% - Accent1 3" xfId="25"/>
    <cellStyle name="40% - Accent2 2" xfId="26"/>
    <cellStyle name="40% - Accent2 2 2" xfId="27"/>
    <cellStyle name="40% - Accent2 3" xfId="28"/>
    <cellStyle name="40% - Accent3 2" xfId="29"/>
    <cellStyle name="40% - Accent3 2 2" xfId="30"/>
    <cellStyle name="40% - Accent3 3" xfId="31"/>
    <cellStyle name="40% - Accent4 2" xfId="32"/>
    <cellStyle name="40% - Accent4 2 2" xfId="33"/>
    <cellStyle name="40% - Accent4 3" xfId="34"/>
    <cellStyle name="40% - Accent5 2" xfId="35"/>
    <cellStyle name="40% - Accent5 2 2" xfId="36"/>
    <cellStyle name="40% - Accent5 3" xfId="37"/>
    <cellStyle name="40% - Accent6 2" xfId="38"/>
    <cellStyle name="40% - Accent6 2 2" xfId="39"/>
    <cellStyle name="40% - Accent6 3" xfId="40"/>
    <cellStyle name="60% - Accent1 2" xfId="41"/>
    <cellStyle name="60% - Accent1 3" xfId="42"/>
    <cellStyle name="60% - Accent2 2" xfId="43"/>
    <cellStyle name="60% - Accent2 3" xfId="44"/>
    <cellStyle name="60% - Accent3 2" xfId="45"/>
    <cellStyle name="60% - Accent3 3" xfId="46"/>
    <cellStyle name="60% - Accent4 2" xfId="47"/>
    <cellStyle name="60% - Accent4 3" xfId="48"/>
    <cellStyle name="60% - Accent5 2" xfId="49"/>
    <cellStyle name="60% - Accent5 3" xfId="50"/>
    <cellStyle name="60% - Accent6 2" xfId="51"/>
    <cellStyle name="60% - Accent6 3" xfId="52"/>
    <cellStyle name="Accent1 2" xfId="53"/>
    <cellStyle name="Accent1 3" xfId="54"/>
    <cellStyle name="Accent2 2" xfId="55"/>
    <cellStyle name="Accent2 3" xfId="56"/>
    <cellStyle name="Accent3 2" xfId="57"/>
    <cellStyle name="Accent3 3" xfId="58"/>
    <cellStyle name="Accent4 2" xfId="59"/>
    <cellStyle name="Accent4 3" xfId="60"/>
    <cellStyle name="Accent5 2" xfId="61"/>
    <cellStyle name="Accent5 3" xfId="62"/>
    <cellStyle name="Accent6 2" xfId="63"/>
    <cellStyle name="Accent6 3" xfId="64"/>
    <cellStyle name="Bad 2" xfId="65"/>
    <cellStyle name="Bad 3" xfId="66"/>
    <cellStyle name="Calculation 2" xfId="67"/>
    <cellStyle name="Calculation 3" xfId="68"/>
    <cellStyle name="Check Cell 2" xfId="69"/>
    <cellStyle name="Check Cell 3" xfId="70"/>
    <cellStyle name="Comma" xfId="1" builtinId="3"/>
    <cellStyle name="Comma [0] 2" xfId="71"/>
    <cellStyle name="Comma 10" xfId="72"/>
    <cellStyle name="Comma 10 2" xfId="73"/>
    <cellStyle name="Comma 10 2 2" xfId="74"/>
    <cellStyle name="Comma 10 2 2 2" xfId="75"/>
    <cellStyle name="Comma 10 2 3" xfId="76"/>
    <cellStyle name="Comma 10 3" xfId="77"/>
    <cellStyle name="Comma 10 3 2" xfId="78"/>
    <cellStyle name="Comma 10 4" xfId="79"/>
    <cellStyle name="Comma 11" xfId="80"/>
    <cellStyle name="Comma 11 2" xfId="81"/>
    <cellStyle name="Comma 11 2 2" xfId="82"/>
    <cellStyle name="Comma 11 3" xfId="83"/>
    <cellStyle name="Comma 12" xfId="84"/>
    <cellStyle name="Comma 12 2" xfId="85"/>
    <cellStyle name="Comma 12 3" xfId="86"/>
    <cellStyle name="Comma 13" xfId="87"/>
    <cellStyle name="Comma 13 2" xfId="88"/>
    <cellStyle name="Comma 13 2 2" xfId="89"/>
    <cellStyle name="Comma 13 3" xfId="90"/>
    <cellStyle name="Comma 14" xfId="91"/>
    <cellStyle name="Comma 14 2" xfId="92"/>
    <cellStyle name="Comma 14 3" xfId="93"/>
    <cellStyle name="Comma 14 3 2" xfId="94"/>
    <cellStyle name="Comma 14 3 3" xfId="95"/>
    <cellStyle name="Comma 14 4" xfId="96"/>
    <cellStyle name="Comma 15" xfId="97"/>
    <cellStyle name="Comma 15 2" xfId="98"/>
    <cellStyle name="Comma 16" xfId="99"/>
    <cellStyle name="Comma 17" xfId="100"/>
    <cellStyle name="Comma 18" xfId="101"/>
    <cellStyle name="Comma 19" xfId="102"/>
    <cellStyle name="Comma 2" xfId="103"/>
    <cellStyle name="Comma 2 10" xfId="104"/>
    <cellStyle name="Comma 2 11" xfId="105"/>
    <cellStyle name="Comma 2 12" xfId="106"/>
    <cellStyle name="Comma 2 13" xfId="107"/>
    <cellStyle name="Comma 2 14" xfId="108"/>
    <cellStyle name="Comma 2 2" xfId="109"/>
    <cellStyle name="Comma 2 2 2" xfId="110"/>
    <cellStyle name="Comma 2 2 2 2" xfId="111"/>
    <cellStyle name="Comma 2 2 3" xfId="112"/>
    <cellStyle name="Comma 2 3" xfId="113"/>
    <cellStyle name="Comma 2 3 2" xfId="114"/>
    <cellStyle name="Comma 2 3 2 2" xfId="115"/>
    <cellStyle name="Comma 2 3 3" xfId="116"/>
    <cellStyle name="Comma 2 4" xfId="117"/>
    <cellStyle name="Comma 2 4 2" xfId="118"/>
    <cellStyle name="Comma 2 4 2 2" xfId="119"/>
    <cellStyle name="Comma 2 4 3" xfId="120"/>
    <cellStyle name="Comma 2 5" xfId="121"/>
    <cellStyle name="Comma 2 5 2" xfId="122"/>
    <cellStyle name="Comma 2 5 2 2" xfId="123"/>
    <cellStyle name="Comma 2 5 3" xfId="124"/>
    <cellStyle name="Comma 2 6" xfId="125"/>
    <cellStyle name="Comma 2 6 2" xfId="126"/>
    <cellStyle name="Comma 2 6 2 2" xfId="127"/>
    <cellStyle name="Comma 2 6 2 2 2" xfId="128"/>
    <cellStyle name="Comma 2 6 2 3" xfId="129"/>
    <cellStyle name="Comma 2 6 3" xfId="130"/>
    <cellStyle name="Comma 2 6 3 2" xfId="131"/>
    <cellStyle name="Comma 2 6 4" xfId="132"/>
    <cellStyle name="Comma 2 7" xfId="133"/>
    <cellStyle name="Comma 2 7 2" xfId="134"/>
    <cellStyle name="Comma 2 8" xfId="135"/>
    <cellStyle name="Comma 2 8 2" xfId="136"/>
    <cellStyle name="Comma 2 9" xfId="137"/>
    <cellStyle name="Comma 2 9 2" xfId="138"/>
    <cellStyle name="Comma 2 9 3" xfId="139"/>
    <cellStyle name="Comma 20" xfId="140"/>
    <cellStyle name="Comma 21" xfId="141"/>
    <cellStyle name="Comma 22" xfId="142"/>
    <cellStyle name="Comma 23" xfId="143"/>
    <cellStyle name="Comma 24" xfId="144"/>
    <cellStyle name="Comma 25" xfId="145"/>
    <cellStyle name="Comma 26" xfId="146"/>
    <cellStyle name="Comma 27" xfId="147"/>
    <cellStyle name="Comma 28" xfId="148"/>
    <cellStyle name="Comma 29" xfId="149"/>
    <cellStyle name="Comma 3" xfId="150"/>
    <cellStyle name="Comma 3 2" xfId="151"/>
    <cellStyle name="Comma 3 2 2" xfId="152"/>
    <cellStyle name="Comma 3 2 2 2" xfId="153"/>
    <cellStyle name="Comma 3 2 3" xfId="154"/>
    <cellStyle name="Comma 3 3" xfId="155"/>
    <cellStyle name="Comma 3 3 2" xfId="156"/>
    <cellStyle name="Comma 3 4" xfId="157"/>
    <cellStyle name="Comma 30" xfId="158"/>
    <cellStyle name="Comma 31" xfId="159"/>
    <cellStyle name="Comma 32" xfId="160"/>
    <cellStyle name="Comma 33" xfId="161"/>
    <cellStyle name="Comma 34" xfId="162"/>
    <cellStyle name="Comma 35" xfId="163"/>
    <cellStyle name="Comma 36" xfId="726"/>
    <cellStyle name="Comma 37" xfId="728"/>
    <cellStyle name="Comma 38" xfId="729"/>
    <cellStyle name="Comma 39" xfId="731"/>
    <cellStyle name="Comma 4" xfId="164"/>
    <cellStyle name="Comma 4 2" xfId="165"/>
    <cellStyle name="Comma 4 2 2" xfId="166"/>
    <cellStyle name="Comma 4 2 2 2" xfId="167"/>
    <cellStyle name="Comma 4 2 3" xfId="168"/>
    <cellStyle name="Comma 4 3" xfId="169"/>
    <cellStyle name="Comma 4 3 2" xfId="170"/>
    <cellStyle name="Comma 4 4" xfId="171"/>
    <cellStyle name="Comma 40" xfId="733"/>
    <cellStyle name="Comma 41" xfId="732"/>
    <cellStyle name="Comma 42" xfId="734"/>
    <cellStyle name="Comma 43" xfId="747"/>
    <cellStyle name="Comma 5" xfId="172"/>
    <cellStyle name="Comma 5 2" xfId="173"/>
    <cellStyle name="Comma 5 2 2" xfId="174"/>
    <cellStyle name="Comma 5 2 3" xfId="175"/>
    <cellStyle name="Comma 5 2 3 2" xfId="176"/>
    <cellStyle name="Comma 5 2 4" xfId="177"/>
    <cellStyle name="Comma 5 2 5" xfId="178"/>
    <cellStyle name="Comma 5 3" xfId="179"/>
    <cellStyle name="Comma 5 3 2" xfId="180"/>
    <cellStyle name="Comma 5 3 2 2" xfId="181"/>
    <cellStyle name="Comma 5 3 3" xfId="182"/>
    <cellStyle name="Comma 5 3 4" xfId="183"/>
    <cellStyle name="Comma 5 4" xfId="184"/>
    <cellStyle name="Comma 5 4 2" xfId="185"/>
    <cellStyle name="Comma 5 5" xfId="186"/>
    <cellStyle name="Comma 5_Stat211 - 2011 Final (Reserve) v2" xfId="187"/>
    <cellStyle name="Comma 6" xfId="188"/>
    <cellStyle name="Comma 6 2" xfId="189"/>
    <cellStyle name="Comma 6 2 2" xfId="190"/>
    <cellStyle name="Comma 6 2 2 2" xfId="191"/>
    <cellStyle name="Comma 6 2 2 2 2" xfId="192"/>
    <cellStyle name="Comma 6 2 2 3" xfId="193"/>
    <cellStyle name="Comma 6 2 2 4" xfId="194"/>
    <cellStyle name="Comma 6 2 3" xfId="195"/>
    <cellStyle name="Comma 6 3" xfId="196"/>
    <cellStyle name="Comma 6 3 2" xfId="197"/>
    <cellStyle name="Comma 6 3 2 2" xfId="198"/>
    <cellStyle name="Comma 6 3 3" xfId="199"/>
    <cellStyle name="Comma 6 4" xfId="200"/>
    <cellStyle name="Comma 7" xfId="201"/>
    <cellStyle name="Comma 7 10" xfId="202"/>
    <cellStyle name="Comma 7 2" xfId="203"/>
    <cellStyle name="Comma 7 2 2" xfId="204"/>
    <cellStyle name="Comma 7 2 2 2" xfId="205"/>
    <cellStyle name="Comma 7 2 3" xfId="206"/>
    <cellStyle name="Comma 7 3" xfId="207"/>
    <cellStyle name="Comma 7 3 2" xfId="208"/>
    <cellStyle name="Comma 7 3 2 2" xfId="209"/>
    <cellStyle name="Comma 7 3 3" xfId="210"/>
    <cellStyle name="Comma 7 4" xfId="211"/>
    <cellStyle name="Comma 7 4 2" xfId="212"/>
    <cellStyle name="Comma 7 5" xfId="213"/>
    <cellStyle name="Comma 7 5 2" xfId="214"/>
    <cellStyle name="Comma 7 6" xfId="215"/>
    <cellStyle name="Comma 7 6 2" xfId="216"/>
    <cellStyle name="Comma 7 6 3" xfId="217"/>
    <cellStyle name="Comma 7 7" xfId="218"/>
    <cellStyle name="Comma 7 8" xfId="219"/>
    <cellStyle name="Comma 7 9" xfId="220"/>
    <cellStyle name="Comma 7_Stat211 - 2011 Final (Reserve) v2" xfId="221"/>
    <cellStyle name="Comma 8" xfId="222"/>
    <cellStyle name="Comma 8 2" xfId="223"/>
    <cellStyle name="Comma 8 2 2" xfId="224"/>
    <cellStyle name="Comma 8 2 2 2" xfId="225"/>
    <cellStyle name="Comma 8 2 3" xfId="226"/>
    <cellStyle name="Comma 8 3" xfId="227"/>
    <cellStyle name="Comma 8 4" xfId="228"/>
    <cellStyle name="Comma 9" xfId="229"/>
    <cellStyle name="Comma 9 2" xfId="230"/>
    <cellStyle name="Comma 9 2 2" xfId="231"/>
    <cellStyle name="Comma 9 2 2 2" xfId="232"/>
    <cellStyle name="Comma 9 2 3" xfId="233"/>
    <cellStyle name="Comma 9 3" xfId="234"/>
    <cellStyle name="Currency 10" xfId="235"/>
    <cellStyle name="Currency 10 2" xfId="236"/>
    <cellStyle name="Currency 10 2 2" xfId="237"/>
    <cellStyle name="Currency 10 3" xfId="238"/>
    <cellStyle name="Currency 11" xfId="239"/>
    <cellStyle name="Currency 11 2" xfId="240"/>
    <cellStyle name="Currency 11 3" xfId="241"/>
    <cellStyle name="Currency 2" xfId="242"/>
    <cellStyle name="Currency 2 10" xfId="243"/>
    <cellStyle name="Currency 2 11" xfId="244"/>
    <cellStyle name="Currency 2 12" xfId="245"/>
    <cellStyle name="Currency 2 13" xfId="246"/>
    <cellStyle name="Currency 2 14" xfId="247"/>
    <cellStyle name="Currency 2 2" xfId="248"/>
    <cellStyle name="Currency 2 2 2" xfId="249"/>
    <cellStyle name="Currency 2 2 2 2" xfId="250"/>
    <cellStyle name="Currency 2 2 3" xfId="251"/>
    <cellStyle name="Currency 2 3" xfId="252"/>
    <cellStyle name="Currency 2 3 2" xfId="253"/>
    <cellStyle name="Currency 2 3 2 2" xfId="254"/>
    <cellStyle name="Currency 2 3 3" xfId="255"/>
    <cellStyle name="Currency 2 4" xfId="256"/>
    <cellStyle name="Currency 2 4 2" xfId="257"/>
    <cellStyle name="Currency 2 4 2 2" xfId="258"/>
    <cellStyle name="Currency 2 4 3" xfId="259"/>
    <cellStyle name="Currency 2 5" xfId="260"/>
    <cellStyle name="Currency 2 5 2" xfId="261"/>
    <cellStyle name="Currency 2 5 2 2" xfId="262"/>
    <cellStyle name="Currency 2 5 3" xfId="263"/>
    <cellStyle name="Currency 2 6" xfId="264"/>
    <cellStyle name="Currency 2 6 2" xfId="265"/>
    <cellStyle name="Currency 2 6 2 2" xfId="266"/>
    <cellStyle name="Currency 2 6 2 2 2" xfId="267"/>
    <cellStyle name="Currency 2 6 2 3" xfId="268"/>
    <cellStyle name="Currency 2 6 3" xfId="269"/>
    <cellStyle name="Currency 2 6 3 2" xfId="270"/>
    <cellStyle name="Currency 2 6 4" xfId="271"/>
    <cellStyle name="Currency 2 7" xfId="272"/>
    <cellStyle name="Currency 2 7 2" xfId="273"/>
    <cellStyle name="Currency 2 8" xfId="274"/>
    <cellStyle name="Currency 2 8 2" xfId="275"/>
    <cellStyle name="Currency 2 9" xfId="276"/>
    <cellStyle name="Currency 2 9 2" xfId="277"/>
    <cellStyle name="Currency 2 9 3" xfId="278"/>
    <cellStyle name="Currency 3" xfId="279"/>
    <cellStyle name="Currency 3 2" xfId="280"/>
    <cellStyle name="Currency 3 2 2" xfId="281"/>
    <cellStyle name="Currency 3 3" xfId="282"/>
    <cellStyle name="Currency 4" xfId="283"/>
    <cellStyle name="Currency 4 2" xfId="284"/>
    <cellStyle name="Currency 4 2 2" xfId="285"/>
    <cellStyle name="Currency 4 2 3" xfId="286"/>
    <cellStyle name="Currency 4 2 3 2" xfId="287"/>
    <cellStyle name="Currency 4 2 4" xfId="288"/>
    <cellStyle name="Currency 4 2 5" xfId="289"/>
    <cellStyle name="Currency 4 3" xfId="290"/>
    <cellStyle name="Currency 4 3 2" xfId="291"/>
    <cellStyle name="Currency 4 3 2 2" xfId="292"/>
    <cellStyle name="Currency 4 3 3" xfId="293"/>
    <cellStyle name="Currency 4 3 4" xfId="294"/>
    <cellStyle name="Currency 4 4" xfId="295"/>
    <cellStyle name="Currency 4 4 2" xfId="296"/>
    <cellStyle name="Currency 4 5" xfId="297"/>
    <cellStyle name="Currency 4_Stat211 - 2011 Final (Reserve) v2" xfId="298"/>
    <cellStyle name="Currency 5" xfId="299"/>
    <cellStyle name="Currency 5 10" xfId="300"/>
    <cellStyle name="Currency 5 2" xfId="301"/>
    <cellStyle name="Currency 5 2 2" xfId="302"/>
    <cellStyle name="Currency 5 2 2 2" xfId="303"/>
    <cellStyle name="Currency 5 2 3" xfId="304"/>
    <cellStyle name="Currency 5 3" xfId="305"/>
    <cellStyle name="Currency 5 3 2" xfId="306"/>
    <cellStyle name="Currency 5 3 2 2" xfId="307"/>
    <cellStyle name="Currency 5 3 3" xfId="308"/>
    <cellStyle name="Currency 5 4" xfId="309"/>
    <cellStyle name="Currency 5 4 2" xfId="310"/>
    <cellStyle name="Currency 5 5" xfId="311"/>
    <cellStyle name="Currency 5 5 2" xfId="312"/>
    <cellStyle name="Currency 5 6" xfId="313"/>
    <cellStyle name="Currency 5 6 2" xfId="314"/>
    <cellStyle name="Currency 5 6 3" xfId="315"/>
    <cellStyle name="Currency 5 7" xfId="316"/>
    <cellStyle name="Currency 5 8" xfId="317"/>
    <cellStyle name="Currency 5 9" xfId="318"/>
    <cellStyle name="Currency 6" xfId="319"/>
    <cellStyle name="Currency 6 2" xfId="320"/>
    <cellStyle name="Currency 6 2 2" xfId="321"/>
    <cellStyle name="Currency 6 2 2 2" xfId="322"/>
    <cellStyle name="Currency 6 2 3" xfId="323"/>
    <cellStyle name="Currency 6 3" xfId="324"/>
    <cellStyle name="Currency 7" xfId="325"/>
    <cellStyle name="Currency 7 2" xfId="326"/>
    <cellStyle name="Currency 7 2 2" xfId="327"/>
    <cellStyle name="Currency 7 2 2 2" xfId="328"/>
    <cellStyle name="Currency 7 2 3" xfId="329"/>
    <cellStyle name="Currency 7 3" xfId="330"/>
    <cellStyle name="Currency 7 3 2" xfId="331"/>
    <cellStyle name="Currency 7 4" xfId="332"/>
    <cellStyle name="Currency 8" xfId="333"/>
    <cellStyle name="Currency 9" xfId="334"/>
    <cellStyle name="Currency 9 2" xfId="335"/>
    <cellStyle name="Currency 9 2 2" xfId="336"/>
    <cellStyle name="Currency 9 3" xfId="337"/>
    <cellStyle name="Explanatory Text 2" xfId="338"/>
    <cellStyle name="Explanatory Text 3" xfId="339"/>
    <cellStyle name="Good 2" xfId="340"/>
    <cellStyle name="Good 3" xfId="341"/>
    <cellStyle name="Heading 1 2" xfId="342"/>
    <cellStyle name="Heading 1 3" xfId="343"/>
    <cellStyle name="Heading 1 4" xfId="344"/>
    <cellStyle name="Heading 2 2" xfId="345"/>
    <cellStyle name="Heading 2 3" xfId="346"/>
    <cellStyle name="Heading 2 4" xfId="347"/>
    <cellStyle name="Heading 3 2" xfId="348"/>
    <cellStyle name="Heading 3 3" xfId="349"/>
    <cellStyle name="Heading 3 4" xfId="350"/>
    <cellStyle name="Heading 4 2" xfId="351"/>
    <cellStyle name="Heading 4 3" xfId="352"/>
    <cellStyle name="Heading 4 4" xfId="353"/>
    <cellStyle name="Hyperlink 2" xfId="354"/>
    <cellStyle name="Input 2" xfId="355"/>
    <cellStyle name="Input 3" xfId="356"/>
    <cellStyle name="Linked Cell 2" xfId="357"/>
    <cellStyle name="Linked Cell 3" xfId="358"/>
    <cellStyle name="Linked Cell 4" xfId="359"/>
    <cellStyle name="Neutral 2" xfId="360"/>
    <cellStyle name="Neutral 3" xfId="361"/>
    <cellStyle name="Normal" xfId="0" builtinId="0"/>
    <cellStyle name="Normal 10" xfId="362"/>
    <cellStyle name="Normal 10 2" xfId="363"/>
    <cellStyle name="Normal 10 2 2" xfId="364"/>
    <cellStyle name="Normal 10 3" xfId="365"/>
    <cellStyle name="Normal 11" xfId="3"/>
    <cellStyle name="Normal 11 2" xfId="366"/>
    <cellStyle name="Normal 11 2 2" xfId="367"/>
    <cellStyle name="Normal 11 2 3" xfId="368"/>
    <cellStyle name="Normal 11 3" xfId="369"/>
    <cellStyle name="Normal 12" xfId="370"/>
    <cellStyle name="Normal 13" xfId="371"/>
    <cellStyle name="Normal 13 2" xfId="372"/>
    <cellStyle name="Normal 13 3" xfId="373"/>
    <cellStyle name="Normal 13 4" xfId="374"/>
    <cellStyle name="Normal 14" xfId="375"/>
    <cellStyle name="Normal 14 2" xfId="376"/>
    <cellStyle name="Normal 15" xfId="377"/>
    <cellStyle name="Normal 15 2" xfId="378"/>
    <cellStyle name="Normal 16" xfId="379"/>
    <cellStyle name="Normal 16 2" xfId="380"/>
    <cellStyle name="Normal 17" xfId="381"/>
    <cellStyle name="Normal 17 2" xfId="382"/>
    <cellStyle name="Normal 17 3" xfId="383"/>
    <cellStyle name="Normal 18" xfId="384"/>
    <cellStyle name="Normal 19" xfId="385"/>
    <cellStyle name="Normal 2" xfId="386"/>
    <cellStyle name="Normal 2 10" xfId="387"/>
    <cellStyle name="Normal 2 11" xfId="388"/>
    <cellStyle name="Normal 2 11 2" xfId="735"/>
    <cellStyle name="Normal 2 12" xfId="389"/>
    <cellStyle name="Normal 2 12 2" xfId="736"/>
    <cellStyle name="Normal 2 13" xfId="390"/>
    <cellStyle name="Normal 2 13 2" xfId="737"/>
    <cellStyle name="Normal 2 2" xfId="391"/>
    <cellStyle name="Normal 2 2 2" xfId="392"/>
    <cellStyle name="Normal 2 2 2 2" xfId="393"/>
    <cellStyle name="Normal 2 2 3" xfId="394"/>
    <cellStyle name="Normal 2 3" xfId="395"/>
    <cellStyle name="Normal 2 3 2" xfId="396"/>
    <cellStyle name="Normal 2 3 2 2" xfId="397"/>
    <cellStyle name="Normal 2 3 3" xfId="398"/>
    <cellStyle name="Normal 2 4" xfId="399"/>
    <cellStyle name="Normal 2 4 2" xfId="400"/>
    <cellStyle name="Normal 2 4 2 2" xfId="401"/>
    <cellStyle name="Normal 2 4 3" xfId="402"/>
    <cellStyle name="Normal 2 5" xfId="403"/>
    <cellStyle name="Normal 2 5 2" xfId="404"/>
    <cellStyle name="Normal 2 5 2 2" xfId="405"/>
    <cellStyle name="Normal 2 5 3" xfId="406"/>
    <cellStyle name="Normal 2 6" xfId="407"/>
    <cellStyle name="Normal 2 6 2" xfId="408"/>
    <cellStyle name="Normal 2 6 2 2" xfId="409"/>
    <cellStyle name="Normal 2 6 2 2 2" xfId="410"/>
    <cellStyle name="Normal 2 6 2 3" xfId="411"/>
    <cellStyle name="Normal 2 6 3" xfId="412"/>
    <cellStyle name="Normal 2 6 3 2" xfId="413"/>
    <cellStyle name="Normal 2 6 4" xfId="414"/>
    <cellStyle name="Normal 2 7" xfId="415"/>
    <cellStyle name="Normal 2 7 2" xfId="416"/>
    <cellStyle name="Normal 2 8" xfId="417"/>
    <cellStyle name="Normal 2 8 2" xfId="418"/>
    <cellStyle name="Normal 2 8 3" xfId="419"/>
    <cellStyle name="Normal 2 8 4" xfId="420"/>
    <cellStyle name="Normal 2 9" xfId="421"/>
    <cellStyle name="Normal 2 9 2" xfId="738"/>
    <cellStyle name="Normal 2_Stat211 - 2011 Final (Reserve)" xfId="422"/>
    <cellStyle name="Normal 20" xfId="727"/>
    <cellStyle name="Normal 20 2" xfId="744"/>
    <cellStyle name="Normal 21" xfId="730"/>
    <cellStyle name="Normal 21 2" xfId="745"/>
    <cellStyle name="Normal 22" xfId="746"/>
    <cellStyle name="Normal 3" xfId="423"/>
    <cellStyle name="Normal 3 2" xfId="424"/>
    <cellStyle name="Normal 3 2 2" xfId="425"/>
    <cellStyle name="Normal 3 2 2 2" xfId="426"/>
    <cellStyle name="Normal 3 2 3" xfId="427"/>
    <cellStyle name="Normal 3 3" xfId="428"/>
    <cellStyle name="Normal 3 3 2" xfId="429"/>
    <cellStyle name="Normal 3 4" xfId="430"/>
    <cellStyle name="Normal 3 5" xfId="431"/>
    <cellStyle name="Normal 4" xfId="432"/>
    <cellStyle name="Normal 4 2" xfId="433"/>
    <cellStyle name="Normal 4 2 2" xfId="434"/>
    <cellStyle name="Normal 4 2 3" xfId="435"/>
    <cellStyle name="Normal 4 2 3 2" xfId="436"/>
    <cellStyle name="Normal 4 2 4" xfId="437"/>
    <cellStyle name="Normal 4 2 5" xfId="438"/>
    <cellStyle name="Normal 4 3" xfId="439"/>
    <cellStyle name="Normal 4 3 2" xfId="440"/>
    <cellStyle name="Normal 4 3 2 2" xfId="441"/>
    <cellStyle name="Normal 4 3 3" xfId="442"/>
    <cellStyle name="Normal 4 3 4" xfId="443"/>
    <cellStyle name="Normal 4 4" xfId="444"/>
    <cellStyle name="Normal 4 4 2" xfId="445"/>
    <cellStyle name="Normal 4 5" xfId="446"/>
    <cellStyle name="Normal 4_Stat211 - 2011 Final (Reserve) v2" xfId="447"/>
    <cellStyle name="Normal 5" xfId="448"/>
    <cellStyle name="Normal 5 2" xfId="449"/>
    <cellStyle name="Normal 5 2 2" xfId="450"/>
    <cellStyle name="Normal 5 2 2 2" xfId="451"/>
    <cellStyle name="Normal 5 2 3" xfId="452"/>
    <cellStyle name="Normal 5 3" xfId="453"/>
    <cellStyle name="Normal 5 4" xfId="454"/>
    <cellStyle name="Normal 5 5" xfId="455"/>
    <cellStyle name="Normal 5 5 2" xfId="456"/>
    <cellStyle name="Normal 5 6" xfId="457"/>
    <cellStyle name="Normal 5_Stat211 - 2011 Final (Reserve)" xfId="458"/>
    <cellStyle name="Normal 6" xfId="459"/>
    <cellStyle name="Normal 6 2" xfId="460"/>
    <cellStyle name="Normal 6 3" xfId="461"/>
    <cellStyle name="Normal 6 3 2" xfId="462"/>
    <cellStyle name="Normal 6 4" xfId="463"/>
    <cellStyle name="Normal 6 5" xfId="464"/>
    <cellStyle name="Normal 7" xfId="465"/>
    <cellStyle name="Normal 7 2" xfId="466"/>
    <cellStyle name="Normal 7 2 2" xfId="467"/>
    <cellStyle name="Normal 7 2 2 2" xfId="468"/>
    <cellStyle name="Normal 7 2 3" xfId="469"/>
    <cellStyle name="Normal 7 3" xfId="470"/>
    <cellStyle name="Normal 7 3 2" xfId="471"/>
    <cellStyle name="Normal 7 3 2 2" xfId="472"/>
    <cellStyle name="Normal 7 3 2 3" xfId="473"/>
    <cellStyle name="Normal 7 4" xfId="474"/>
    <cellStyle name="Normal 7 4 2" xfId="475"/>
    <cellStyle name="Normal 7 5" xfId="476"/>
    <cellStyle name="Normal 7 5 2" xfId="740"/>
    <cellStyle name="Normal 7 6" xfId="477"/>
    <cellStyle name="Normal 7 7" xfId="478"/>
    <cellStyle name="Normal 7 7 2" xfId="741"/>
    <cellStyle name="Normal 7 8" xfId="479"/>
    <cellStyle name="Normal 7 8 2" xfId="742"/>
    <cellStyle name="Normal 7 9" xfId="739"/>
    <cellStyle name="Normal 7_Stat211 - 2011 Final (Reserve)" xfId="480"/>
    <cellStyle name="Normal 8" xfId="481"/>
    <cellStyle name="Normal 9" xfId="482"/>
    <cellStyle name="Note 2" xfId="483"/>
    <cellStyle name="Note 2 2" xfId="484"/>
    <cellStyle name="Note 2 2 2" xfId="485"/>
    <cellStyle name="Note 2 3" xfId="486"/>
    <cellStyle name="Output 2" xfId="487"/>
    <cellStyle name="Output 3" xfId="488"/>
    <cellStyle name="Percent" xfId="2" builtinId="5"/>
    <cellStyle name="Percent 10" xfId="489"/>
    <cellStyle name="Percent 10 2" xfId="743"/>
    <cellStyle name="Percent 2" xfId="490"/>
    <cellStyle name="Percent 2 10" xfId="491"/>
    <cellStyle name="Percent 2 11" xfId="492"/>
    <cellStyle name="Percent 2 2" xfId="4"/>
    <cellStyle name="Percent 2 2 2" xfId="493"/>
    <cellStyle name="Percent 2 2 2 2" xfId="494"/>
    <cellStyle name="Percent 2 2 3" xfId="495"/>
    <cellStyle name="Percent 2 3" xfId="496"/>
    <cellStyle name="Percent 2 3 2" xfId="497"/>
    <cellStyle name="Percent 2 3 2 2" xfId="498"/>
    <cellStyle name="Percent 2 3 3" xfId="499"/>
    <cellStyle name="Percent 2 4" xfId="500"/>
    <cellStyle name="Percent 2 4 2" xfId="501"/>
    <cellStyle name="Percent 2 5" xfId="502"/>
    <cellStyle name="Percent 2 5 2" xfId="503"/>
    <cellStyle name="Percent 2 6" xfId="504"/>
    <cellStyle name="Percent 2 6 2" xfId="505"/>
    <cellStyle name="Percent 2 6 3" xfId="506"/>
    <cellStyle name="Percent 2 7" xfId="507"/>
    <cellStyle name="Percent 2 8" xfId="508"/>
    <cellStyle name="Percent 2 9" xfId="509"/>
    <cellStyle name="Percent 3" xfId="510"/>
    <cellStyle name="Percent 3 2" xfId="511"/>
    <cellStyle name="Percent 3 2 2" xfId="512"/>
    <cellStyle name="Percent 3 3" xfId="513"/>
    <cellStyle name="Percent 4" xfId="514"/>
    <cellStyle name="Percent 4 2" xfId="515"/>
    <cellStyle name="Percent 4 2 2" xfId="516"/>
    <cellStyle name="Percent 4 2 3" xfId="517"/>
    <cellStyle name="Percent 4 2 3 2" xfId="518"/>
    <cellStyle name="Percent 4 2 4" xfId="519"/>
    <cellStyle name="Percent 4 2 5" xfId="520"/>
    <cellStyle name="Percent 4 3" xfId="521"/>
    <cellStyle name="Percent 4 3 2" xfId="522"/>
    <cellStyle name="Percent 4 3 2 2" xfId="523"/>
    <cellStyle name="Percent 4 3 3" xfId="524"/>
    <cellStyle name="Percent 4 3 4" xfId="525"/>
    <cellStyle name="Percent 4 4" xfId="526"/>
    <cellStyle name="Percent 4 4 2" xfId="527"/>
    <cellStyle name="Percent 4 5" xfId="528"/>
    <cellStyle name="Percent 5" xfId="529"/>
    <cellStyle name="Percent 5 10" xfId="530"/>
    <cellStyle name="Percent 5 2" xfId="531"/>
    <cellStyle name="Percent 5 2 2" xfId="532"/>
    <cellStyle name="Percent 5 2 2 2" xfId="533"/>
    <cellStyle name="Percent 5 2 3" xfId="534"/>
    <cellStyle name="Percent 5 3" xfId="535"/>
    <cellStyle name="Percent 5 3 2" xfId="536"/>
    <cellStyle name="Percent 5 3 2 2" xfId="537"/>
    <cellStyle name="Percent 5 3 3" xfId="538"/>
    <cellStyle name="Percent 5 4" xfId="539"/>
    <cellStyle name="Percent 5 4 2" xfId="540"/>
    <cellStyle name="Percent 5 5" xfId="541"/>
    <cellStyle name="Percent 5 5 2" xfId="542"/>
    <cellStyle name="Percent 5 6" xfId="543"/>
    <cellStyle name="Percent 5 6 2" xfId="544"/>
    <cellStyle name="Percent 5 6 3" xfId="545"/>
    <cellStyle name="Percent 5 7" xfId="546"/>
    <cellStyle name="Percent 5 8" xfId="547"/>
    <cellStyle name="Percent 5 9" xfId="548"/>
    <cellStyle name="Percent 6" xfId="549"/>
    <cellStyle name="Percent 6 2" xfId="550"/>
    <cellStyle name="Percent 6 2 2" xfId="551"/>
    <cellStyle name="Percent 6 2 2 2" xfId="552"/>
    <cellStyle name="Percent 6 2 3" xfId="553"/>
    <cellStyle name="Percent 6 3" xfId="554"/>
    <cellStyle name="Percent 7" xfId="555"/>
    <cellStyle name="Percent 7 2" xfId="556"/>
    <cellStyle name="Percent 7 2 2" xfId="557"/>
    <cellStyle name="Percent 7 2 2 2" xfId="558"/>
    <cellStyle name="Percent 7 2 3" xfId="559"/>
    <cellStyle name="Percent 7 3" xfId="560"/>
    <cellStyle name="Percent 7 3 2" xfId="561"/>
    <cellStyle name="Percent 7 3 2 2" xfId="562"/>
    <cellStyle name="Percent 7 3 3" xfId="563"/>
    <cellStyle name="Percent 7 4" xfId="564"/>
    <cellStyle name="Percent 7 4 2" xfId="565"/>
    <cellStyle name="Percent 7 5" xfId="566"/>
    <cellStyle name="Percent 8" xfId="567"/>
    <cellStyle name="Percent 9" xfId="568"/>
    <cellStyle name="Percent 9 2" xfId="569"/>
    <cellStyle name="SAPBEXaggData" xfId="570"/>
    <cellStyle name="SAPBEXaggData 2" xfId="571"/>
    <cellStyle name="SAPBEXaggData 2 2" xfId="572"/>
    <cellStyle name="SAPBEXaggData 3" xfId="573"/>
    <cellStyle name="SAPBEXaggDataEmph" xfId="574"/>
    <cellStyle name="SAPBEXaggDataEmph 2" xfId="575"/>
    <cellStyle name="SAPBEXaggDataEmph 2 2" xfId="576"/>
    <cellStyle name="SAPBEXaggDataEmph 3" xfId="577"/>
    <cellStyle name="SAPBEXaggItem" xfId="578"/>
    <cellStyle name="SAPBEXaggItemX" xfId="579"/>
    <cellStyle name="SAPBEXaggItemX 2" xfId="580"/>
    <cellStyle name="SAPBEXaggItemX 2 2" xfId="581"/>
    <cellStyle name="SAPBEXaggItemX 3" xfId="582"/>
    <cellStyle name="SAPBEXchaText" xfId="583"/>
    <cellStyle name="SAPBEXchaText 2" xfId="584"/>
    <cellStyle name="SAPBEXchaText 2 2" xfId="585"/>
    <cellStyle name="SAPBEXchaText 3" xfId="586"/>
    <cellStyle name="SAPBEXexcBad7" xfId="587"/>
    <cellStyle name="SAPBEXexcBad7 2" xfId="588"/>
    <cellStyle name="SAPBEXexcBad7 2 2" xfId="589"/>
    <cellStyle name="SAPBEXexcBad7 3" xfId="590"/>
    <cellStyle name="SAPBEXexcBad8" xfId="591"/>
    <cellStyle name="SAPBEXexcBad8 2" xfId="592"/>
    <cellStyle name="SAPBEXexcBad8 2 2" xfId="593"/>
    <cellStyle name="SAPBEXexcBad8 3" xfId="594"/>
    <cellStyle name="SAPBEXexcBad9" xfId="595"/>
    <cellStyle name="SAPBEXexcBad9 2" xfId="596"/>
    <cellStyle name="SAPBEXexcBad9 2 2" xfId="597"/>
    <cellStyle name="SAPBEXexcBad9 3" xfId="598"/>
    <cellStyle name="SAPBEXexcCritical4" xfId="599"/>
    <cellStyle name="SAPBEXexcCritical4 2" xfId="600"/>
    <cellStyle name="SAPBEXexcCritical4 2 2" xfId="601"/>
    <cellStyle name="SAPBEXexcCritical4 3" xfId="602"/>
    <cellStyle name="SAPBEXexcCritical5" xfId="603"/>
    <cellStyle name="SAPBEXexcCritical5 2" xfId="604"/>
    <cellStyle name="SAPBEXexcCritical5 2 2" xfId="605"/>
    <cellStyle name="SAPBEXexcCritical5 3" xfId="606"/>
    <cellStyle name="SAPBEXexcCritical6" xfId="607"/>
    <cellStyle name="SAPBEXexcCritical6 2" xfId="608"/>
    <cellStyle name="SAPBEXexcCritical6 2 2" xfId="609"/>
    <cellStyle name="SAPBEXexcCritical6 3" xfId="610"/>
    <cellStyle name="SAPBEXexcGood1" xfId="611"/>
    <cellStyle name="SAPBEXexcGood1 2" xfId="612"/>
    <cellStyle name="SAPBEXexcGood1 2 2" xfId="613"/>
    <cellStyle name="SAPBEXexcGood1 3" xfId="614"/>
    <cellStyle name="SAPBEXexcGood2" xfId="615"/>
    <cellStyle name="SAPBEXexcGood2 2" xfId="616"/>
    <cellStyle name="SAPBEXexcGood2 2 2" xfId="617"/>
    <cellStyle name="SAPBEXexcGood2 3" xfId="618"/>
    <cellStyle name="SAPBEXexcGood3" xfId="619"/>
    <cellStyle name="SAPBEXexcGood3 2" xfId="620"/>
    <cellStyle name="SAPBEXexcGood3 2 2" xfId="621"/>
    <cellStyle name="SAPBEXexcGood3 3" xfId="622"/>
    <cellStyle name="SAPBEXfilterDrill" xfId="623"/>
    <cellStyle name="SAPBEXfilterDrill 2" xfId="624"/>
    <cellStyle name="SAPBEXfilterDrill 2 2" xfId="625"/>
    <cellStyle name="SAPBEXfilterDrill 3" xfId="626"/>
    <cellStyle name="SAPBEXfilterItem" xfId="627"/>
    <cellStyle name="SAPBEXfilterItem 2" xfId="628"/>
    <cellStyle name="SAPBEXfilterItem 2 2" xfId="629"/>
    <cellStyle name="SAPBEXfilterItem 3" xfId="630"/>
    <cellStyle name="SAPBEXfilterText" xfId="631"/>
    <cellStyle name="SAPBEXfilterText 2" xfId="632"/>
    <cellStyle name="SAPBEXfilterText 2 2" xfId="633"/>
    <cellStyle name="SAPBEXfilterText 3" xfId="634"/>
    <cellStyle name="SAPBEXformats" xfId="635"/>
    <cellStyle name="SAPBEXformats 2" xfId="636"/>
    <cellStyle name="SAPBEXformats 2 2" xfId="637"/>
    <cellStyle name="SAPBEXformats 3" xfId="638"/>
    <cellStyle name="SAPBEXheaderItem" xfId="639"/>
    <cellStyle name="SAPBEXheaderItem 2" xfId="640"/>
    <cellStyle name="SAPBEXheaderItem 2 2" xfId="641"/>
    <cellStyle name="SAPBEXheaderItem 3" xfId="642"/>
    <cellStyle name="SAPBEXheaderText" xfId="643"/>
    <cellStyle name="SAPBEXheaderText 2" xfId="644"/>
    <cellStyle name="SAPBEXheaderText 2 2" xfId="645"/>
    <cellStyle name="SAPBEXheaderText 3" xfId="646"/>
    <cellStyle name="SAPBEXHLevel0" xfId="647"/>
    <cellStyle name="SAPBEXHLevel0 2" xfId="648"/>
    <cellStyle name="SAPBEXHLevel0 2 2" xfId="649"/>
    <cellStyle name="SAPBEXHLevel0 3" xfId="650"/>
    <cellStyle name="SAPBEXHLevel0X" xfId="651"/>
    <cellStyle name="SAPBEXHLevel0X 2" xfId="652"/>
    <cellStyle name="SAPBEXHLevel0X 2 2" xfId="653"/>
    <cellStyle name="SAPBEXHLevel0X 3" xfId="654"/>
    <cellStyle name="SAPBEXHLevel1" xfId="655"/>
    <cellStyle name="SAPBEXHLevel1 2" xfId="656"/>
    <cellStyle name="SAPBEXHLevel1 2 2" xfId="657"/>
    <cellStyle name="SAPBEXHLevel1 3" xfId="658"/>
    <cellStyle name="SAPBEXHLevel1X" xfId="659"/>
    <cellStyle name="SAPBEXHLevel1X 2" xfId="660"/>
    <cellStyle name="SAPBEXHLevel1X 2 2" xfId="661"/>
    <cellStyle name="SAPBEXHLevel1X 3" xfId="662"/>
    <cellStyle name="SAPBEXHLevel2" xfId="663"/>
    <cellStyle name="SAPBEXHLevel2 2" xfId="664"/>
    <cellStyle name="SAPBEXHLevel2 2 2" xfId="665"/>
    <cellStyle name="SAPBEXHLevel2 3" xfId="666"/>
    <cellStyle name="SAPBEXHLevel2X" xfId="667"/>
    <cellStyle name="SAPBEXHLevel2X 2" xfId="668"/>
    <cellStyle name="SAPBEXHLevel2X 2 2" xfId="669"/>
    <cellStyle name="SAPBEXHLevel2X 3" xfId="670"/>
    <cellStyle name="SAPBEXHLevel3" xfId="671"/>
    <cellStyle name="SAPBEXHLevel3 2" xfId="672"/>
    <cellStyle name="SAPBEXHLevel3 2 2" xfId="673"/>
    <cellStyle name="SAPBEXHLevel3 3" xfId="674"/>
    <cellStyle name="SAPBEXHLevel3X" xfId="675"/>
    <cellStyle name="SAPBEXHLevel3X 2" xfId="676"/>
    <cellStyle name="SAPBEXHLevel3X 2 2" xfId="677"/>
    <cellStyle name="SAPBEXHLevel3X 3" xfId="678"/>
    <cellStyle name="SAPBEXinputData" xfId="679"/>
    <cellStyle name="SAPBEXinputData 2" xfId="680"/>
    <cellStyle name="SAPBEXinputData 2 2" xfId="681"/>
    <cellStyle name="SAPBEXinputData 3" xfId="682"/>
    <cellStyle name="SAPBEXresData" xfId="683"/>
    <cellStyle name="SAPBEXresData 2" xfId="684"/>
    <cellStyle name="SAPBEXresData 2 2" xfId="685"/>
    <cellStyle name="SAPBEXresData 3" xfId="686"/>
    <cellStyle name="SAPBEXresDataEmph" xfId="687"/>
    <cellStyle name="SAPBEXresDataEmph 2" xfId="688"/>
    <cellStyle name="SAPBEXresDataEmph 2 2" xfId="689"/>
    <cellStyle name="SAPBEXresDataEmph 3" xfId="690"/>
    <cellStyle name="SAPBEXresItem" xfId="691"/>
    <cellStyle name="SAPBEXresItem 2" xfId="692"/>
    <cellStyle name="SAPBEXresItem 2 2" xfId="693"/>
    <cellStyle name="SAPBEXresItem 3" xfId="694"/>
    <cellStyle name="SAPBEXresItemX" xfId="695"/>
    <cellStyle name="SAPBEXresItemX 2" xfId="696"/>
    <cellStyle name="SAPBEXresItemX 2 2" xfId="697"/>
    <cellStyle name="SAPBEXresItemX 3" xfId="698"/>
    <cellStyle name="SAPBEXstdData" xfId="699"/>
    <cellStyle name="SAPBEXstdData 2" xfId="700"/>
    <cellStyle name="SAPBEXstdData 2 2" xfId="701"/>
    <cellStyle name="SAPBEXstdData 3" xfId="702"/>
    <cellStyle name="SAPBEXstdDataEmph" xfId="703"/>
    <cellStyle name="SAPBEXstdDataEmph 2" xfId="704"/>
    <cellStyle name="SAPBEXstdDataEmph 2 2" xfId="705"/>
    <cellStyle name="SAPBEXstdDataEmph 3" xfId="706"/>
    <cellStyle name="SAPBEXstdItem" xfId="707"/>
    <cellStyle name="SAPBEXstdItemX" xfId="708"/>
    <cellStyle name="SAPBEXstdItemX 2" xfId="709"/>
    <cellStyle name="SAPBEXstdItemX 2 2" xfId="710"/>
    <cellStyle name="SAPBEXstdItemX 3" xfId="711"/>
    <cellStyle name="SAPBEXtitle" xfId="712"/>
    <cellStyle name="SAPBEXtitle 2" xfId="713"/>
    <cellStyle name="SAPBEXtitle 2 2" xfId="714"/>
    <cellStyle name="SAPBEXtitle 3" xfId="715"/>
    <cellStyle name="SAPBEXundefined" xfId="716"/>
    <cellStyle name="SAPBEXundefined 2" xfId="717"/>
    <cellStyle name="SAPBEXundefined 2 2" xfId="718"/>
    <cellStyle name="SAPBEXundefined 3" xfId="719"/>
    <cellStyle name="Title 2" xfId="720"/>
    <cellStyle name="Title 3" xfId="721"/>
    <cellStyle name="Total 2" xfId="722"/>
    <cellStyle name="Total 3" xfId="723"/>
    <cellStyle name="Warning Text 2" xfId="724"/>
    <cellStyle name="Warning Text 3" xfId="725"/>
  </cellStyles>
  <dxfs count="67">
    <dxf>
      <fill>
        <patternFill patternType="none">
          <bgColor auto="1"/>
        </patternFill>
      </fill>
    </dxf>
    <dxf>
      <font>
        <sz val="8"/>
      </font>
    </dxf>
    <dxf>
      <border>
        <right style="thin">
          <color indexed="64"/>
        </right>
        <top style="thin">
          <color indexed="64"/>
        </top>
      </border>
    </dxf>
    <dxf>
      <border>
        <left style="thin">
          <color indexed="64"/>
        </left>
        <right style="thin">
          <color indexed="64"/>
        </right>
        <top style="thin">
          <color indexed="64"/>
        </top>
        <bottom style="thin">
          <color indexed="64"/>
        </bottom>
      </border>
    </dxf>
    <dxf>
      <font>
        <b/>
      </font>
    </dxf>
    <dxf>
      <font>
        <b/>
      </font>
    </dxf>
    <dxf>
      <fill>
        <patternFill patternType="solid">
          <bgColor rgb="FFFFFF00"/>
        </patternFill>
      </fill>
    </dxf>
    <dxf>
      <fill>
        <patternFill patternType="solid">
          <bgColor theme="0" tint="-0.14999847407452621"/>
        </patternFill>
      </fill>
    </dxf>
    <dxf>
      <fill>
        <patternFill patternType="solid">
          <bgColor rgb="FFFF0000"/>
        </patternFill>
      </fill>
    </dxf>
    <dxf>
      <fill>
        <patternFill patternType="solid">
          <bgColor rgb="FFFF0000"/>
        </patternFill>
      </fill>
    </dxf>
    <dxf>
      <fill>
        <patternFill patternType="solid">
          <bgColor rgb="FFFF0000"/>
        </patternFill>
      </fill>
    </dxf>
    <dxf>
      <numFmt numFmtId="35" formatCode="_(* #,##0.00_);_(* \(#,##0.00\);_(* &quot;-&quot;??_);_(@_)"/>
    </dxf>
    <dxf>
      <alignment horizontal="center" readingOrder="0"/>
    </dxf>
    <dxf>
      <alignment horizontal="center" readingOrder="0"/>
    </dxf>
    <dxf>
      <alignment horizontal="center" readingOrder="0"/>
    </dxf>
    <dxf>
      <font>
        <b/>
      </font>
    </dxf>
    <dxf>
      <font>
        <b/>
      </font>
    </dxf>
    <dxf>
      <font>
        <b/>
      </font>
    </dxf>
    <dxf>
      <font>
        <name val="Calibri"/>
        <scheme val="minor"/>
      </font>
    </dxf>
    <dxf>
      <fill>
        <patternFill patternType="none">
          <bgColor auto="1"/>
        </patternFill>
      </fill>
    </dxf>
    <dxf>
      <font>
        <sz val="8"/>
      </font>
    </dxf>
    <dxf>
      <border>
        <left style="thin">
          <color indexed="64"/>
        </left>
        <right style="thin">
          <color indexed="64"/>
        </right>
        <top style="thin">
          <color indexed="64"/>
        </top>
        <bottom style="thin">
          <color indexed="64"/>
        </bottom>
      </border>
    </dxf>
    <dxf>
      <font>
        <b/>
      </font>
    </dxf>
    <dxf>
      <font>
        <b/>
      </font>
    </dxf>
    <dxf>
      <fill>
        <patternFill patternType="solid">
          <bgColor rgb="FFFFFF00"/>
        </patternFill>
      </fill>
    </dxf>
    <dxf>
      <fill>
        <patternFill patternType="solid">
          <bgColor theme="0" tint="-0.14999847407452621"/>
        </patternFill>
      </fill>
    </dxf>
    <dxf>
      <fill>
        <patternFill patternType="solid">
          <bgColor rgb="FFFF0000"/>
        </patternFill>
      </fill>
    </dxf>
    <dxf>
      <fill>
        <patternFill patternType="solid">
          <bgColor rgb="FFFF0000"/>
        </patternFill>
      </fill>
    </dxf>
    <dxf>
      <fill>
        <patternFill patternType="solid">
          <bgColor rgb="FFFF0000"/>
        </patternFill>
      </fill>
    </dxf>
    <dxf>
      <numFmt numFmtId="35" formatCode="_(* #,##0.00_);_(* \(#,##0.00\);_(* &quot;-&quot;??_);_(@_)"/>
    </dxf>
    <dxf>
      <alignment horizontal="center" readingOrder="0"/>
    </dxf>
    <dxf>
      <alignment horizontal="center" readingOrder="0"/>
    </dxf>
    <dxf>
      <alignment horizontal="center" readingOrder="0"/>
    </dxf>
    <dxf>
      <font>
        <b/>
      </font>
    </dxf>
    <dxf>
      <font>
        <b/>
      </font>
    </dxf>
    <dxf>
      <font>
        <b/>
      </font>
    </dxf>
    <dxf>
      <font>
        <name val="Calibri"/>
        <scheme val="minor"/>
      </font>
    </dxf>
    <dxf>
      <numFmt numFmtId="35" formatCode="_(* #,##0.00_);_(* \(#,##0.00\);_(* &quot;-&quot;??_);_(@_)"/>
    </dxf>
    <dxf>
      <numFmt numFmtId="35" formatCode="_(* #,##0.00_);_(* \(#,##0.00\);_(* &quot;-&quot;??_);_(@_)"/>
    </dxf>
    <dxf>
      <numFmt numFmtId="35" formatCode="_(* #,##0.00_);_(* \(#,##0.00\);_(* &quot;-&quot;??_);_(@_)"/>
    </dxf>
    <dxf>
      <numFmt numFmtId="35" formatCode="_(* #,##0.00_);_(* \(#,##0.00\);_(* &quot;-&quot;??_);_(@_)"/>
    </dxf>
    <dxf>
      <font>
        <sz val="8"/>
      </font>
    </dxf>
    <dxf>
      <font>
        <name val="Calibri"/>
        <scheme val="minor"/>
      </font>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numFmt numFmtId="35" formatCode="_(* #,##0.00_);_(* \(#,##0.00\);_(* &quot;-&quot;??_);_(@_)"/>
    </dxf>
    <dxf>
      <numFmt numFmtId="35" formatCode="_(* #,##0.00_);_(* \(#,##0.00\);_(* &quot;-&quot;??_);_(@_)"/>
    </dxf>
    <dxf>
      <numFmt numFmtId="35" formatCode="_(* #,##0.00_);_(* \(#,##0.00\);_(* &quot;-&quot;??_);_(@_)"/>
    </dxf>
    <dxf>
      <numFmt numFmtId="35" formatCode="_(* #,##0.00_);_(* \(#,##0.00\);_(* &quot;-&quot;??_);_(@_)"/>
    </dxf>
    <dxf>
      <font>
        <sz val="8"/>
      </font>
    </dxf>
    <dxf>
      <font>
        <name val="Calibri"/>
        <scheme val="minor"/>
      </font>
    </dxf>
    <dxf>
      <numFmt numFmtId="35" formatCode="_(* #,##0.00_);_(* \(#,##0.00\);_(* &quot;-&quot;??_);_(@_)"/>
    </dxf>
    <dxf>
      <numFmt numFmtId="35" formatCode="_(* #,##0.00_);_(* \(#,##0.00\);_(* &quot;-&quot;??_);_(@_)"/>
    </dxf>
    <dxf>
      <numFmt numFmtId="35" formatCode="_(* #,##0.00_);_(* \(#,##0.00\);_(* &quot;-&quot;??_);_(@_)"/>
    </dxf>
    <dxf>
      <numFmt numFmtId="35" formatCode="_(* #,##0.00_);_(* \(#,##0.00\);_(* &quot;-&quot;??_);_(@_)"/>
    </dxf>
    <dxf>
      <font>
        <sz val="8"/>
      </font>
    </dxf>
    <dxf>
      <font>
        <name val="Calibri"/>
        <scheme val="minor"/>
      </font>
    </dxf>
    <dxf>
      <numFmt numFmtId="35" formatCode="_(* #,##0.00_);_(* \(#,##0.00\);_(* &quot;-&quot;??_);_(@_)"/>
    </dxf>
    <dxf>
      <numFmt numFmtId="35" formatCode="_(* #,##0.00_);_(* \(#,##0.00\);_(* &quot;-&quot;??_);_(@_)"/>
    </dxf>
    <dxf>
      <numFmt numFmtId="35" formatCode="_(* #,##0.00_);_(* \(#,##0.00\);_(* &quot;-&quot;??_);_(@_)"/>
    </dxf>
    <dxf>
      <numFmt numFmtId="35" formatCode="_(* #,##0.00_);_(* \(#,##0.00\);_(* &quot;-&quot;??_);_(@_)"/>
    </dxf>
    <dxf>
      <font>
        <sz val="8"/>
      </font>
    </dxf>
    <dxf>
      <font>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uthor" refreshedDate="42277.89787291667" createdVersion="4" refreshedVersion="4" recordCount="489">
  <cacheSource type="worksheet">
    <worksheetSource ref="A6:L495" sheet="2015 WORKBOOK"/>
  </cacheSource>
  <cacheFields count="12">
    <cacheField name="KEY" numFmtId="0">
      <sharedItems/>
    </cacheField>
    <cacheField name="Function" numFmtId="0">
      <sharedItems count="15">
        <s v="01 - Intangible Plant"/>
        <s v="02 - Steam Generation Plant"/>
        <s v="03 - Nuclear Generation Plant"/>
        <s v="03 - Nuclear Generation Plant (EPU)"/>
        <s v="03 - Nuclear Generation Plant (Uprates)"/>
        <s v="04 - Transmission Plant - Electric"/>
        <s v="04 - Transmission Plant - Electric (SL)"/>
        <s v="04 - Transmission Plant - Electric (TP)"/>
        <s v="05 - Other Generation Plant (Combined Cycle)"/>
        <s v="05 - Other Generation Plant (Gas Turbines)"/>
        <s v="05 - Other Generation Plant (Solar)"/>
        <s v="06 - Distribution Plant - Electric"/>
        <s v="06 - Distribution Plant - Electric (AMI)"/>
        <s v="08 - General Plant"/>
        <s v="05 - Other Generation Plant" u="1"/>
      </sharedItems>
    </cacheField>
    <cacheField name="Plant" numFmtId="0">
      <sharedItems count="23">
        <s v="Intangible Plant"/>
        <s v="Manatee "/>
        <s v="Martin "/>
        <s v="Pt Everglades "/>
        <s v="Scherer "/>
        <s v="St Johns River Power Plant "/>
        <s v="Turkey Pt "/>
        <s v="St Lucie "/>
        <s v="Transmission"/>
        <s v="Ft Lauderdale "/>
        <s v="Cape Canaveral"/>
        <s v="Ft Myers "/>
        <s v="Putnam "/>
        <s v="Riviera "/>
        <s v="Sanford "/>
        <s v="WestCountyEC"/>
        <s v="Desoto "/>
        <s v="Martin Solar "/>
        <s v="Space Coast "/>
        <s v="Distribution "/>
        <s v="General Plant"/>
        <s v="Radial"/>
        <s v="Trans_Generator_Leads"/>
      </sharedItems>
    </cacheField>
    <cacheField name="Unit" numFmtId="0">
      <sharedItems count="82">
        <s v="Intangible Plant"/>
        <s v="Manatee Comm"/>
        <s v="Manatee U1"/>
        <s v="Manatee U2"/>
        <s v="Martin Comm"/>
        <s v="Martin Pipeline"/>
        <s v="Martin U1"/>
        <s v="Martin U2"/>
        <s v="PtEverglades Comm"/>
        <s v="PtEverglades U1"/>
        <s v="PtEverglades U2"/>
        <s v="PtEverglades U3"/>
        <s v="Scherer Coal Cars"/>
        <s v="Scherer Comm"/>
        <s v="Scherer Comm U3&amp;4"/>
        <s v="Scherer U4"/>
        <s v="SJRPP - Coal &amp; Limestone"/>
        <s v="SJRPP - Coal Cars"/>
        <s v="SJRPP - Comm"/>
        <s v="SJRPP - Gypsum"/>
        <s v="SJRPP U1"/>
        <s v="SJRPP U2"/>
        <s v="Turkey Pt Comm"/>
        <s v="Turkey Pt U1"/>
        <s v="StLucie Comm"/>
        <s v="StLucie Comm EPU"/>
        <s v="StLucie U1"/>
        <s v="StLucie U1 EPU"/>
        <s v="StLucie U2"/>
        <s v="StLucie U2 EPU"/>
        <s v="Turkey Pt Comm EPU"/>
        <s v="Turkey Pt U3"/>
        <s v="Turkey Pt U3 EPU"/>
        <s v="Turkey Pt U4"/>
        <s v="Turkey Pt U4 EPU"/>
        <s v="StLucie U1 Uprates"/>
        <s v="StLucie U2 Uprates"/>
        <s v="Turkey Pt U3 Uprates"/>
        <s v="Turkey Pt U4 Uprates"/>
        <s v="Radial"/>
        <s v="Trans Generator Lead"/>
        <s v="Transmission Plant - Electric"/>
        <s v="EPU"/>
        <s v="FtLauderdale Comm"/>
        <s v="CapeCana Comm CC"/>
        <s v="CapeCanaveral U1CC"/>
        <s v="FtLauderdale U4"/>
        <s v="FtLauderdale U5"/>
        <s v="FtMyers Comm"/>
        <s v="FtMyers U2"/>
        <s v="FtMyers U3"/>
        <s v="Manatee U3"/>
        <s v="Martin U3"/>
        <s v="Martin U4"/>
        <s v="Martin U8"/>
        <s v="Putnam Comm"/>
        <s v="Putnam U1"/>
        <s v="Putnam U2"/>
        <s v="Riviera Comm"/>
        <s v="Riviera U1 Comm CC"/>
        <s v="Riviera U1CC"/>
        <s v="Sanford Comm"/>
        <s v="Sanford U4"/>
        <s v="Sanford U5"/>
        <s v="Turkey Pt U5"/>
        <s v="WestCountyEC Comm"/>
        <s v="WestCountyEC U1"/>
        <s v="WestCountyEC U2"/>
        <s v="WestCountyEC U3"/>
        <s v="FtLauderdale GTs"/>
        <s v="FtMyers GTs"/>
        <s v="PtEverglades GTs"/>
        <s v="Desoto Solar"/>
        <s v="Martin Solar"/>
        <s v="Space Coast Solar"/>
        <s v="Mass Distribution Plant"/>
        <s v="Amortizable"/>
        <s v="Depreciable"/>
        <s v="CapeCanaveral Comm" u="1"/>
        <s v="Turkey Pt U2" u="1"/>
        <s v="CapeCanaveral U1" u="1"/>
        <s v="CapeCanaveral U2" u="1"/>
      </sharedItems>
    </cacheField>
    <cacheField name="Utility" numFmtId="165">
      <sharedItems containsSemiMixedTypes="0" containsString="0" containsNumber="1" minValue="301" maxValue="398" count="88">
        <n v="301"/>
        <n v="303"/>
        <n v="303.5"/>
        <n v="303.8"/>
        <n v="311"/>
        <n v="312"/>
        <n v="314"/>
        <n v="315"/>
        <n v="316"/>
        <n v="316.3"/>
        <n v="316.5"/>
        <n v="316.7"/>
        <n v="341"/>
        <n v="321"/>
        <n v="322"/>
        <n v="323"/>
        <n v="324"/>
        <n v="325"/>
        <n v="325.3"/>
        <n v="325.5"/>
        <n v="325.7"/>
        <n v="350.2"/>
        <n v="352"/>
        <n v="353"/>
        <n v="355"/>
        <n v="356"/>
        <n v="357"/>
        <n v="358"/>
        <n v="359"/>
        <n v="353.1"/>
        <n v="354"/>
        <n v="343"/>
        <n v="345"/>
        <n v="346.3"/>
        <n v="346.7"/>
        <n v="342"/>
        <n v="344"/>
        <n v="346"/>
        <n v="346.5"/>
        <n v="361"/>
        <n v="362"/>
        <n v="362.90000000000003"/>
        <n v="364"/>
        <n v="365"/>
        <n v="366.6"/>
        <n v="366.7"/>
        <n v="367.5"/>
        <n v="367.6"/>
        <n v="367.7"/>
        <n v="367.90000000000003"/>
        <n v="368"/>
        <n v="369.1"/>
        <n v="369.6"/>
        <n v="370"/>
        <n v="370.1"/>
        <n v="371"/>
        <n v="371.2"/>
        <n v="371.3"/>
        <n v="371.5"/>
        <n v="373"/>
        <n v="370.2"/>
        <n v="390.1"/>
        <n v="391.1"/>
        <n v="391.2"/>
        <n v="391.3"/>
        <n v="391.40000000000003"/>
        <n v="391.5"/>
        <n v="391.90000000000003"/>
        <n v="392.7"/>
        <n v="393.2"/>
        <n v="394.1"/>
        <n v="394.2"/>
        <n v="395.1"/>
        <n v="395.2"/>
        <n v="397.1"/>
        <n v="397.2"/>
        <n v="397.3"/>
        <n v="398"/>
        <n v="390"/>
        <n v="392.1"/>
        <n v="392.2"/>
        <n v="392.3"/>
        <n v="392.40000000000003"/>
        <n v="392.8"/>
        <n v="392.90000000000003"/>
        <n v="396.1"/>
        <n v="397.8"/>
        <n v="393.1" u="1"/>
      </sharedItems>
    </cacheField>
    <cacheField name="Account Description" numFmtId="0">
      <sharedItems count="69">
        <s v="#N/A"/>
        <s v="Structures &amp; Improvements"/>
        <s v="Boiler Plant Equipment"/>
        <s v="Turbogenerator Units"/>
        <s v="Accessory Electric Equipment"/>
        <s v="Miscellaneous Power Plant Equipment"/>
        <s v="Misc. Power Plant Equipt. - 3-Year Amort"/>
        <s v="Misc. Power Plant Equipt. - 5-Year Amort"/>
        <s v="Misc. Power Plant Equipt. - 7-Year Amort"/>
        <s v="Reactor Plant Equipment"/>
        <s v="Easements"/>
        <s v="Station Equipment"/>
        <s v="Poles &amp; Fixtures"/>
        <s v="Overhead Conductors &amp; Devices"/>
        <s v="Underground Conduit"/>
        <s v="Underground Conductors &amp; Devices"/>
        <s v="Roads &amp; Trails"/>
        <s v="Station Equipment, Gen Step-Up Transformers"/>
        <s v="Towers &amp; Fixtures"/>
        <s v="Prime Movers"/>
        <s v="Fuel Holders, Products, and Accessories"/>
        <s v="Generators"/>
        <s v="Misc Power Plt Equipt - 5Yr"/>
        <s v="Station Equipment - LMS"/>
        <s v="Poles, Towers &amp; Fixtures"/>
        <s v="Underground Conduit, Duct System"/>
        <s v="Underground Conduit, Direct Buried"/>
        <s v="UG Conduct &amp; Dev,Cable Inject (20+ year)"/>
        <s v="UG Conductors &amp; Devices, Duct System"/>
        <s v="UG Conductors &amp; Devices, Direct Buried"/>
        <s v="UG Conduct &amp; Dev,Cable Inject (10 year)"/>
        <s v="Line Transformers"/>
        <s v="Services, Overhead"/>
        <s v="Services, Underground (Formerly Acct 369.7)"/>
        <s v="Meters"/>
        <s v="Meters - AMI"/>
        <s v="Installations On Customer Premises"/>
        <s v="Residential Load Management (LMS)"/>
        <s v="Commercial Load Mgt (Non ECCR)"/>
        <s v="Solar PV for Schools (LMS)"/>
        <s v="Street Lighting &amp; Signal Systems"/>
        <s v="AMI Related Meter Replacements"/>
        <s v="Leaseholds"/>
        <s v="Office Furniture"/>
        <s v="Office Accessories"/>
        <s v="Office Equipment"/>
        <s v="Duplicating &amp; Mailing Equipment"/>
        <s v="EDP Equipment"/>
        <s v="PC Equipment"/>
        <s v="Transportation Equipment - Marine Equipt."/>
        <s v="Stores Equipment - Storage Equipt."/>
        <s v="Shop Equipment - Fixed/Stationary"/>
        <s v="Shop Equipment -Portable Handling."/>
        <s v="Lab Equipment - Fixed/Stationary"/>
        <s v="Lab Equipment - Portable"/>
        <s v="Communications Equipment - Other"/>
        <s v="Communications Equipment - Other 7-Yr Amrt"/>
        <s v="Communications Equipment - Official"/>
        <s v="Miscellaneous Equipment"/>
        <s v="Transportation - Automobiles"/>
        <s v="Transportation - Light Trucks"/>
        <s v="Transportation - Heavy Trucks"/>
        <s v="Transportation - Tractor-Trailers"/>
        <s v="Transportation - Other"/>
        <s v="Transportation - Trailers"/>
        <s v="Power Operated Equipt - Transportation"/>
        <s v="Communications Equipment - Fiber Optics"/>
        <s v=" Solar PV for Schools (LMS)" u="1"/>
        <s v="Stores Equipment - Handling Equipt." u="1"/>
      </sharedItems>
    </cacheField>
    <cacheField name="Plant Balance (U)" numFmtId="39">
      <sharedItems containsSemiMixedTypes="0" containsString="0" containsNumber="1" minValue="-1186030.53" maxValue="2100643966.9200001"/>
    </cacheField>
    <cacheField name="ECRC" numFmtId="43">
      <sharedItems containsString="0" containsBlank="1" containsNumber="1" minValue="-135242.70000000001" maxValue="394838198.50999999"/>
    </cacheField>
    <cacheField name="Plant Balance (A)" numFmtId="43">
      <sharedItems containsSemiMixedTypes="0" containsString="0" containsNumber="1" minValue="-1186030.53" maxValue="2100643966.9200001"/>
    </cacheField>
    <cacheField name="Depr Rate" numFmtId="164">
      <sharedItems containsString="0" containsBlank="1" containsNumber="1" minValue="0" maxValue="0.33329999999999999"/>
    </cacheField>
    <cacheField name="Depr Exp" numFmtId="43">
      <sharedItems containsSemiMixedTypes="0" containsString="0" containsNumber="1" minValue="-118603.05300000001" maxValue="79824470.742960006"/>
    </cacheField>
    <cacheField name="ECRC Exp" numFmtId="43">
      <sharedItems containsSemiMixedTypes="0" containsString="0" containsNumber="1" minValue="-2704.8540000000003" maxValue="13029660.55083000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uthor" refreshedDate="42493.621768750003" createdVersion="4" refreshedVersion="4" minRefreshableVersion="3" recordCount="242">
  <cacheSource type="worksheet">
    <worksheetSource ref="A3:I245" sheet="ECRC"/>
  </cacheSource>
  <cacheFields count="9">
    <cacheField name="GL Post Mo Yr" numFmtId="14">
      <sharedItems containsSemiMixedTypes="0" containsNonDate="0" containsDate="1" containsString="0" minDate="2015-08-01T00:00:00" maxDate="2015-08-02T00:00:00"/>
    </cacheField>
    <cacheField name="Set Of Books Desc" numFmtId="49">
      <sharedItems/>
    </cacheField>
    <cacheField name="Project" numFmtId="49">
      <sharedItems count="27">
        <s v="002-LOW NOX BURNER TECHNOLOGY                     "/>
        <s v="003-CONTINUOUS EMISSION MONITORING                "/>
        <s v="004-CLEAN CLOSURE EQUIVALENCY DEMONSTRATION       "/>
        <s v="005-MAINTENANCE OF ABOVE GROUND FUEL TANKS        "/>
        <s v="041-PRV MANATEE HEATING SYSTEM                    "/>
        <s v="007-RELOCATE TURBINE LUBE OIL PIPING              "/>
        <s v="008-OIL SPILL CLEANUP/RESPONSE EQUIPMENT          "/>
        <s v="037-DE SOTO SOLAR PROJECT                         "/>
        <s v="010-REROUTE STORMWATER RUNOFF                     "/>
        <s v="012-SCHERER DISCHARGE PIPELINE                    "/>
        <s v="016-ST.LUCIE TURTLE NETS                          "/>
        <s v="020-WASTEWATER/STORMWATER DISCH ELIMINATION       "/>
        <s v="022-PIPELINE INTEGRITY MANAGEMENT                 "/>
        <s v="023-SPILL PREVENTION CLEAN-UP &amp; COUNTERMEASURES   "/>
        <s v="024-GAS REBURN                                    "/>
        <s v="031-CLEAN AIR INTERSTATE RULE-CAIR                "/>
        <s v="033-CLEAN AIR MERCURY RULE-CAMR -                 "/>
        <s v="035-MARTIN PLANT DRINKING WATER COMP              "/>
        <s v="036-LOW LEV RADI WSTE-LLW                         "/>
        <s v="026-UST REPLACEMENT/REMOVAL                       "/>
        <s v="038-SPACE COAST SOLAR PROJECT                     "/>
        <s v="039-MARTIN SOLAR PROJECT                          "/>
        <s v="201-FUKUSHIMA"/>
        <s v="202-INCREMENTAL SECURITY"/>
        <s v="042-PTN COOLING CANAL MONITORING SYS              "/>
        <s v="044-Barley Barber Swamp Iron Mitiga"/>
        <s v="045-800 MW UNIT ESP PROJECT"/>
      </sharedItems>
    </cacheField>
    <cacheField name="Func" numFmtId="49">
      <sharedItems count="7">
        <s v="02 - Steam Generation Plant"/>
        <s v="05 - Other Generation Plant"/>
        <s v="03 - Nuclear Generation Plant"/>
        <s v="06 - Transmission Plant - Electric"/>
        <s v="08 - General Plant"/>
        <s v="07 - Distribution Plant - Electric"/>
        <s v="01 - Intangible Plant"/>
      </sharedItems>
    </cacheField>
    <cacheField name="Major Locn" numFmtId="49">
      <sharedItems count="45">
        <s v="Turkey Pt U1"/>
        <s v="SJRPP U1"/>
        <s v="SJRPP U2"/>
        <s v="FtMyers U3"/>
        <s v="FtLauderdale GTs"/>
        <s v="Martin U8"/>
        <s v="Turkey Pt Comm"/>
        <s v="Martin Comm"/>
        <s v="FtLauderdale Comm"/>
        <s v="Martin U1"/>
        <s v="Martin U2"/>
        <s v="SJRPP - Comm"/>
        <s v="Manatee U2"/>
        <s v="Manatee U1"/>
        <s v="Manatee Comm"/>
        <s v="Manatee U3"/>
        <s v="Sanford U5"/>
        <s v="FtMyers U2"/>
        <s v="Sanford U4"/>
        <s v="Martin U4"/>
        <s v="Martin U3"/>
        <s v="FtLauderdale U4"/>
        <s v="FtLauderdale U5"/>
        <s v="Scherer U4"/>
        <s v="FtMyers GTs"/>
        <s v="PtEverglades GTs"/>
        <s v="CapeCanaveral Comm"/>
        <s v="StLucie U1"/>
        <s v="Desoto Solar"/>
        <s v="Sanford Comm"/>
        <s v="StLucie Comm"/>
        <s v="Scherer Comm"/>
        <s v="Radial"/>
        <s v="Transmission Plant - Electric"/>
        <s v="FtMyers Comm"/>
        <s v="General Plant"/>
        <s v="StLucie U2"/>
        <s v="Mass Distribution Plant"/>
        <s v="Martin Solar"/>
        <s v="Space Coast Solar"/>
        <s v="Intangible Plant"/>
        <s v="TransGeneratorLead"/>
        <s v="PtEverglades Comm"/>
        <s v="Turkey Pt U3"/>
        <s v="Turkey Pt U4"/>
      </sharedItems>
    </cacheField>
    <cacheField name="Plant" numFmtId="0">
      <sharedItems containsSemiMixedTypes="0" containsString="0" containsNumber="1" containsInteger="1" minValue="30300" maxValue="39720" count="44">
        <n v="31200"/>
        <n v="34300"/>
        <n v="34500"/>
        <n v="31100"/>
        <n v="31650"/>
        <n v="34100"/>
        <n v="31670"/>
        <n v="34200"/>
        <n v="32300"/>
        <n v="34000"/>
        <n v="34630"/>
        <n v="34650"/>
        <n v="34670"/>
        <n v="31600"/>
        <n v="32100"/>
        <n v="31400"/>
        <n v="35200"/>
        <n v="31500"/>
        <n v="35800"/>
        <n v="39000"/>
        <n v="35300"/>
        <n v="32400"/>
        <n v="36100"/>
        <n v="36500"/>
        <n v="39190"/>
        <n v="39220"/>
        <n v="35600"/>
        <n v="39240"/>
        <n v="35500"/>
        <n v="39290"/>
        <n v="36200"/>
        <n v="39420"/>
        <n v="39720"/>
        <n v="30300"/>
        <n v="34600"/>
        <n v="36660"/>
        <n v="36400"/>
        <n v="36670"/>
        <n v="36760"/>
        <n v="36910"/>
        <n v="32570"/>
        <n v="32200"/>
        <n v="32500"/>
        <n v="35310"/>
      </sharedItems>
    </cacheField>
    <cacheField name="Ending Balance" numFmtId="43">
      <sharedItems containsSemiMixedTypes="0" containsString="0" containsNumber="1" minValue="-135242.70000000001" maxValue="394838198.50999999"/>
    </cacheField>
    <cacheField name="Depr Rate" numFmtId="164">
      <sharedItems containsSemiMixedTypes="0" containsString="0" containsNumber="1" minValue="0" maxValue="0.33329999999999999"/>
    </cacheField>
    <cacheField name="Est Depr Exp" numFmtId="43">
      <sharedItems containsSemiMixedTypes="0" containsString="0" containsNumber="1" minValue="-2704.8540000000003" maxValue="13029660.55083000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89">
  <r>
    <s v="Intangible Plant301"/>
    <x v="0"/>
    <x v="0"/>
    <x v="0"/>
    <x v="0"/>
    <x v="0"/>
    <n v="125000"/>
    <n v="0"/>
    <n v="125000"/>
    <n v="0"/>
    <n v="0"/>
    <n v="0"/>
  </r>
  <r>
    <s v="Intangible Plant303"/>
    <x v="0"/>
    <x v="0"/>
    <x v="0"/>
    <x v="1"/>
    <x v="0"/>
    <n v="429755027.43000001"/>
    <n v="6359027"/>
    <n v="423396000.43000001"/>
    <m/>
    <n v="0"/>
    <n v="0"/>
  </r>
  <r>
    <s v="Intangible Plant303.5"/>
    <x v="0"/>
    <x v="0"/>
    <x v="0"/>
    <x v="2"/>
    <x v="0"/>
    <n v="350301079.11000001"/>
    <n v="0"/>
    <n v="350301079.11000001"/>
    <n v="0.2"/>
    <n v="70060215.822000012"/>
    <n v="0"/>
  </r>
  <r>
    <s v="Intangible Plant303.8"/>
    <x v="0"/>
    <x v="0"/>
    <x v="0"/>
    <x v="3"/>
    <x v="0"/>
    <n v="11938428"/>
    <n v="0"/>
    <n v="11938428"/>
    <n v="0.2"/>
    <n v="2387685.6"/>
    <n v="0"/>
  </r>
  <r>
    <s v="Manatee Comm311"/>
    <x v="1"/>
    <x v="1"/>
    <x v="1"/>
    <x v="4"/>
    <x v="1"/>
    <n v="97692230.670000002"/>
    <n v="4677673.8899999997"/>
    <n v="93014556.780000001"/>
    <n v="2.1000000000000001E-2"/>
    <n v="1953305.6923800001"/>
    <n v="98231.151689999999"/>
  </r>
  <r>
    <s v="Manatee Comm312"/>
    <x v="1"/>
    <x v="1"/>
    <x v="1"/>
    <x v="5"/>
    <x v="2"/>
    <n v="6755425.2699999996"/>
    <n v="424195.06000000006"/>
    <n v="6331230.209999999"/>
    <n v="2.5999999999999999E-2"/>
    <n v="164611.98545999997"/>
    <n v="11029.07156"/>
  </r>
  <r>
    <s v="Manatee Comm314"/>
    <x v="1"/>
    <x v="1"/>
    <x v="1"/>
    <x v="6"/>
    <x v="3"/>
    <n v="9412247.75"/>
    <n v="0"/>
    <n v="9412247.75"/>
    <n v="2.5999999999999999E-2"/>
    <n v="244718.44149999999"/>
    <n v="0"/>
  </r>
  <r>
    <s v="Manatee Comm315"/>
    <x v="1"/>
    <x v="1"/>
    <x v="1"/>
    <x v="7"/>
    <x v="4"/>
    <n v="9428348.0299999993"/>
    <n v="26325.43"/>
    <n v="9402022.5999999996"/>
    <n v="2.4E-2"/>
    <n v="225648.54240000001"/>
    <n v="631.81032000000005"/>
  </r>
  <r>
    <s v="Manatee Comm316"/>
    <x v="1"/>
    <x v="1"/>
    <x v="1"/>
    <x v="8"/>
    <x v="5"/>
    <n v="2395194.9900000002"/>
    <n v="0"/>
    <n v="2395194.9900000002"/>
    <n v="2.4E-2"/>
    <n v="57484.679760000006"/>
    <n v="0"/>
  </r>
  <r>
    <s v="Manatee Comm316.3"/>
    <x v="1"/>
    <x v="1"/>
    <x v="1"/>
    <x v="9"/>
    <x v="6"/>
    <n v="243505.34"/>
    <n v="0"/>
    <n v="243505.34"/>
    <n v="0.33329999999999999"/>
    <n v="81160.329822"/>
    <n v="0"/>
  </r>
  <r>
    <s v="Manatee Comm316.5"/>
    <x v="1"/>
    <x v="1"/>
    <x v="1"/>
    <x v="10"/>
    <x v="7"/>
    <n v="152038.25"/>
    <n v="0"/>
    <n v="152038.25"/>
    <n v="0.2"/>
    <n v="30407.65"/>
    <n v="0"/>
  </r>
  <r>
    <s v="Manatee Comm316.7"/>
    <x v="1"/>
    <x v="1"/>
    <x v="1"/>
    <x v="11"/>
    <x v="8"/>
    <n v="1825643.46"/>
    <n v="68107.91"/>
    <n v="1757535.55"/>
    <n v="0.1429"/>
    <n v="251151.83009500001"/>
    <n v="9732.620339000001"/>
  </r>
  <r>
    <s v="Manatee U1311"/>
    <x v="1"/>
    <x v="1"/>
    <x v="2"/>
    <x v="4"/>
    <x v="1"/>
    <n v="6681486.0300000003"/>
    <n v="56430.25"/>
    <n v="6625055.7800000003"/>
    <n v="2.1000000000000001E-2"/>
    <n v="139126.17138000001"/>
    <n v="1185.0352500000001"/>
  </r>
  <r>
    <s v="Manatee U1312"/>
    <x v="1"/>
    <x v="1"/>
    <x v="2"/>
    <x v="5"/>
    <x v="2"/>
    <n v="177371425.25"/>
    <n v="82427547.539999992"/>
    <n v="94943877.710000008"/>
    <n v="2.5999999999999999E-2"/>
    <n v="2468540.8204600001"/>
    <n v="2143116.2360399999"/>
  </r>
  <r>
    <s v="Manatee U1314"/>
    <x v="1"/>
    <x v="1"/>
    <x v="2"/>
    <x v="6"/>
    <x v="3"/>
    <n v="71105249.920000002"/>
    <n v="7240710.5300000003"/>
    <n v="63864539.390000001"/>
    <n v="2.5999999999999999E-2"/>
    <n v="1660478.0241399999"/>
    <n v="188258.47378"/>
  </r>
  <r>
    <s v="Manatee U1315"/>
    <x v="1"/>
    <x v="1"/>
    <x v="2"/>
    <x v="7"/>
    <x v="4"/>
    <n v="13959915.130000001"/>
    <n v="4409692.4000000004"/>
    <n v="9550222.7300000004"/>
    <n v="2.4E-2"/>
    <n v="229205.34552"/>
    <n v="105832.61760000001"/>
  </r>
  <r>
    <s v="Manatee U1316"/>
    <x v="1"/>
    <x v="1"/>
    <x v="2"/>
    <x v="8"/>
    <x v="5"/>
    <n v="3835519.25"/>
    <n v="1021918.26"/>
    <n v="2813600.99"/>
    <n v="2.4E-2"/>
    <n v="67526.423760000005"/>
    <n v="24526.038240000002"/>
  </r>
  <r>
    <s v="Manatee U2311"/>
    <x v="1"/>
    <x v="1"/>
    <x v="3"/>
    <x v="4"/>
    <x v="1"/>
    <n v="4873795.25"/>
    <n v="56332.75"/>
    <n v="4817462.5"/>
    <n v="2.1000000000000001E-2"/>
    <n v="101166.71250000001"/>
    <n v="1182.98775"/>
  </r>
  <r>
    <s v="Manatee U2312"/>
    <x v="1"/>
    <x v="1"/>
    <x v="3"/>
    <x v="5"/>
    <x v="2"/>
    <n v="180183709.31"/>
    <n v="88789148.439999998"/>
    <n v="91394560.870000005"/>
    <n v="2.5999999999999999E-2"/>
    <n v="2376258.58262"/>
    <n v="2308517.8594399998"/>
  </r>
  <r>
    <s v="Manatee U2314"/>
    <x v="1"/>
    <x v="1"/>
    <x v="3"/>
    <x v="6"/>
    <x v="3"/>
    <n v="69080052.560000002"/>
    <n v="7905907.1299999999"/>
    <n v="61174145.43"/>
    <n v="2.5999999999999999E-2"/>
    <n v="1590527.7811799999"/>
    <n v="205553.58537999997"/>
  </r>
  <r>
    <s v="Manatee U2315"/>
    <x v="1"/>
    <x v="1"/>
    <x v="3"/>
    <x v="7"/>
    <x v="4"/>
    <n v="11995815.880000001"/>
    <n v="4661951.7"/>
    <n v="7333864.1800000006"/>
    <n v="2.4E-2"/>
    <n v="176012.74032000001"/>
    <n v="111886.84080000001"/>
  </r>
  <r>
    <s v="Manatee U2316"/>
    <x v="1"/>
    <x v="1"/>
    <x v="3"/>
    <x v="8"/>
    <x v="5"/>
    <n v="3375554.05"/>
    <n v="1051552.55"/>
    <n v="2324001.5"/>
    <n v="2.4E-2"/>
    <n v="55776.036"/>
    <n v="25237.261200000001"/>
  </r>
  <r>
    <s v="Martin Comm311"/>
    <x v="1"/>
    <x v="2"/>
    <x v="4"/>
    <x v="4"/>
    <x v="1"/>
    <n v="236693800.62"/>
    <n v="4125919.62"/>
    <n v="232567881"/>
    <n v="2.1000000000000001E-2"/>
    <n v="4883925.5010000002"/>
    <n v="86644.312020000012"/>
  </r>
  <r>
    <s v="Martin Comm312"/>
    <x v="1"/>
    <x v="2"/>
    <x v="4"/>
    <x v="5"/>
    <x v="2"/>
    <n v="6888426.5499999998"/>
    <n v="644235.94999999995"/>
    <n v="6244190.5999999996"/>
    <n v="2.5999999999999999E-2"/>
    <n v="162348.95559999999"/>
    <n v="16750.134699999999"/>
  </r>
  <r>
    <s v="Martin Comm314"/>
    <x v="1"/>
    <x v="2"/>
    <x v="4"/>
    <x v="6"/>
    <x v="3"/>
    <n v="26738270.84"/>
    <n v="287257.77"/>
    <n v="26451013.07"/>
    <n v="2.5999999999999999E-2"/>
    <n v="687726.33981999999"/>
    <n v="7468.7020199999997"/>
  </r>
  <r>
    <s v="Martin Comm315"/>
    <x v="1"/>
    <x v="2"/>
    <x v="4"/>
    <x v="7"/>
    <x v="4"/>
    <n v="10075600.539999999"/>
    <n v="34754.74"/>
    <n v="10040845.799999999"/>
    <n v="2.4E-2"/>
    <n v="240980.29919999998"/>
    <n v="834.11375999999996"/>
  </r>
  <r>
    <s v="Martin Comm316"/>
    <x v="1"/>
    <x v="2"/>
    <x v="4"/>
    <x v="8"/>
    <x v="5"/>
    <n v="3804007.1"/>
    <n v="23107.32"/>
    <n v="3780899.7800000003"/>
    <n v="2.4E-2"/>
    <n v="90741.594720000008"/>
    <n v="554.57568000000003"/>
  </r>
  <r>
    <s v="Martin Comm316.3"/>
    <x v="1"/>
    <x v="2"/>
    <x v="4"/>
    <x v="9"/>
    <x v="6"/>
    <n v="161236.18"/>
    <n v="0"/>
    <n v="161236.18"/>
    <n v="0.33329999999999999"/>
    <n v="53740.018793999996"/>
    <n v="0"/>
  </r>
  <r>
    <s v="Martin Comm316.5"/>
    <x v="1"/>
    <x v="2"/>
    <x v="4"/>
    <x v="10"/>
    <x v="7"/>
    <n v="613861.6"/>
    <n v="62089.8"/>
    <n v="551771.79999999993"/>
    <n v="0.2"/>
    <n v="110354.35999999999"/>
    <n v="12417.960000000001"/>
  </r>
  <r>
    <s v="Martin Comm316.7"/>
    <x v="1"/>
    <x v="2"/>
    <x v="4"/>
    <x v="11"/>
    <x v="8"/>
    <n v="2747028.3"/>
    <n v="330226.86"/>
    <n v="2416801.44"/>
    <n v="0.1429"/>
    <n v="345360.92577600002"/>
    <n v="47189.418293999996"/>
  </r>
  <r>
    <s v="Martin Pipeline312"/>
    <x v="1"/>
    <x v="2"/>
    <x v="5"/>
    <x v="5"/>
    <x v="2"/>
    <n v="370941.56"/>
    <n v="0"/>
    <n v="370941.56"/>
    <n v="0"/>
    <n v="0"/>
    <n v="0"/>
  </r>
  <r>
    <s v="Martin U1311"/>
    <x v="1"/>
    <x v="2"/>
    <x v="6"/>
    <x v="4"/>
    <x v="1"/>
    <n v="16048395"/>
    <n v="298227.89"/>
    <n v="15750167.109999999"/>
    <n v="2.1000000000000001E-2"/>
    <n v="330753.50930999999"/>
    <n v="6262.7856900000006"/>
  </r>
  <r>
    <s v="Martin U1312"/>
    <x v="1"/>
    <x v="2"/>
    <x v="6"/>
    <x v="5"/>
    <x v="2"/>
    <n v="208604913.96000001"/>
    <n v="67551785.480000004"/>
    <n v="141053128.48000002"/>
    <n v="2.5999999999999999E-2"/>
    <n v="3667381.3404800002"/>
    <n v="1756346.42248"/>
  </r>
  <r>
    <s v="Martin U1314"/>
    <x v="1"/>
    <x v="2"/>
    <x v="6"/>
    <x v="6"/>
    <x v="3"/>
    <n v="88155589.140000001"/>
    <n v="7499709.7999999998"/>
    <n v="80655879.340000004"/>
    <n v="2.5999999999999999E-2"/>
    <n v="2097052.8628400001"/>
    <n v="194992.45479999998"/>
  </r>
  <r>
    <s v="Martin U1315"/>
    <x v="1"/>
    <x v="2"/>
    <x v="6"/>
    <x v="7"/>
    <x v="4"/>
    <n v="23861396.190000001"/>
    <n v="4322419.59"/>
    <n v="19538976.600000001"/>
    <n v="2.4E-2"/>
    <n v="468935.43840000004"/>
    <n v="103738.07016"/>
  </r>
  <r>
    <s v="Martin U1316"/>
    <x v="1"/>
    <x v="2"/>
    <x v="6"/>
    <x v="8"/>
    <x v="5"/>
    <n v="3514251.14"/>
    <n v="1002877.06"/>
    <n v="2511374.08"/>
    <n v="2.4E-2"/>
    <n v="60272.977920000005"/>
    <n v="24069.049440000003"/>
  </r>
  <r>
    <s v="Martin U2311"/>
    <x v="1"/>
    <x v="2"/>
    <x v="7"/>
    <x v="4"/>
    <x v="1"/>
    <n v="11022142.59"/>
    <n v="121923.6"/>
    <n v="10900218.99"/>
    <n v="2.1000000000000001E-2"/>
    <n v="228904.59879000002"/>
    <n v="2560.3956000000003"/>
  </r>
  <r>
    <s v="Martin U2312"/>
    <x v="1"/>
    <x v="2"/>
    <x v="7"/>
    <x v="5"/>
    <x v="2"/>
    <n v="210515815.75999999"/>
    <n v="69651705.49000001"/>
    <n v="140864110.26999998"/>
    <n v="2.5999999999999999E-2"/>
    <n v="3662466.8670199993"/>
    <n v="1810944.3427400002"/>
  </r>
  <r>
    <s v="Martin U2314"/>
    <x v="1"/>
    <x v="2"/>
    <x v="7"/>
    <x v="6"/>
    <x v="3"/>
    <n v="80969300.299999997"/>
    <n v="7477119.8200000003"/>
    <n v="73492180.479999989"/>
    <n v="2.5999999999999999E-2"/>
    <n v="1910796.6924799997"/>
    <n v="194405.11532000001"/>
  </r>
  <r>
    <s v="Martin U2315"/>
    <x v="1"/>
    <x v="2"/>
    <x v="7"/>
    <x v="7"/>
    <x v="4"/>
    <n v="22557916.170000002"/>
    <n v="4448781.54"/>
    <n v="18109134.630000003"/>
    <n v="2.4E-2"/>
    <n v="434619.23112000007"/>
    <n v="106770.75696"/>
  </r>
  <r>
    <s v="Martin U2316"/>
    <x v="1"/>
    <x v="2"/>
    <x v="7"/>
    <x v="8"/>
    <x v="5"/>
    <n v="3209555.99"/>
    <n v="1031000.14"/>
    <n v="2178555.85"/>
    <n v="2.4E-2"/>
    <n v="52285.340400000001"/>
    <n v="24744.003360000002"/>
  </r>
  <r>
    <s v="PtEverglades Comm311"/>
    <x v="1"/>
    <x v="3"/>
    <x v="8"/>
    <x v="4"/>
    <x v="1"/>
    <n v="0.25"/>
    <n v="0"/>
    <n v="0.25"/>
    <n v="0"/>
    <n v="0"/>
    <n v="0"/>
  </r>
  <r>
    <s v="PtEverglades Comm314"/>
    <x v="1"/>
    <x v="3"/>
    <x v="8"/>
    <x v="6"/>
    <x v="3"/>
    <n v="1478577.3"/>
    <n v="1478577.3"/>
    <n v="0"/>
    <n v="0"/>
    <n v="0"/>
    <n v="0"/>
  </r>
  <r>
    <s v="PtEverglades Comm341"/>
    <x v="1"/>
    <x v="3"/>
    <x v="8"/>
    <x v="12"/>
    <x v="1"/>
    <n v="1541403.9"/>
    <n v="0"/>
    <n v="1541403.9"/>
    <n v="2.1999999999999999E-2"/>
    <n v="33910.885799999996"/>
    <n v="0"/>
  </r>
  <r>
    <s v="PtEverglades U1315"/>
    <x v="1"/>
    <x v="3"/>
    <x v="9"/>
    <x v="7"/>
    <x v="4"/>
    <n v="0.01"/>
    <n v="0"/>
    <n v="0.01"/>
    <n v="0"/>
    <n v="0"/>
    <n v="0"/>
  </r>
  <r>
    <s v="PtEverglades U2315"/>
    <x v="1"/>
    <x v="3"/>
    <x v="10"/>
    <x v="7"/>
    <x v="4"/>
    <n v="0.01"/>
    <n v="0"/>
    <n v="0.01"/>
    <n v="0"/>
    <n v="0"/>
    <n v="0"/>
  </r>
  <r>
    <s v="PtEverglades U3315"/>
    <x v="1"/>
    <x v="3"/>
    <x v="11"/>
    <x v="7"/>
    <x v="4"/>
    <n v="0.01"/>
    <n v="0"/>
    <n v="0.01"/>
    <n v="0"/>
    <n v="0"/>
    <n v="0"/>
  </r>
  <r>
    <s v="Scherer Coal Cars312"/>
    <x v="1"/>
    <x v="4"/>
    <x v="12"/>
    <x v="5"/>
    <x v="2"/>
    <n v="33149442.199999999"/>
    <n v="0"/>
    <n v="33149442.199999999"/>
    <n v="0"/>
    <n v="0"/>
    <n v="0"/>
  </r>
  <r>
    <s v="Scherer Comm311"/>
    <x v="1"/>
    <x v="4"/>
    <x v="13"/>
    <x v="4"/>
    <x v="1"/>
    <n v="38383476.960000001"/>
    <n v="524872.97"/>
    <n v="37858603.990000002"/>
    <n v="2.1000000000000001E-2"/>
    <n v="795030.68379000004"/>
    <n v="11022.33237"/>
  </r>
  <r>
    <s v="Scherer Comm312"/>
    <x v="1"/>
    <x v="4"/>
    <x v="13"/>
    <x v="5"/>
    <x v="2"/>
    <n v="25182601.859999999"/>
    <n v="328761.62"/>
    <n v="24853840.239999998"/>
    <n v="2.5999999999999999E-2"/>
    <n v="646199.84623999998"/>
    <n v="8547.8021200000003"/>
  </r>
  <r>
    <s v="Scherer Comm314"/>
    <x v="1"/>
    <x v="4"/>
    <x v="13"/>
    <x v="6"/>
    <x v="3"/>
    <n v="4225723.76"/>
    <n v="689.11"/>
    <n v="4225034.6499999994"/>
    <n v="2.5999999999999999E-2"/>
    <n v="109850.90089999998"/>
    <n v="17.91686"/>
  </r>
  <r>
    <s v="Scherer Comm315"/>
    <x v="1"/>
    <x v="4"/>
    <x v="13"/>
    <x v="7"/>
    <x v="4"/>
    <n v="1194871.8900000001"/>
    <n v="0"/>
    <n v="1194871.8900000001"/>
    <n v="2.4E-2"/>
    <n v="28676.925360000005"/>
    <n v="0"/>
  </r>
  <r>
    <s v="Scherer Comm316"/>
    <x v="1"/>
    <x v="4"/>
    <x v="13"/>
    <x v="8"/>
    <x v="5"/>
    <n v="3566155.6"/>
    <n v="0"/>
    <n v="3566155.6"/>
    <n v="2.4E-2"/>
    <n v="85587.734400000001"/>
    <n v="0"/>
  </r>
  <r>
    <s v="Scherer Comm316.7"/>
    <x v="1"/>
    <x v="4"/>
    <x v="13"/>
    <x v="11"/>
    <x v="8"/>
    <n v="20275.8"/>
    <n v="0"/>
    <n v="20275.8"/>
    <n v="0.1429"/>
    <n v="2897.4118199999998"/>
    <n v="0"/>
  </r>
  <r>
    <s v="Scherer Comm U3&amp;4311"/>
    <x v="1"/>
    <x v="4"/>
    <x v="14"/>
    <x v="4"/>
    <x v="1"/>
    <n v="2922680.71"/>
    <n v="0"/>
    <n v="2922680.71"/>
    <n v="2.1999999999999999E-2"/>
    <n v="64298.975619999997"/>
    <n v="0"/>
  </r>
  <r>
    <s v="Scherer Comm U3&amp;4312"/>
    <x v="1"/>
    <x v="4"/>
    <x v="14"/>
    <x v="5"/>
    <x v="2"/>
    <n v="21093353.039999999"/>
    <n v="0"/>
    <n v="21093353.039999999"/>
    <n v="2.7E-2"/>
    <n v="569520.53207999992"/>
    <n v="0"/>
  </r>
  <r>
    <s v="Scherer Comm U3&amp;4314"/>
    <x v="1"/>
    <x v="4"/>
    <x v="14"/>
    <x v="6"/>
    <x v="3"/>
    <n v="2087749.62"/>
    <n v="0"/>
    <n v="2087749.62"/>
    <n v="2.5999999999999999E-2"/>
    <n v="54281.490120000002"/>
    <n v="0"/>
  </r>
  <r>
    <s v="Scherer Comm U3&amp;4315"/>
    <x v="1"/>
    <x v="4"/>
    <x v="14"/>
    <x v="7"/>
    <x v="4"/>
    <n v="2075488.38"/>
    <n v="0"/>
    <n v="2075488.38"/>
    <n v="2.4E-2"/>
    <n v="49811.721120000002"/>
    <n v="0"/>
  </r>
  <r>
    <s v="Scherer U4311"/>
    <x v="1"/>
    <x v="4"/>
    <x v="15"/>
    <x v="4"/>
    <x v="1"/>
    <n v="155257376.49000001"/>
    <n v="82591806.480000004"/>
    <n v="72665570.010000005"/>
    <n v="2.1000000000000001E-2"/>
    <n v="1525976.9702100002"/>
    <n v="1734427.9360800001"/>
  </r>
  <r>
    <s v="Scherer U4312"/>
    <x v="1"/>
    <x v="4"/>
    <x v="15"/>
    <x v="5"/>
    <x v="2"/>
    <n v="654103809.99000001"/>
    <n v="361617138.55000001"/>
    <n v="292486671.44"/>
    <n v="2.5999999999999999E-2"/>
    <n v="7604653.45744"/>
    <n v="9402045.6022999994"/>
  </r>
  <r>
    <s v="Scherer U4314"/>
    <x v="1"/>
    <x v="4"/>
    <x v="15"/>
    <x v="6"/>
    <x v="3"/>
    <n v="119709178.72"/>
    <n v="-94277.61"/>
    <n v="119803456.33"/>
    <n v="2.5999999999999999E-2"/>
    <n v="3114889.8645799998"/>
    <n v="-2451.2178599999997"/>
  </r>
  <r>
    <s v="Scherer U4315"/>
    <x v="1"/>
    <x v="4"/>
    <x v="15"/>
    <x v="7"/>
    <x v="4"/>
    <n v="48110730.659999996"/>
    <n v="19615399.530000001"/>
    <n v="28495331.129999995"/>
    <n v="2.4E-2"/>
    <n v="683887.94711999991"/>
    <n v="470769.58872000006"/>
  </r>
  <r>
    <s v="Scherer U4316"/>
    <x v="1"/>
    <x v="4"/>
    <x v="15"/>
    <x v="8"/>
    <x v="5"/>
    <n v="4986295.04"/>
    <n v="399553.82"/>
    <n v="4586741.22"/>
    <n v="2.4E-2"/>
    <n v="110081.78928"/>
    <n v="9589.2916800000003"/>
  </r>
  <r>
    <s v="Scherer U4316.5"/>
    <x v="1"/>
    <x v="4"/>
    <x v="15"/>
    <x v="10"/>
    <x v="7"/>
    <n v="6440.01"/>
    <n v="0"/>
    <n v="6440.01"/>
    <n v="0.2"/>
    <n v="1288.0020000000002"/>
    <n v="0"/>
  </r>
  <r>
    <s v="Scherer U4316.7"/>
    <x v="1"/>
    <x v="4"/>
    <x v="15"/>
    <x v="11"/>
    <x v="8"/>
    <n v="494507.33"/>
    <n v="12775.37"/>
    <n v="481731.96"/>
    <n v="0.1429"/>
    <n v="68839.497084000002"/>
    <n v="1825.6003730000002"/>
  </r>
  <r>
    <s v="SJRPP - Coal &amp; Limestone311"/>
    <x v="1"/>
    <x v="5"/>
    <x v="16"/>
    <x v="4"/>
    <x v="1"/>
    <n v="3591896.75"/>
    <n v="0"/>
    <n v="3591896.75"/>
    <n v="2.1000000000000001E-2"/>
    <n v="75429.831749999998"/>
    <n v="0"/>
  </r>
  <r>
    <s v="SJRPP - Coal &amp; Limestone312"/>
    <x v="1"/>
    <x v="5"/>
    <x v="16"/>
    <x v="5"/>
    <x v="2"/>
    <n v="31120813.859999999"/>
    <n v="0"/>
    <n v="31120813.859999999"/>
    <n v="2.5999999999999999E-2"/>
    <n v="809141.16035999998"/>
    <n v="0"/>
  </r>
  <r>
    <s v="SJRPP - Coal &amp; Limestone315"/>
    <x v="1"/>
    <x v="5"/>
    <x v="16"/>
    <x v="7"/>
    <x v="4"/>
    <n v="3804504.37"/>
    <n v="0"/>
    <n v="3804504.37"/>
    <n v="2.4E-2"/>
    <n v="91308.104879999999"/>
    <n v="0"/>
  </r>
  <r>
    <s v="SJRPP - Coal &amp; Limestone316"/>
    <x v="1"/>
    <x v="5"/>
    <x v="16"/>
    <x v="8"/>
    <x v="5"/>
    <n v="302789.31"/>
    <n v="0"/>
    <n v="302789.31"/>
    <n v="2.4E-2"/>
    <n v="7266.94344"/>
    <n v="0"/>
  </r>
  <r>
    <s v="SJRPP - Coal Cars312"/>
    <x v="1"/>
    <x v="5"/>
    <x v="17"/>
    <x v="5"/>
    <x v="2"/>
    <n v="52104.91"/>
    <n v="0"/>
    <n v="52104.91"/>
    <n v="0"/>
    <n v="0"/>
    <n v="0"/>
  </r>
  <r>
    <s v="SJRPP - Comm311"/>
    <x v="1"/>
    <x v="5"/>
    <x v="18"/>
    <x v="4"/>
    <x v="1"/>
    <n v="32737174.75"/>
    <n v="85284.57"/>
    <n v="32651890.18"/>
    <n v="2.1000000000000001E-2"/>
    <n v="685689.69378000009"/>
    <n v="1790.9759700000002"/>
  </r>
  <r>
    <s v="SJRPP - Comm312"/>
    <x v="1"/>
    <x v="5"/>
    <x v="18"/>
    <x v="5"/>
    <x v="2"/>
    <n v="3646312.36"/>
    <n v="2292.39"/>
    <n v="3644019.9699999997"/>
    <n v="2.5999999999999999E-2"/>
    <n v="94744.519219999987"/>
    <n v="59.602139999999991"/>
  </r>
  <r>
    <s v="SJRPP - Comm314"/>
    <x v="1"/>
    <x v="5"/>
    <x v="18"/>
    <x v="6"/>
    <x v="3"/>
    <n v="2465068.96"/>
    <n v="0"/>
    <n v="2465068.96"/>
    <n v="2.5999999999999999E-2"/>
    <n v="64091.792959999999"/>
    <n v="0"/>
  </r>
  <r>
    <s v="SJRPP - Comm315"/>
    <x v="1"/>
    <x v="5"/>
    <x v="18"/>
    <x v="7"/>
    <x v="4"/>
    <n v="5757074.4699999997"/>
    <n v="0"/>
    <n v="5757074.4699999997"/>
    <n v="2.4E-2"/>
    <n v="138169.78727999999"/>
    <n v="0"/>
  </r>
  <r>
    <s v="SJRPP - Comm316"/>
    <x v="1"/>
    <x v="5"/>
    <x v="18"/>
    <x v="8"/>
    <x v="5"/>
    <n v="1577861.63"/>
    <n v="0"/>
    <n v="1577861.63"/>
    <n v="2.4E-2"/>
    <n v="37868.679120000001"/>
    <n v="0"/>
  </r>
  <r>
    <s v="SJRPP - Comm316.3"/>
    <x v="1"/>
    <x v="5"/>
    <x v="18"/>
    <x v="9"/>
    <x v="6"/>
    <n v="0"/>
    <n v="0"/>
    <n v="0"/>
    <n v="0.33329999999999999"/>
    <n v="0"/>
    <n v="0"/>
  </r>
  <r>
    <s v="SJRPP - Comm316.5"/>
    <x v="1"/>
    <x v="5"/>
    <x v="18"/>
    <x v="10"/>
    <x v="7"/>
    <n v="26299.200000000001"/>
    <n v="0"/>
    <n v="26299.200000000001"/>
    <n v="0.2"/>
    <n v="5259.84"/>
    <n v="0"/>
  </r>
  <r>
    <s v="SJRPP - Comm316.7"/>
    <x v="1"/>
    <x v="5"/>
    <x v="18"/>
    <x v="11"/>
    <x v="8"/>
    <n v="290907.88"/>
    <n v="0"/>
    <n v="290907.88"/>
    <n v="0.1429"/>
    <n v="41570.736052"/>
    <n v="0"/>
  </r>
  <r>
    <s v="SJRPP - Gypsum311"/>
    <x v="1"/>
    <x v="5"/>
    <x v="19"/>
    <x v="4"/>
    <x v="1"/>
    <n v="2190987.0299999998"/>
    <n v="0"/>
    <n v="2190987.0299999998"/>
    <n v="2.1000000000000001E-2"/>
    <n v="46010.727630000001"/>
    <n v="0"/>
  </r>
  <r>
    <s v="SJRPP - Gypsum312"/>
    <x v="1"/>
    <x v="5"/>
    <x v="19"/>
    <x v="5"/>
    <x v="2"/>
    <n v="17226768.039999999"/>
    <n v="0"/>
    <n v="17226768.039999999"/>
    <n v="2.5999999999999999E-2"/>
    <n v="447895.96903999994"/>
    <n v="0"/>
  </r>
  <r>
    <s v="SJRPP - Gypsum315"/>
    <x v="1"/>
    <x v="5"/>
    <x v="19"/>
    <x v="7"/>
    <x v="4"/>
    <n v="53006.590000000004"/>
    <n v="0"/>
    <n v="53006.590000000004"/>
    <n v="2.4E-2"/>
    <n v="1272.1581600000002"/>
    <n v="0"/>
  </r>
  <r>
    <s v="SJRPP - Gypsum316"/>
    <x v="1"/>
    <x v="5"/>
    <x v="19"/>
    <x v="8"/>
    <x v="5"/>
    <n v="156175"/>
    <n v="0"/>
    <n v="156175"/>
    <n v="2.4E-2"/>
    <n v="3748.2000000000003"/>
    <n v="0"/>
  </r>
  <r>
    <s v="SJRPP U1311"/>
    <x v="1"/>
    <x v="5"/>
    <x v="20"/>
    <x v="4"/>
    <x v="1"/>
    <n v="8930765.4199999999"/>
    <n v="0"/>
    <n v="8930765.4199999999"/>
    <n v="2.1000000000000001E-2"/>
    <n v="187546.07382000002"/>
    <n v="0"/>
  </r>
  <r>
    <s v="SJRPP U1312"/>
    <x v="1"/>
    <x v="5"/>
    <x v="20"/>
    <x v="5"/>
    <x v="2"/>
    <n v="98381227.390000001"/>
    <n v="27785411.210000001"/>
    <n v="70595816.180000007"/>
    <n v="2.5999999999999999E-2"/>
    <n v="1835491.22068"/>
    <n v="722420.69146"/>
  </r>
  <r>
    <s v="SJRPP U1314"/>
    <x v="1"/>
    <x v="5"/>
    <x v="20"/>
    <x v="6"/>
    <x v="3"/>
    <n v="32748552.530000001"/>
    <n v="0"/>
    <n v="32748552.530000001"/>
    <n v="2.5999999999999999E-2"/>
    <n v="851462.36577999999"/>
    <n v="0"/>
  </r>
  <r>
    <s v="SJRPP U1315"/>
    <x v="1"/>
    <x v="5"/>
    <x v="20"/>
    <x v="7"/>
    <x v="4"/>
    <n v="12311971.1"/>
    <n v="446691.75"/>
    <n v="11865279.35"/>
    <n v="2.4E-2"/>
    <n v="284766.70439999999"/>
    <n v="10720.602000000001"/>
  </r>
  <r>
    <s v="SJRPP U1316"/>
    <x v="1"/>
    <x v="5"/>
    <x v="20"/>
    <x v="8"/>
    <x v="5"/>
    <n v="2011651.41"/>
    <n v="9137.83"/>
    <n v="2002513.5799999998"/>
    <n v="2.4E-2"/>
    <n v="48060.325919999996"/>
    <n v="219.30792"/>
  </r>
  <r>
    <s v="SJRPP U2311"/>
    <x v="1"/>
    <x v="5"/>
    <x v="21"/>
    <x v="4"/>
    <x v="1"/>
    <n v="7243999.54"/>
    <n v="0"/>
    <n v="7243999.54"/>
    <n v="2.1000000000000001E-2"/>
    <n v="152123.99034000002"/>
    <n v="0"/>
  </r>
  <r>
    <s v="SJRPP U2312"/>
    <x v="1"/>
    <x v="5"/>
    <x v="21"/>
    <x v="5"/>
    <x v="2"/>
    <n v="91006329.659999996"/>
    <n v="26535733.010000002"/>
    <n v="64470596.649999991"/>
    <n v="2.5999999999999999E-2"/>
    <n v="1676235.5128999997"/>
    <n v="689929.05825999996"/>
  </r>
  <r>
    <s v="SJRPP U2314"/>
    <x v="1"/>
    <x v="5"/>
    <x v="21"/>
    <x v="6"/>
    <x v="3"/>
    <n v="28741812.399999999"/>
    <n v="0"/>
    <n v="28741812.399999999"/>
    <n v="2.5999999999999999E-2"/>
    <n v="747287.12239999988"/>
    <n v="0"/>
  </r>
  <r>
    <s v="SJRPP U2315"/>
    <x v="1"/>
    <x v="5"/>
    <x v="21"/>
    <x v="7"/>
    <x v="4"/>
    <n v="10200046.77"/>
    <n v="426219.91000000003"/>
    <n v="9773826.8599999994"/>
    <n v="2.4E-2"/>
    <n v="234571.84464"/>
    <n v="10229.277840000001"/>
  </r>
  <r>
    <s v="SJRPP U2316"/>
    <x v="1"/>
    <x v="5"/>
    <x v="21"/>
    <x v="8"/>
    <x v="5"/>
    <n v="1586462.85"/>
    <n v="9591.24"/>
    <n v="1576871.61"/>
    <n v="2.4E-2"/>
    <n v="37844.918640000004"/>
    <n v="230.18976000000001"/>
  </r>
  <r>
    <s v="Turkey Pt Comm311"/>
    <x v="1"/>
    <x v="6"/>
    <x v="22"/>
    <x v="4"/>
    <x v="1"/>
    <n v="10418548.93"/>
    <n v="266323.71999999997"/>
    <n v="10152225.209999999"/>
    <n v="2.1000000000000001E-2"/>
    <n v="213196.72941"/>
    <n v="5592.7981199999995"/>
  </r>
  <r>
    <s v="Turkey Pt Comm312"/>
    <x v="1"/>
    <x v="6"/>
    <x v="22"/>
    <x v="5"/>
    <x v="2"/>
    <n v="3285540.61"/>
    <n v="29141.72"/>
    <n v="3256398.8899999997"/>
    <n v="2.5000000000000001E-2"/>
    <n v="81409.972249999992"/>
    <n v="728.54300000000012"/>
  </r>
  <r>
    <s v="Turkey Pt Comm314"/>
    <x v="1"/>
    <x v="6"/>
    <x v="22"/>
    <x v="6"/>
    <x v="3"/>
    <n v="3129517.89"/>
    <n v="0"/>
    <n v="3129517.89"/>
    <n v="2.5999999999999999E-2"/>
    <n v="81367.46514"/>
    <n v="0"/>
  </r>
  <r>
    <s v="Turkey Pt Comm315"/>
    <x v="1"/>
    <x v="6"/>
    <x v="22"/>
    <x v="7"/>
    <x v="4"/>
    <n v="2905233.45"/>
    <n v="0"/>
    <n v="2905233.45"/>
    <n v="2.1999999999999999E-2"/>
    <n v="63915.135900000001"/>
    <n v="0"/>
  </r>
  <r>
    <s v="Turkey Pt Comm316"/>
    <x v="1"/>
    <x v="6"/>
    <x v="22"/>
    <x v="8"/>
    <x v="5"/>
    <n v="1611807.1800000002"/>
    <n v="0"/>
    <n v="1611807.1800000002"/>
    <n v="2.3E-2"/>
    <n v="37071.565140000006"/>
    <n v="0"/>
  </r>
  <r>
    <s v="Turkey Pt Comm316.3"/>
    <x v="1"/>
    <x v="6"/>
    <x v="22"/>
    <x v="9"/>
    <x v="6"/>
    <n v="49031.950000000004"/>
    <n v="0"/>
    <n v="49031.950000000004"/>
    <n v="0.33329999999999999"/>
    <n v="16342.348935"/>
    <n v="0"/>
  </r>
  <r>
    <s v="Turkey Pt Comm316.5"/>
    <x v="1"/>
    <x v="6"/>
    <x v="22"/>
    <x v="10"/>
    <x v="7"/>
    <n v="32245.24"/>
    <n v="0"/>
    <n v="32245.24"/>
    <n v="0.2"/>
    <n v="6449.0480000000007"/>
    <n v="0"/>
  </r>
  <r>
    <s v="Turkey Pt Comm316.7"/>
    <x v="1"/>
    <x v="6"/>
    <x v="22"/>
    <x v="11"/>
    <x v="8"/>
    <n v="387366.92"/>
    <n v="2575.52"/>
    <n v="384791.39999999997"/>
    <n v="0.1429"/>
    <n v="54986.691059999997"/>
    <n v="368.041808"/>
  </r>
  <r>
    <s v="Turkey Pt U1311"/>
    <x v="1"/>
    <x v="6"/>
    <x v="23"/>
    <x v="4"/>
    <x v="1"/>
    <n v="3466010.06"/>
    <n v="0"/>
    <n v="3466010.06"/>
    <n v="2.1000000000000001E-2"/>
    <n v="72786.211260000011"/>
    <n v="0"/>
  </r>
  <r>
    <s v="Turkey Pt U1312"/>
    <x v="1"/>
    <x v="6"/>
    <x v="23"/>
    <x v="5"/>
    <x v="2"/>
    <n v="70671759.049999997"/>
    <n v="2945380.6100000003"/>
    <n v="67726378.439999998"/>
    <n v="2.5000000000000001E-2"/>
    <n v="1693159.4610000001"/>
    <n v="73634.515250000011"/>
  </r>
  <r>
    <s v="Turkey Pt U1314"/>
    <x v="1"/>
    <x v="6"/>
    <x v="23"/>
    <x v="6"/>
    <x v="3"/>
    <n v="36415704.670000002"/>
    <n v="0"/>
    <n v="36415704.670000002"/>
    <n v="2.5999999999999999E-2"/>
    <n v="946808.32142000005"/>
    <n v="0"/>
  </r>
  <r>
    <s v="Turkey Pt U1315"/>
    <x v="1"/>
    <x v="6"/>
    <x v="23"/>
    <x v="7"/>
    <x v="4"/>
    <n v="9172297.9100000001"/>
    <n v="0"/>
    <n v="9172297.9100000001"/>
    <n v="2.1999999999999999E-2"/>
    <n v="201790.55401999998"/>
    <n v="0"/>
  </r>
  <r>
    <s v="Turkey Pt U1316"/>
    <x v="1"/>
    <x v="6"/>
    <x v="23"/>
    <x v="8"/>
    <x v="5"/>
    <n v="752385.98"/>
    <n v="0"/>
    <n v="752385.98"/>
    <n v="2.3E-2"/>
    <n v="17304.877539999998"/>
    <n v="0"/>
  </r>
  <r>
    <s v="Turkey Pt U1316.5"/>
    <x v="1"/>
    <x v="6"/>
    <x v="23"/>
    <x v="10"/>
    <x v="7"/>
    <n v="20816.91"/>
    <n v="0"/>
    <n v="20816.91"/>
    <n v="0.2"/>
    <n v="4163.3820000000005"/>
    <n v="0"/>
  </r>
  <r>
    <s v="StLucie Comm321"/>
    <x v="2"/>
    <x v="7"/>
    <x v="24"/>
    <x v="13"/>
    <x v="1"/>
    <n v="395545754.73000002"/>
    <n v="19433817.549999997"/>
    <n v="376111937.18000001"/>
    <n v="1.7999999999999999E-2"/>
    <n v="6770014.8692399999"/>
    <n v="349808.71589999989"/>
  </r>
  <r>
    <s v="StLucie Comm322"/>
    <x v="2"/>
    <x v="7"/>
    <x v="24"/>
    <x v="14"/>
    <x v="9"/>
    <n v="55647641.960000001"/>
    <n v="-135242.70000000001"/>
    <n v="55782884.660000004"/>
    <n v="0.02"/>
    <n v="1115657.6932000001"/>
    <n v="-2704.8540000000003"/>
  </r>
  <r>
    <s v="StLucie Comm323"/>
    <x v="2"/>
    <x v="7"/>
    <x v="24"/>
    <x v="15"/>
    <x v="3"/>
    <n v="11478439.109999999"/>
    <n v="0"/>
    <n v="11478439.109999999"/>
    <n v="2.4E-2"/>
    <n v="275482.53863999998"/>
    <n v="0"/>
  </r>
  <r>
    <s v="StLucie Comm324"/>
    <x v="2"/>
    <x v="7"/>
    <x v="24"/>
    <x v="16"/>
    <x v="4"/>
    <n v="34482215.880000003"/>
    <n v="0"/>
    <n v="34482215.880000003"/>
    <n v="1.7999999999999999E-2"/>
    <n v="620679.88584"/>
    <n v="0"/>
  </r>
  <r>
    <s v="StLucie Comm325"/>
    <x v="2"/>
    <x v="7"/>
    <x v="24"/>
    <x v="17"/>
    <x v="5"/>
    <n v="19551043.129999999"/>
    <n v="0"/>
    <n v="19551043.129999999"/>
    <n v="1.7999999999999999E-2"/>
    <n v="351918.77633999998"/>
    <n v="0"/>
  </r>
  <r>
    <s v="StLucie Comm325.3"/>
    <x v="2"/>
    <x v="7"/>
    <x v="24"/>
    <x v="18"/>
    <x v="6"/>
    <n v="196415.6"/>
    <n v="0"/>
    <n v="196415.6"/>
    <n v="0.33329999999999999"/>
    <n v="65465.319479999998"/>
    <n v="0"/>
  </r>
  <r>
    <s v="StLucie Comm325.5"/>
    <x v="2"/>
    <x v="7"/>
    <x v="24"/>
    <x v="19"/>
    <x v="7"/>
    <n v="217345.97"/>
    <n v="0"/>
    <n v="217345.97"/>
    <n v="0.2"/>
    <n v="43469.194000000003"/>
    <n v="0"/>
  </r>
  <r>
    <s v="StLucie Comm325.7"/>
    <x v="2"/>
    <x v="7"/>
    <x v="24"/>
    <x v="20"/>
    <x v="8"/>
    <n v="36917145.399999999"/>
    <n v="797885.92"/>
    <n v="36119259.479999997"/>
    <n v="0.1429"/>
    <n v="5161442.1796919992"/>
    <n v="114017.897968"/>
  </r>
  <r>
    <s v="StLucie Comm EPU321"/>
    <x v="3"/>
    <x v="7"/>
    <x v="25"/>
    <x v="13"/>
    <x v="1"/>
    <n v="325639.27"/>
    <n v="0"/>
    <n v="325639.27"/>
    <n v="1.7999999999999999E-2"/>
    <n v="5861.5068599999995"/>
    <n v="0"/>
  </r>
  <r>
    <s v="StLucie Comm EPU325"/>
    <x v="3"/>
    <x v="7"/>
    <x v="25"/>
    <x v="17"/>
    <x v="5"/>
    <n v="1236575.97"/>
    <n v="0"/>
    <n v="1236575.97"/>
    <n v="1.7999999999999999E-2"/>
    <n v="22258.367459999998"/>
    <n v="0"/>
  </r>
  <r>
    <s v="StLucie U1321"/>
    <x v="2"/>
    <x v="7"/>
    <x v="26"/>
    <x v="13"/>
    <x v="1"/>
    <n v="188474001.13999999"/>
    <n v="682775.6"/>
    <n v="187791225.53999999"/>
    <n v="1.7999999999999999E-2"/>
    <n v="3380242.0597199998"/>
    <n v="12289.960799999999"/>
  </r>
  <r>
    <s v="StLucie U1322"/>
    <x v="2"/>
    <x v="7"/>
    <x v="26"/>
    <x v="14"/>
    <x v="9"/>
    <n v="646185293.05999994"/>
    <n v="3413878.84"/>
    <n v="642771414.21999991"/>
    <n v="0.02"/>
    <n v="12855428.284399999"/>
    <n v="68277.576799999995"/>
  </r>
  <r>
    <s v="StLucie U1323"/>
    <x v="2"/>
    <x v="7"/>
    <x v="26"/>
    <x v="15"/>
    <x v="3"/>
    <n v="90730702.569999993"/>
    <n v="743254.99"/>
    <n v="89987447.579999998"/>
    <n v="2.4E-2"/>
    <n v="2159698.7419199999"/>
    <n v="17838.119760000001"/>
  </r>
  <r>
    <s v="StLucie U1324"/>
    <x v="2"/>
    <x v="7"/>
    <x v="26"/>
    <x v="16"/>
    <x v="4"/>
    <n v="90754855.099999994"/>
    <n v="4268525.71"/>
    <n v="86486329.390000001"/>
    <n v="1.7999999999999999E-2"/>
    <n v="1556753.9290199999"/>
    <n v="76833.462779999987"/>
  </r>
  <r>
    <s v="StLucie U1325"/>
    <x v="2"/>
    <x v="7"/>
    <x v="26"/>
    <x v="17"/>
    <x v="5"/>
    <n v="10507601.869999999"/>
    <n v="0"/>
    <n v="10507601.869999999"/>
    <n v="1.7999999999999999E-2"/>
    <n v="189136.83365999997"/>
    <n v="0"/>
  </r>
  <r>
    <s v="StLucie U1325.7"/>
    <x v="2"/>
    <x v="7"/>
    <x v="26"/>
    <x v="20"/>
    <x v="8"/>
    <n v="350902.18"/>
    <n v="0"/>
    <n v="350902.18"/>
    <n v="0.1429"/>
    <n v="50143.921521999997"/>
    <n v="0"/>
  </r>
  <r>
    <s v="StLucie U1 EPU321"/>
    <x v="3"/>
    <x v="7"/>
    <x v="27"/>
    <x v="13"/>
    <x v="1"/>
    <n v="786238.15"/>
    <n v="0"/>
    <n v="786238.15"/>
    <n v="1.7999999999999999E-2"/>
    <n v="14152.286699999999"/>
    <n v="0"/>
  </r>
  <r>
    <s v="StLucie U1 EPU322"/>
    <x v="3"/>
    <x v="7"/>
    <x v="27"/>
    <x v="14"/>
    <x v="9"/>
    <n v="172763718.06999999"/>
    <n v="0"/>
    <n v="172763718.06999999"/>
    <n v="0.02"/>
    <n v="3455274.3613999998"/>
    <n v="0"/>
  </r>
  <r>
    <s v="StLucie U1 EPU323"/>
    <x v="3"/>
    <x v="7"/>
    <x v="27"/>
    <x v="15"/>
    <x v="3"/>
    <n v="319663784.70999998"/>
    <n v="0"/>
    <n v="319663784.70999998"/>
    <n v="2.4E-2"/>
    <n v="7671930.8330399999"/>
    <n v="0"/>
  </r>
  <r>
    <s v="StLucie U1 EPU324"/>
    <x v="3"/>
    <x v="7"/>
    <x v="27"/>
    <x v="16"/>
    <x v="4"/>
    <n v="26316219.780000001"/>
    <n v="0"/>
    <n v="26316219.780000001"/>
    <n v="1.7999999999999999E-2"/>
    <n v="473691.95603999996"/>
    <n v="0"/>
  </r>
  <r>
    <s v="StLucie U1 EPU325"/>
    <x v="3"/>
    <x v="7"/>
    <x v="27"/>
    <x v="17"/>
    <x v="5"/>
    <n v="504230.61"/>
    <n v="0"/>
    <n v="504230.61"/>
    <n v="1.7999999999999999E-2"/>
    <n v="9076.1509799999985"/>
    <n v="0"/>
  </r>
  <r>
    <s v="StLucie U2321"/>
    <x v="2"/>
    <x v="7"/>
    <x v="28"/>
    <x v="13"/>
    <x v="1"/>
    <n v="283200712.37"/>
    <n v="0"/>
    <n v="283200712.37"/>
    <n v="1.7999999999999999E-2"/>
    <n v="5097612.8226600001"/>
    <n v="0"/>
  </r>
  <r>
    <s v="StLucie U2322"/>
    <x v="2"/>
    <x v="7"/>
    <x v="28"/>
    <x v="14"/>
    <x v="9"/>
    <n v="885740384.99000001"/>
    <n v="1519969.34"/>
    <n v="884220415.64999998"/>
    <n v="0.02"/>
    <n v="17684408.313000001"/>
    <n v="30399.386800000004"/>
  </r>
  <r>
    <s v="StLucie U2323"/>
    <x v="2"/>
    <x v="7"/>
    <x v="28"/>
    <x v="15"/>
    <x v="3"/>
    <n v="111165256.69"/>
    <n v="552389.64"/>
    <n v="110612867.05"/>
    <n v="2.4E-2"/>
    <n v="2654708.8092"/>
    <n v="13257.351360000001"/>
  </r>
  <r>
    <s v="StLucie U2324"/>
    <x v="2"/>
    <x v="7"/>
    <x v="28"/>
    <x v="16"/>
    <x v="4"/>
    <n v="171777965.62"/>
    <n v="0"/>
    <n v="171777965.62"/>
    <n v="1.7999999999999999E-2"/>
    <n v="3092003.3811599999"/>
    <n v="0"/>
  </r>
  <r>
    <s v="StLucie U2325"/>
    <x v="2"/>
    <x v="7"/>
    <x v="28"/>
    <x v="17"/>
    <x v="5"/>
    <n v="23287457.780000001"/>
    <n v="0"/>
    <n v="23287457.780000001"/>
    <n v="1.7999999999999999E-2"/>
    <n v="419174.24004"/>
    <n v="0"/>
  </r>
  <r>
    <s v="StLucie U2325.7"/>
    <x v="2"/>
    <x v="7"/>
    <x v="28"/>
    <x v="20"/>
    <x v="8"/>
    <n v="118110.81"/>
    <n v="0"/>
    <n v="118110.81"/>
    <n v="0.1429"/>
    <n v="16878.034748999999"/>
    <n v="0"/>
  </r>
  <r>
    <s v="StLucie U2 EPU321"/>
    <x v="3"/>
    <x v="7"/>
    <x v="29"/>
    <x v="13"/>
    <x v="1"/>
    <n v="4370756.7300000004"/>
    <n v="0"/>
    <n v="4370756.7300000004"/>
    <n v="1.7999999999999999E-2"/>
    <n v="78673.621140000003"/>
    <n v="0"/>
  </r>
  <r>
    <s v="StLucie U2 EPU322"/>
    <x v="3"/>
    <x v="7"/>
    <x v="29"/>
    <x v="14"/>
    <x v="9"/>
    <n v="124147285.53"/>
    <n v="0"/>
    <n v="124147285.53"/>
    <n v="0.02"/>
    <n v="2482945.7105999999"/>
    <n v="0"/>
  </r>
  <r>
    <s v="StLucie U2 EPU323"/>
    <x v="3"/>
    <x v="7"/>
    <x v="29"/>
    <x v="15"/>
    <x v="3"/>
    <n v="234785332.61000001"/>
    <n v="0"/>
    <n v="234785332.61000001"/>
    <n v="2.4E-2"/>
    <n v="5634847.9826400001"/>
    <n v="0"/>
  </r>
  <r>
    <s v="StLucie U2 EPU324"/>
    <x v="3"/>
    <x v="7"/>
    <x v="29"/>
    <x v="16"/>
    <x v="4"/>
    <n v="10940160.07"/>
    <n v="0"/>
    <n v="10940160.07"/>
    <n v="1.7999999999999999E-2"/>
    <n v="196922.88125999999"/>
    <n v="0"/>
  </r>
  <r>
    <s v="StLucie U2 EPU325"/>
    <x v="3"/>
    <x v="7"/>
    <x v="29"/>
    <x v="17"/>
    <x v="5"/>
    <n v="0"/>
    <n v="0"/>
    <n v="0"/>
    <n v="1.7999999999999999E-2"/>
    <n v="0"/>
    <n v="0"/>
  </r>
  <r>
    <s v="Turkey Pt Comm321"/>
    <x v="2"/>
    <x v="6"/>
    <x v="22"/>
    <x v="13"/>
    <x v="1"/>
    <n v="298686014.66000003"/>
    <n v="22538860.619999997"/>
    <n v="276147154.04000002"/>
    <n v="1.7999999999999999E-2"/>
    <n v="4970648.7727199998"/>
    <n v="405699.49115999992"/>
  </r>
  <r>
    <s v="Turkey Pt Comm322"/>
    <x v="2"/>
    <x v="6"/>
    <x v="22"/>
    <x v="14"/>
    <x v="9"/>
    <n v="104477290.19"/>
    <n v="394854.28"/>
    <n v="104082435.91"/>
    <n v="0.02"/>
    <n v="2081648.7182"/>
    <n v="7897.0856000000003"/>
  </r>
  <r>
    <s v="Turkey Pt Comm323"/>
    <x v="2"/>
    <x v="6"/>
    <x v="22"/>
    <x v="15"/>
    <x v="3"/>
    <n v="15247973.859999999"/>
    <n v="0"/>
    <n v="15247973.859999999"/>
    <n v="2.4E-2"/>
    <n v="365951.37264000002"/>
    <n v="0"/>
  </r>
  <r>
    <s v="Turkey Pt Comm324"/>
    <x v="2"/>
    <x v="6"/>
    <x v="22"/>
    <x v="16"/>
    <x v="4"/>
    <n v="44949839.32"/>
    <n v="0"/>
    <n v="44949839.32"/>
    <n v="1.7999999999999999E-2"/>
    <n v="809097.10775999993"/>
    <n v="0"/>
  </r>
  <r>
    <s v="Turkey Pt Comm325"/>
    <x v="2"/>
    <x v="6"/>
    <x v="22"/>
    <x v="17"/>
    <x v="5"/>
    <n v="31420874.68"/>
    <n v="904720.52"/>
    <n v="30516154.16"/>
    <n v="1.7999999999999999E-2"/>
    <n v="549290.77487999992"/>
    <n v="16284.969359999999"/>
  </r>
  <r>
    <s v="Turkey Pt Comm325.3"/>
    <x v="2"/>
    <x v="6"/>
    <x v="22"/>
    <x v="18"/>
    <x v="6"/>
    <n v="233466.1"/>
    <n v="0"/>
    <n v="233466.1"/>
    <n v="0.33329999999999999"/>
    <n v="77814.251130000004"/>
    <n v="0"/>
  </r>
  <r>
    <s v="Turkey Pt Comm325.5"/>
    <x v="2"/>
    <x v="6"/>
    <x v="22"/>
    <x v="19"/>
    <x v="7"/>
    <n v="267887.39"/>
    <n v="0"/>
    <n v="267887.39"/>
    <n v="0.2"/>
    <n v="53577.478000000003"/>
    <n v="0"/>
  </r>
  <r>
    <s v="Turkey Pt Comm325.7"/>
    <x v="2"/>
    <x v="6"/>
    <x v="22"/>
    <x v="20"/>
    <x v="8"/>
    <n v="20151863.579999998"/>
    <n v="744956.12"/>
    <n v="19406907.459999997"/>
    <n v="0.1429"/>
    <n v="2773247.0760339997"/>
    <n v="106454.229548"/>
  </r>
  <r>
    <s v="Turkey Pt Comm EPU321"/>
    <x v="3"/>
    <x v="6"/>
    <x v="30"/>
    <x v="13"/>
    <x v="1"/>
    <n v="2124639.1"/>
    <n v="0"/>
    <n v="2124639.1"/>
    <n v="1.7999999999999999E-2"/>
    <n v="38243.503799999999"/>
    <n v="0"/>
  </r>
  <r>
    <s v="Turkey Pt Comm EPU322"/>
    <x v="3"/>
    <x v="6"/>
    <x v="30"/>
    <x v="14"/>
    <x v="9"/>
    <n v="11829296.08"/>
    <n v="0"/>
    <n v="11829296.08"/>
    <n v="0.02"/>
    <n v="236585.9216"/>
    <n v="0"/>
  </r>
  <r>
    <s v="Turkey Pt Comm EPU323"/>
    <x v="3"/>
    <x v="6"/>
    <x v="30"/>
    <x v="15"/>
    <x v="3"/>
    <n v="4558580.6900000004"/>
    <n v="0"/>
    <n v="4558580.6900000004"/>
    <n v="2.4E-2"/>
    <n v="109405.93656000002"/>
    <n v="0"/>
  </r>
  <r>
    <s v="Turkey Pt Comm EPU325"/>
    <x v="3"/>
    <x v="6"/>
    <x v="30"/>
    <x v="17"/>
    <x v="5"/>
    <n v="2516587.15"/>
    <n v="0"/>
    <n v="2516587.15"/>
    <n v="1.7999999999999999E-2"/>
    <n v="45298.568699999996"/>
    <n v="0"/>
  </r>
  <r>
    <s v="Turkey Pt U3321"/>
    <x v="2"/>
    <x v="6"/>
    <x v="31"/>
    <x v="13"/>
    <x v="1"/>
    <n v="76281733.400000006"/>
    <n v="0"/>
    <n v="76281733.400000006"/>
    <n v="1.7999999999999999E-2"/>
    <n v="1373071.2012"/>
    <n v="0"/>
  </r>
  <r>
    <s v="Turkey Pt U3322"/>
    <x v="2"/>
    <x v="6"/>
    <x v="31"/>
    <x v="14"/>
    <x v="9"/>
    <n v="328822288.25"/>
    <n v="2291736.35"/>
    <n v="326530551.89999998"/>
    <n v="0.02"/>
    <n v="6530611.0379999997"/>
    <n v="45834.727000000006"/>
  </r>
  <r>
    <s v="Turkey Pt U3323"/>
    <x v="2"/>
    <x v="6"/>
    <x v="31"/>
    <x v="15"/>
    <x v="3"/>
    <n v="98129358.25"/>
    <n v="0"/>
    <n v="98129358.25"/>
    <n v="2.4E-2"/>
    <n v="2355104.5980000002"/>
    <n v="0"/>
  </r>
  <r>
    <s v="Turkey Pt U3324"/>
    <x v="2"/>
    <x v="6"/>
    <x v="31"/>
    <x v="16"/>
    <x v="4"/>
    <n v="122582927.15000001"/>
    <n v="0"/>
    <n v="122582927.15000001"/>
    <n v="1.7999999999999999E-2"/>
    <n v="2206492.6886999998"/>
    <n v="0"/>
  </r>
  <r>
    <s v="Turkey Pt U3325"/>
    <x v="2"/>
    <x v="6"/>
    <x v="31"/>
    <x v="17"/>
    <x v="5"/>
    <n v="14585093.130000001"/>
    <n v="75584.820000000007"/>
    <n v="14509508.310000001"/>
    <n v="1.7999999999999999E-2"/>
    <n v="261171.14958"/>
    <n v="1360.52676"/>
  </r>
  <r>
    <s v="Turkey Pt U3 EPU321"/>
    <x v="3"/>
    <x v="6"/>
    <x v="32"/>
    <x v="13"/>
    <x v="1"/>
    <n v="99611356.980000004"/>
    <n v="0"/>
    <n v="99611356.980000004"/>
    <n v="1.7999999999999999E-2"/>
    <n v="1793004.42564"/>
    <n v="0"/>
  </r>
  <r>
    <s v="Turkey Pt U3 EPU322"/>
    <x v="3"/>
    <x v="6"/>
    <x v="32"/>
    <x v="14"/>
    <x v="9"/>
    <n v="225574474.75999999"/>
    <n v="0"/>
    <n v="225574474.75999999"/>
    <n v="0.02"/>
    <n v="4511489.4951999998"/>
    <n v="0"/>
  </r>
  <r>
    <s v="Turkey Pt U3 EPU323"/>
    <x v="3"/>
    <x v="6"/>
    <x v="32"/>
    <x v="15"/>
    <x v="3"/>
    <n v="648690130.84000003"/>
    <n v="0"/>
    <n v="648690130.84000003"/>
    <n v="2.4E-2"/>
    <n v="15568563.140160002"/>
    <n v="0"/>
  </r>
  <r>
    <s v="Turkey Pt U3 EPU324"/>
    <x v="3"/>
    <x v="6"/>
    <x v="32"/>
    <x v="16"/>
    <x v="4"/>
    <n v="16120631.99"/>
    <n v="0"/>
    <n v="16120631.99"/>
    <n v="1.7999999999999999E-2"/>
    <n v="290171.37581999996"/>
    <n v="0"/>
  </r>
  <r>
    <s v="Turkey Pt U4321"/>
    <x v="2"/>
    <x v="6"/>
    <x v="33"/>
    <x v="13"/>
    <x v="1"/>
    <n v="87101354.390000001"/>
    <n v="0"/>
    <n v="87101354.390000001"/>
    <n v="1.7999999999999999E-2"/>
    <n v="1567824.3790199999"/>
    <n v="0"/>
  </r>
  <r>
    <s v="Turkey Pt U4322"/>
    <x v="2"/>
    <x v="6"/>
    <x v="33"/>
    <x v="14"/>
    <x v="9"/>
    <n v="303281364.11000001"/>
    <n v="2024101.2"/>
    <n v="301257262.91000003"/>
    <n v="0.02"/>
    <n v="6025145.258200001"/>
    <n v="40482.023999999998"/>
  </r>
  <r>
    <s v="Turkey Pt U4323"/>
    <x v="2"/>
    <x v="6"/>
    <x v="33"/>
    <x v="15"/>
    <x v="3"/>
    <n v="107712981.72"/>
    <n v="0"/>
    <n v="107712981.72"/>
    <n v="2.4E-2"/>
    <n v="2585111.56128"/>
    <n v="0"/>
  </r>
  <r>
    <s v="Turkey Pt U4324"/>
    <x v="2"/>
    <x v="6"/>
    <x v="33"/>
    <x v="16"/>
    <x v="4"/>
    <n v="160327418.78999999"/>
    <n v="0"/>
    <n v="160327418.78999999"/>
    <n v="1.7999999999999999E-2"/>
    <n v="2885893.5382199995"/>
    <n v="0"/>
  </r>
  <r>
    <s v="Turkey Pt U4325"/>
    <x v="2"/>
    <x v="6"/>
    <x v="33"/>
    <x v="17"/>
    <x v="5"/>
    <n v="8715715.3900000006"/>
    <n v="88518.78"/>
    <n v="8627196.6100000013"/>
    <n v="1.7999999999999999E-2"/>
    <n v="155289.53898000001"/>
    <n v="1593.3380399999999"/>
  </r>
  <r>
    <s v="Turkey Pt U4 EPU321"/>
    <x v="3"/>
    <x v="6"/>
    <x v="34"/>
    <x v="13"/>
    <x v="1"/>
    <n v="39076505.899999999"/>
    <n v="0"/>
    <n v="39076505.899999999"/>
    <n v="1.7999999999999999E-2"/>
    <n v="703377.10619999992"/>
    <n v="0"/>
  </r>
  <r>
    <s v="Turkey Pt U4 EPU322"/>
    <x v="3"/>
    <x v="6"/>
    <x v="34"/>
    <x v="14"/>
    <x v="9"/>
    <n v="203164069.81999999"/>
    <n v="0"/>
    <n v="203164069.81999999"/>
    <n v="0.02"/>
    <n v="4063281.3964"/>
    <n v="0"/>
  </r>
  <r>
    <s v="Turkey Pt U4 EPU323"/>
    <x v="3"/>
    <x v="6"/>
    <x v="34"/>
    <x v="15"/>
    <x v="3"/>
    <n v="488569242.75"/>
    <n v="0"/>
    <n v="488569242.75"/>
    <n v="2.4E-2"/>
    <n v="11725661.825999999"/>
    <n v="0"/>
  </r>
  <r>
    <s v="Turkey Pt U4 EPU324"/>
    <x v="3"/>
    <x v="6"/>
    <x v="34"/>
    <x v="16"/>
    <x v="4"/>
    <n v="10948467.779999999"/>
    <n v="0"/>
    <n v="10948467.779999999"/>
    <n v="1.7999999999999999E-2"/>
    <n v="197072.42003999997"/>
    <n v="0"/>
  </r>
  <r>
    <s v="StLucie U1 Uprates322"/>
    <x v="4"/>
    <x v="7"/>
    <x v="35"/>
    <x v="14"/>
    <x v="9"/>
    <n v="2127628.48"/>
    <n v="0"/>
    <n v="2127628.48"/>
    <n v="0"/>
    <n v="0"/>
    <n v="0"/>
  </r>
  <r>
    <s v="StLucie U1 Uprates323"/>
    <x v="4"/>
    <x v="7"/>
    <x v="35"/>
    <x v="15"/>
    <x v="3"/>
    <n v="2126443.1800000002"/>
    <n v="0"/>
    <n v="2126443.1800000002"/>
    <n v="0"/>
    <n v="0"/>
    <n v="0"/>
  </r>
  <r>
    <s v="StLucie U1 Uprates324"/>
    <x v="4"/>
    <x v="7"/>
    <x v="35"/>
    <x v="16"/>
    <x v="4"/>
    <n v="54049.15"/>
    <n v="0"/>
    <n v="54049.15"/>
    <n v="0"/>
    <n v="0"/>
    <n v="0"/>
  </r>
  <r>
    <s v="StLucie U2 Uprates322"/>
    <x v="4"/>
    <x v="7"/>
    <x v="36"/>
    <x v="14"/>
    <x v="9"/>
    <n v="3515295.88"/>
    <n v="0"/>
    <n v="3515295.88"/>
    <n v="0"/>
    <n v="0"/>
    <n v="0"/>
  </r>
  <r>
    <s v="StLucie U2 Uprates323"/>
    <x v="4"/>
    <x v="7"/>
    <x v="36"/>
    <x v="15"/>
    <x v="3"/>
    <n v="6175049.4299999997"/>
    <n v="0"/>
    <n v="6175049.4299999997"/>
    <n v="0"/>
    <n v="0"/>
    <n v="0"/>
  </r>
  <r>
    <s v="StLucie U2 Uprates324"/>
    <x v="4"/>
    <x v="7"/>
    <x v="36"/>
    <x v="16"/>
    <x v="4"/>
    <n v="355430.75"/>
    <n v="0"/>
    <n v="355430.75"/>
    <n v="0"/>
    <n v="0"/>
    <n v="0"/>
  </r>
  <r>
    <s v="Turkey Pt U3 Uprates321"/>
    <x v="4"/>
    <x v="6"/>
    <x v="37"/>
    <x v="13"/>
    <x v="1"/>
    <n v="39559.51"/>
    <n v="0"/>
    <n v="39559.51"/>
    <n v="0"/>
    <n v="0"/>
    <n v="0"/>
  </r>
  <r>
    <s v="Turkey Pt U3 Uprates322"/>
    <x v="4"/>
    <x v="6"/>
    <x v="37"/>
    <x v="14"/>
    <x v="9"/>
    <n v="8037567.8200000003"/>
    <n v="0"/>
    <n v="8037567.8200000003"/>
    <n v="0"/>
    <n v="0"/>
    <n v="0"/>
  </r>
  <r>
    <s v="Turkey Pt U3 Uprates323"/>
    <x v="4"/>
    <x v="6"/>
    <x v="37"/>
    <x v="15"/>
    <x v="3"/>
    <n v="5166936.46"/>
    <n v="0"/>
    <n v="5166936.46"/>
    <n v="0"/>
    <n v="0"/>
    <n v="0"/>
  </r>
  <r>
    <s v="Turkey Pt U3 Uprates324"/>
    <x v="4"/>
    <x v="6"/>
    <x v="37"/>
    <x v="16"/>
    <x v="4"/>
    <n v="181273.27"/>
    <n v="0"/>
    <n v="181273.27"/>
    <n v="0"/>
    <n v="0"/>
    <n v="0"/>
  </r>
  <r>
    <s v="Turkey Pt U4 Uprates321"/>
    <x v="4"/>
    <x v="6"/>
    <x v="38"/>
    <x v="13"/>
    <x v="1"/>
    <n v="29968.11"/>
    <n v="0"/>
    <n v="29968.11"/>
    <n v="0"/>
    <n v="0"/>
    <n v="0"/>
  </r>
  <r>
    <s v="Turkey Pt U4 Uprates322"/>
    <x v="4"/>
    <x v="6"/>
    <x v="38"/>
    <x v="14"/>
    <x v="9"/>
    <n v="9434213.4700000007"/>
    <n v="0"/>
    <n v="9434213.4700000007"/>
    <n v="0"/>
    <n v="0"/>
    <n v="0"/>
  </r>
  <r>
    <s v="Turkey Pt U4 Uprates323"/>
    <x v="4"/>
    <x v="6"/>
    <x v="38"/>
    <x v="15"/>
    <x v="3"/>
    <n v="5419204.7800000003"/>
    <n v="0"/>
    <n v="5419204.7800000003"/>
    <n v="0"/>
    <n v="0"/>
    <n v="0"/>
  </r>
  <r>
    <s v="Turkey Pt U4 Uprates324"/>
    <x v="4"/>
    <x v="6"/>
    <x v="38"/>
    <x v="16"/>
    <x v="4"/>
    <n v="95223.19"/>
    <n v="0"/>
    <n v="95223.19"/>
    <n v="0"/>
    <n v="0"/>
    <n v="0"/>
  </r>
  <r>
    <s v="Radial350.2"/>
    <x v="5"/>
    <x v="8"/>
    <x v="39"/>
    <x v="21"/>
    <x v="10"/>
    <n v="8790165.0399999991"/>
    <n v="0"/>
    <n v="8790165.0399999991"/>
    <n v="1.2999999999999999E-2"/>
    <n v="114272.14551999998"/>
    <n v="0"/>
  </r>
  <r>
    <s v="Radial352"/>
    <x v="5"/>
    <x v="8"/>
    <x v="39"/>
    <x v="22"/>
    <x v="1"/>
    <n v="94616.44"/>
    <n v="6946.41"/>
    <n v="87670.03"/>
    <n v="1.9E-2"/>
    <n v="1665.7305699999999"/>
    <n v="131.98178999999999"/>
  </r>
  <r>
    <s v="Radial353"/>
    <x v="5"/>
    <x v="8"/>
    <x v="39"/>
    <x v="23"/>
    <x v="11"/>
    <n v="13293362.1"/>
    <n v="0"/>
    <n v="13293362.1"/>
    <n v="2.5999999999999999E-2"/>
    <n v="345627.41459999996"/>
    <n v="0"/>
  </r>
  <r>
    <s v="Radial355"/>
    <x v="5"/>
    <x v="8"/>
    <x v="39"/>
    <x v="24"/>
    <x v="12"/>
    <n v="28891842.559999999"/>
    <n v="0"/>
    <n v="28891842.559999999"/>
    <n v="3.4000000000000002E-2"/>
    <n v="982322.64704000007"/>
    <n v="0"/>
  </r>
  <r>
    <s v="Radial356"/>
    <x v="5"/>
    <x v="8"/>
    <x v="39"/>
    <x v="25"/>
    <x v="13"/>
    <n v="17408005.27"/>
    <n v="0"/>
    <n v="17408005.27"/>
    <n v="3.2000000000000001E-2"/>
    <n v="557056.16864000005"/>
    <n v="0"/>
  </r>
  <r>
    <s v="Radial357"/>
    <x v="5"/>
    <x v="8"/>
    <x v="39"/>
    <x v="26"/>
    <x v="14"/>
    <n v="708829.81"/>
    <n v="0"/>
    <n v="708829.81"/>
    <n v="1.7000000000000001E-2"/>
    <n v="12050.106770000002"/>
    <n v="0"/>
  </r>
  <r>
    <s v="Radial358"/>
    <x v="5"/>
    <x v="8"/>
    <x v="39"/>
    <x v="27"/>
    <x v="15"/>
    <n v="636030.32999999996"/>
    <n v="0"/>
    <n v="636030.32999999996"/>
    <n v="1.7999999999999999E-2"/>
    <n v="11448.545939999998"/>
    <n v="0"/>
  </r>
  <r>
    <s v="Radial359"/>
    <x v="5"/>
    <x v="8"/>
    <x v="39"/>
    <x v="28"/>
    <x v="16"/>
    <n v="2454441.7000000002"/>
    <n v="0"/>
    <n v="2454441.7000000002"/>
    <n v="1.7000000000000001E-2"/>
    <n v="41725.508900000008"/>
    <n v="0"/>
  </r>
  <r>
    <s v="Trans Generator Lead352"/>
    <x v="5"/>
    <x v="8"/>
    <x v="40"/>
    <x v="22"/>
    <x v="1"/>
    <n v="6360642.1799999997"/>
    <n v="0"/>
    <n v="6360642.1799999997"/>
    <n v="1.9E-2"/>
    <n v="120852.20142"/>
    <n v="0"/>
  </r>
  <r>
    <s v="Trans Generator Lead353"/>
    <x v="5"/>
    <x v="8"/>
    <x v="40"/>
    <x v="23"/>
    <x v="11"/>
    <n v="76528000.140000001"/>
    <n v="1097382.3900000001"/>
    <n v="75430617.75"/>
    <n v="2.5999999999999999E-2"/>
    <n v="1961196.0614999998"/>
    <n v="28531.942140000003"/>
  </r>
  <r>
    <s v="Transmission Plant - Electric350.2"/>
    <x v="5"/>
    <x v="8"/>
    <x v="41"/>
    <x v="21"/>
    <x v="10"/>
    <n v="196199338.22"/>
    <n v="0"/>
    <n v="196199338.22"/>
    <n v="1.2999999999999999E-2"/>
    <n v="2550591.3968599997"/>
    <n v="0"/>
  </r>
  <r>
    <s v="Transmission Plant - Electric352"/>
    <x v="5"/>
    <x v="8"/>
    <x v="41"/>
    <x v="22"/>
    <x v="1"/>
    <n v="124708733.39"/>
    <n v="1132054.79"/>
    <n v="123576678.59999999"/>
    <n v="1.9E-2"/>
    <n v="2347956.8933999999"/>
    <n v="21509.041010000001"/>
  </r>
  <r>
    <s v="Transmission Plant - Electric353"/>
    <x v="5"/>
    <x v="8"/>
    <x v="41"/>
    <x v="23"/>
    <x v="11"/>
    <n v="1366310209.3599999"/>
    <n v="1514725.9100000001"/>
    <n v="1364795483.4499998"/>
    <n v="2.5999999999999999E-2"/>
    <n v="35484682.569699995"/>
    <n v="39382.873660000005"/>
  </r>
  <r>
    <s v="Transmission Plant - Electric353.1"/>
    <x v="5"/>
    <x v="8"/>
    <x v="41"/>
    <x v="29"/>
    <x v="17"/>
    <n v="330159785.26999998"/>
    <n v="3031913.53"/>
    <n v="327127871.74000001"/>
    <n v="2.9000000000000001E-2"/>
    <n v="9486708.28046"/>
    <n v="87925.492369999993"/>
  </r>
  <r>
    <s v="Transmission Plant - Electric354"/>
    <x v="5"/>
    <x v="8"/>
    <x v="41"/>
    <x v="30"/>
    <x v="18"/>
    <n v="297756670.91000003"/>
    <n v="0"/>
    <n v="297756670.91000003"/>
    <n v="2.1999999999999999E-2"/>
    <n v="6550646.7600199999"/>
    <n v="0"/>
  </r>
  <r>
    <s v="Transmission Plant - Electric355"/>
    <x v="5"/>
    <x v="8"/>
    <x v="41"/>
    <x v="24"/>
    <x v="12"/>
    <n v="1030868185.97"/>
    <n v="998109.24"/>
    <n v="1029870076.73"/>
    <n v="3.4000000000000002E-2"/>
    <n v="35015582.608820006"/>
    <n v="33935.714160000003"/>
  </r>
  <r>
    <s v="Transmission Plant - Electric356"/>
    <x v="5"/>
    <x v="8"/>
    <x v="41"/>
    <x v="25"/>
    <x v="13"/>
    <n v="713001146.63999999"/>
    <n v="555517.25"/>
    <n v="712445629.38999999"/>
    <n v="3.2000000000000001E-2"/>
    <n v="22798260.140480001"/>
    <n v="17776.552"/>
  </r>
  <r>
    <s v="Transmission Plant - Electric357"/>
    <x v="5"/>
    <x v="8"/>
    <x v="41"/>
    <x v="26"/>
    <x v="14"/>
    <n v="63787336.299999997"/>
    <n v="0"/>
    <n v="63787336.299999997"/>
    <n v="1.7000000000000001E-2"/>
    <n v="1084384.7171"/>
    <n v="0"/>
  </r>
  <r>
    <s v="Transmission Plant - Electric358"/>
    <x v="5"/>
    <x v="8"/>
    <x v="41"/>
    <x v="27"/>
    <x v="15"/>
    <n v="88638333.340000004"/>
    <n v="65655.25"/>
    <n v="88572678.090000004"/>
    <n v="1.7999999999999999E-2"/>
    <n v="1594308.2056199999"/>
    <n v="1181.7945"/>
  </r>
  <r>
    <s v="Transmission Plant - Electric359"/>
    <x v="5"/>
    <x v="8"/>
    <x v="41"/>
    <x v="28"/>
    <x v="16"/>
    <n v="94283811.709999993"/>
    <n v="0"/>
    <n v="94283811.709999993"/>
    <n v="1.7000000000000001E-2"/>
    <n v="1602824.79907"/>
    <n v="0"/>
  </r>
  <r>
    <s v="EPU352"/>
    <x v="6"/>
    <x v="8"/>
    <x v="42"/>
    <x v="22"/>
    <x v="1"/>
    <n v="-91.78"/>
    <n v="0"/>
    <n v="-91.78"/>
    <n v="1.9E-2"/>
    <n v="-1.7438199999999999"/>
    <n v="0"/>
  </r>
  <r>
    <s v="EPU353"/>
    <x v="6"/>
    <x v="8"/>
    <x v="42"/>
    <x v="23"/>
    <x v="11"/>
    <n v="1527587.08"/>
    <n v="0"/>
    <n v="1527587.08"/>
    <n v="2.5999999999999999E-2"/>
    <n v="39717.264080000001"/>
    <n v="0"/>
  </r>
  <r>
    <s v="EPU353.1"/>
    <x v="6"/>
    <x v="8"/>
    <x v="42"/>
    <x v="29"/>
    <x v="17"/>
    <n v="19042228.640000001"/>
    <n v="0"/>
    <n v="19042228.640000001"/>
    <n v="2.9000000000000001E-2"/>
    <n v="552224.63056000008"/>
    <n v="0"/>
  </r>
  <r>
    <s v="EPU356"/>
    <x v="6"/>
    <x v="8"/>
    <x v="42"/>
    <x v="25"/>
    <x v="13"/>
    <n v="1157175.03"/>
    <n v="0"/>
    <n v="1157175.03"/>
    <n v="3.2000000000000001E-2"/>
    <n v="37029.600960000003"/>
    <n v="0"/>
  </r>
  <r>
    <s v="EPU358"/>
    <x v="6"/>
    <x v="8"/>
    <x v="42"/>
    <x v="27"/>
    <x v="15"/>
    <n v="7739.03"/>
    <n v="0"/>
    <n v="7739.03"/>
    <n v="1.7999999999999999E-2"/>
    <n v="139.30253999999999"/>
    <n v="0"/>
  </r>
  <r>
    <s v="EPU352"/>
    <x v="7"/>
    <x v="8"/>
    <x v="42"/>
    <x v="22"/>
    <x v="1"/>
    <n v="1417374.58"/>
    <n v="0"/>
    <n v="1417374.58"/>
    <n v="1.9E-2"/>
    <n v="26930.117020000002"/>
    <n v="0"/>
  </r>
  <r>
    <s v="EPU353"/>
    <x v="7"/>
    <x v="8"/>
    <x v="42"/>
    <x v="23"/>
    <x v="11"/>
    <n v="4690304.5999999996"/>
    <n v="0"/>
    <n v="4690304.5999999996"/>
    <n v="2.5999999999999999E-2"/>
    <n v="121947.91959999998"/>
    <n v="0"/>
  </r>
  <r>
    <s v="EPU353.1"/>
    <x v="7"/>
    <x v="8"/>
    <x v="42"/>
    <x v="29"/>
    <x v="17"/>
    <n v="3194531.36"/>
    <n v="0"/>
    <n v="3194531.36"/>
    <n v="2.9000000000000001E-2"/>
    <n v="92641.409440000003"/>
    <n v="0"/>
  </r>
  <r>
    <s v="FtLauderdale Comm316.7"/>
    <x v="8"/>
    <x v="9"/>
    <x v="43"/>
    <x v="11"/>
    <x v="8"/>
    <n v="1617"/>
    <n v="0"/>
    <n v="1617"/>
    <n v="0.1429"/>
    <n v="231.0693"/>
    <n v="0"/>
  </r>
  <r>
    <s v="CapeCana Comm CC341"/>
    <x v="8"/>
    <x v="10"/>
    <x v="44"/>
    <x v="12"/>
    <x v="1"/>
    <n v="1648958.38"/>
    <n v="0"/>
    <n v="1648958.38"/>
    <n v="3.3000000000000002E-2"/>
    <n v="54415.626539999997"/>
    <n v="0"/>
  </r>
  <r>
    <s v="CapeCana Comm CC343"/>
    <x v="8"/>
    <x v="10"/>
    <x v="44"/>
    <x v="31"/>
    <x v="19"/>
    <n v="53791004.060000002"/>
    <n v="4042458.97"/>
    <n v="49748545.090000004"/>
    <n v="3.3000000000000002E-2"/>
    <n v="1641701.9879700001"/>
    <n v="133401.14601000003"/>
  </r>
  <r>
    <s v="CapeCana Comm CC345"/>
    <x v="8"/>
    <x v="10"/>
    <x v="44"/>
    <x v="32"/>
    <x v="4"/>
    <n v="423222.47000000003"/>
    <n v="0"/>
    <n v="423222.47000000003"/>
    <n v="3.3000000000000002E-2"/>
    <n v="13966.341510000002"/>
    <n v="0"/>
  </r>
  <r>
    <s v="CapeCana Comm CC346.3"/>
    <x v="8"/>
    <x v="10"/>
    <x v="44"/>
    <x v="33"/>
    <x v="6"/>
    <n v="9402.51"/>
    <n v="0"/>
    <n v="9402.51"/>
    <n v="0.33329999999999999"/>
    <n v="3133.8565829999998"/>
    <n v="0"/>
  </r>
  <r>
    <s v="CapeCana Comm CC346.7"/>
    <x v="8"/>
    <x v="10"/>
    <x v="44"/>
    <x v="34"/>
    <x v="8"/>
    <n v="209920.23"/>
    <n v="0"/>
    <n v="209920.23"/>
    <n v="0.1429"/>
    <n v="29997.600867000001"/>
    <n v="0"/>
  </r>
  <r>
    <s v="CapeCanaveral U1CC341"/>
    <x v="8"/>
    <x v="10"/>
    <x v="45"/>
    <x v="12"/>
    <x v="1"/>
    <n v="78944926.590000004"/>
    <n v="0"/>
    <n v="78944926.590000004"/>
    <n v="3.3000000000000002E-2"/>
    <n v="2605182.5774700004"/>
    <n v="0"/>
  </r>
  <r>
    <s v="CapeCanaveral U1CC342"/>
    <x v="8"/>
    <x v="10"/>
    <x v="45"/>
    <x v="35"/>
    <x v="20"/>
    <n v="46852357.109999999"/>
    <n v="0"/>
    <n v="46852357.109999999"/>
    <n v="3.3000000000000002E-2"/>
    <n v="1546127.7846300001"/>
    <n v="0"/>
  </r>
  <r>
    <s v="CapeCanaveral U1CC343"/>
    <x v="8"/>
    <x v="10"/>
    <x v="45"/>
    <x v="31"/>
    <x v="19"/>
    <n v="521339335.07999998"/>
    <n v="0"/>
    <n v="521339335.07999998"/>
    <n v="3.3000000000000002E-2"/>
    <n v="17204198.057640001"/>
    <n v="0"/>
  </r>
  <r>
    <s v="CapeCanaveral U1CC344"/>
    <x v="8"/>
    <x v="10"/>
    <x v="45"/>
    <x v="36"/>
    <x v="21"/>
    <n v="69024549.989999995"/>
    <n v="0"/>
    <n v="69024549.989999995"/>
    <n v="3.3000000000000002E-2"/>
    <n v="2277810.1496699997"/>
    <n v="0"/>
  </r>
  <r>
    <s v="CapeCanaveral U1CC345"/>
    <x v="8"/>
    <x v="10"/>
    <x v="45"/>
    <x v="32"/>
    <x v="4"/>
    <n v="109264261.64"/>
    <n v="0"/>
    <n v="109264261.64"/>
    <n v="3.3000000000000002E-2"/>
    <n v="3605720.6341200001"/>
    <n v="0"/>
  </r>
  <r>
    <s v="CapeCanaveral U1CC346"/>
    <x v="8"/>
    <x v="10"/>
    <x v="45"/>
    <x v="37"/>
    <x v="5"/>
    <n v="10126878.5"/>
    <n v="0"/>
    <n v="10126878.5"/>
    <n v="3.3000000000000002E-2"/>
    <n v="334186.99050000001"/>
    <n v="0"/>
  </r>
  <r>
    <s v="CapeCanaveral U1CC346.5"/>
    <x v="8"/>
    <x v="10"/>
    <x v="45"/>
    <x v="38"/>
    <x v="7"/>
    <n v="7846.54"/>
    <n v="0"/>
    <n v="7846.54"/>
    <n v="0.2"/>
    <n v="1569.308"/>
    <n v="0"/>
  </r>
  <r>
    <s v="CapeCanaveral U1CC346.7"/>
    <x v="8"/>
    <x v="10"/>
    <x v="45"/>
    <x v="34"/>
    <x v="8"/>
    <n v="81921.66"/>
    <n v="0"/>
    <n v="81921.66"/>
    <n v="0.1429"/>
    <n v="11706.605214000001"/>
    <n v="0"/>
  </r>
  <r>
    <s v="FtLauderdale Comm341"/>
    <x v="8"/>
    <x v="9"/>
    <x v="43"/>
    <x v="12"/>
    <x v="1"/>
    <n v="81415516.269999996"/>
    <n v="612075.41"/>
    <n v="80803440.859999999"/>
    <n v="3.5000000000000003E-2"/>
    <n v="2828120.4301000005"/>
    <n v="21422.639350000005"/>
  </r>
  <r>
    <s v="FtLauderdale Comm342"/>
    <x v="8"/>
    <x v="9"/>
    <x v="43"/>
    <x v="35"/>
    <x v="20"/>
    <n v="11059636.01"/>
    <n v="2378280.11"/>
    <n v="8681355.9000000004"/>
    <n v="3.7999999999999999E-2"/>
    <n v="329891.52419999999"/>
    <n v="90374.644179999988"/>
  </r>
  <r>
    <s v="FtLauderdale Comm343"/>
    <x v="8"/>
    <x v="9"/>
    <x v="43"/>
    <x v="31"/>
    <x v="19"/>
    <n v="54999400.880000003"/>
    <n v="28250"/>
    <n v="54971150.880000003"/>
    <n v="0.06"/>
    <n v="3298269.0528000002"/>
    <n v="1695"/>
  </r>
  <r>
    <s v="FtLauderdale Comm344"/>
    <x v="8"/>
    <x v="9"/>
    <x v="43"/>
    <x v="36"/>
    <x v="21"/>
    <n v="653607.68000000005"/>
    <n v="0"/>
    <n v="653607.68000000005"/>
    <n v="3.4000000000000002E-2"/>
    <n v="22222.661120000004"/>
    <n v="0"/>
  </r>
  <r>
    <s v="FtLauderdale Comm345"/>
    <x v="8"/>
    <x v="9"/>
    <x v="43"/>
    <x v="32"/>
    <x v="4"/>
    <n v="11643204.99"/>
    <n v="34502.21"/>
    <n v="11608702.779999999"/>
    <n v="3.4000000000000002E-2"/>
    <n v="394695.89452000003"/>
    <n v="1173.0751400000001"/>
  </r>
  <r>
    <s v="FtLauderdale Comm346"/>
    <x v="8"/>
    <x v="9"/>
    <x v="43"/>
    <x v="37"/>
    <x v="5"/>
    <n v="1185747.95"/>
    <n v="0"/>
    <n v="1185747.95"/>
    <n v="3.4000000000000002E-2"/>
    <n v="40315.4303"/>
    <n v="0"/>
  </r>
  <r>
    <s v="FtLauderdale Comm346.3"/>
    <x v="8"/>
    <x v="9"/>
    <x v="43"/>
    <x v="33"/>
    <x v="6"/>
    <n v="169516.06"/>
    <n v="0"/>
    <n v="169516.06"/>
    <n v="0.33329999999999999"/>
    <n v="56499.702797999998"/>
    <n v="0"/>
  </r>
  <r>
    <s v="FtLauderdale Comm346.5"/>
    <x v="8"/>
    <x v="9"/>
    <x v="43"/>
    <x v="38"/>
    <x v="7"/>
    <n v="22698.12"/>
    <n v="0"/>
    <n v="22698.12"/>
    <n v="0.2"/>
    <n v="4539.6239999999998"/>
    <n v="0"/>
  </r>
  <r>
    <s v="FtLauderdale Comm346.7"/>
    <x v="8"/>
    <x v="9"/>
    <x v="43"/>
    <x v="34"/>
    <x v="8"/>
    <n v="922519.1"/>
    <n v="0"/>
    <n v="922519.1"/>
    <n v="0.1429"/>
    <n v="131827.97938999999"/>
    <n v="0"/>
  </r>
  <r>
    <s v="FtLauderdale U4341"/>
    <x v="8"/>
    <x v="9"/>
    <x v="46"/>
    <x v="12"/>
    <x v="1"/>
    <n v="4889855.59"/>
    <n v="0"/>
    <n v="4889855.59"/>
    <n v="3.5000000000000003E-2"/>
    <n v="171144.94565000001"/>
    <n v="0"/>
  </r>
  <r>
    <s v="FtLauderdale U4342"/>
    <x v="8"/>
    <x v="9"/>
    <x v="46"/>
    <x v="35"/>
    <x v="20"/>
    <n v="647062.59"/>
    <n v="0"/>
    <n v="647062.59"/>
    <n v="3.7999999999999999E-2"/>
    <n v="24588.378419999997"/>
    <n v="0"/>
  </r>
  <r>
    <s v="FtLauderdale U4343"/>
    <x v="8"/>
    <x v="9"/>
    <x v="46"/>
    <x v="31"/>
    <x v="19"/>
    <n v="177220713.21000001"/>
    <n v="487395.25"/>
    <n v="176733317.96000001"/>
    <n v="4.2999999999999997E-2"/>
    <n v="7599532.6722799996"/>
    <n v="20957.995749999998"/>
  </r>
  <r>
    <s v="FtLauderdale U4344"/>
    <x v="8"/>
    <x v="9"/>
    <x v="46"/>
    <x v="36"/>
    <x v="21"/>
    <n v="27663740.879999999"/>
    <n v="0"/>
    <n v="27663740.879999999"/>
    <n v="3.4000000000000002E-2"/>
    <n v="940567.18992000003"/>
    <n v="0"/>
  </r>
  <r>
    <s v="FtLauderdale U4345"/>
    <x v="8"/>
    <x v="9"/>
    <x v="46"/>
    <x v="32"/>
    <x v="4"/>
    <n v="28635031.030000001"/>
    <n v="0"/>
    <n v="28635031.030000001"/>
    <n v="3.4000000000000002E-2"/>
    <n v="973591.05502000009"/>
    <n v="0"/>
  </r>
  <r>
    <s v="FtLauderdale U4346"/>
    <x v="8"/>
    <x v="9"/>
    <x v="46"/>
    <x v="37"/>
    <x v="5"/>
    <n v="2496639.8199999998"/>
    <n v="0"/>
    <n v="2496639.8199999998"/>
    <n v="3.4000000000000002E-2"/>
    <n v="84885.753880000004"/>
    <n v="0"/>
  </r>
  <r>
    <s v="FtLauderdale U5341"/>
    <x v="8"/>
    <x v="9"/>
    <x v="47"/>
    <x v="12"/>
    <x v="1"/>
    <n v="3076817.61"/>
    <n v="0"/>
    <n v="3076817.61"/>
    <n v="3.5000000000000003E-2"/>
    <n v="107688.61635000001"/>
    <n v="0"/>
  </r>
  <r>
    <s v="FtLauderdale U5342"/>
    <x v="8"/>
    <x v="9"/>
    <x v="47"/>
    <x v="35"/>
    <x v="20"/>
    <n v="713150.37"/>
    <n v="0"/>
    <n v="713150.37"/>
    <n v="3.7999999999999999E-2"/>
    <n v="27099.714059999998"/>
    <n v="0"/>
  </r>
  <r>
    <s v="FtLauderdale U5343"/>
    <x v="8"/>
    <x v="9"/>
    <x v="47"/>
    <x v="31"/>
    <x v="19"/>
    <n v="139797610.16999999"/>
    <n v="498340.26"/>
    <n v="139299269.91"/>
    <n v="4.2000000000000003E-2"/>
    <n v="5850569.3362199999"/>
    <n v="20930.290920000003"/>
  </r>
  <r>
    <s v="FtLauderdale U5344"/>
    <x v="8"/>
    <x v="9"/>
    <x v="47"/>
    <x v="36"/>
    <x v="21"/>
    <n v="30514817.309999999"/>
    <n v="0"/>
    <n v="30514817.309999999"/>
    <n v="3.4000000000000002E-2"/>
    <n v="1037503.78854"/>
    <n v="0"/>
  </r>
  <r>
    <s v="FtLauderdale U5345"/>
    <x v="8"/>
    <x v="9"/>
    <x v="47"/>
    <x v="32"/>
    <x v="4"/>
    <n v="23935144.25"/>
    <n v="0"/>
    <n v="23935144.25"/>
    <n v="3.4000000000000002E-2"/>
    <n v="813794.90450000006"/>
    <n v="0"/>
  </r>
  <r>
    <s v="FtLauderdale U5346"/>
    <x v="8"/>
    <x v="9"/>
    <x v="47"/>
    <x v="37"/>
    <x v="5"/>
    <n v="1739269.46"/>
    <n v="0"/>
    <n v="1739269.46"/>
    <n v="3.4000000000000002E-2"/>
    <n v="59135.161640000006"/>
    <n v="0"/>
  </r>
  <r>
    <s v="FtMyers Comm341"/>
    <x v="8"/>
    <x v="11"/>
    <x v="48"/>
    <x v="12"/>
    <x v="1"/>
    <n v="8169758.3200000003"/>
    <n v="0"/>
    <n v="8169758.3200000003"/>
    <n v="3.5000000000000003E-2"/>
    <n v="285941.54120000004"/>
    <n v="0"/>
  </r>
  <r>
    <s v="FtMyers Comm342"/>
    <x v="8"/>
    <x v="11"/>
    <x v="48"/>
    <x v="35"/>
    <x v="20"/>
    <n v="738072.53"/>
    <n v="0"/>
    <n v="738072.53"/>
    <n v="3.7999999999999999E-2"/>
    <n v="28046.756140000001"/>
    <n v="0"/>
  </r>
  <r>
    <s v="FtMyers Comm343"/>
    <x v="8"/>
    <x v="11"/>
    <x v="48"/>
    <x v="31"/>
    <x v="19"/>
    <n v="3613798.96"/>
    <n v="0"/>
    <n v="3613798.96"/>
    <n v="5.8000000000000003E-2"/>
    <n v="209600.33968"/>
    <n v="0"/>
  </r>
  <r>
    <s v="FtMyers Comm344"/>
    <x v="8"/>
    <x v="11"/>
    <x v="48"/>
    <x v="36"/>
    <x v="21"/>
    <n v="214463.7"/>
    <n v="0"/>
    <n v="214463.7"/>
    <n v="3.4000000000000002E-2"/>
    <n v="7291.765800000001"/>
    <n v="0"/>
  </r>
  <r>
    <s v="FtMyers Comm345"/>
    <x v="8"/>
    <x v="11"/>
    <x v="48"/>
    <x v="32"/>
    <x v="4"/>
    <n v="1081303.99"/>
    <n v="0"/>
    <n v="1081303.99"/>
    <n v="3.4000000000000002E-2"/>
    <n v="36764.335660000004"/>
    <n v="0"/>
  </r>
  <r>
    <s v="FtMyers Comm346"/>
    <x v="8"/>
    <x v="11"/>
    <x v="48"/>
    <x v="37"/>
    <x v="5"/>
    <n v="714617.02"/>
    <n v="0"/>
    <n v="714617.02"/>
    <n v="3.4000000000000002E-2"/>
    <n v="24296.978680000004"/>
    <n v="0"/>
  </r>
  <r>
    <s v="FtMyers Comm346.3"/>
    <x v="8"/>
    <x v="11"/>
    <x v="48"/>
    <x v="33"/>
    <x v="6"/>
    <n v="63729.440000000002"/>
    <n v="0"/>
    <n v="63729.440000000002"/>
    <n v="0.33329999999999999"/>
    <n v="21241.022352"/>
    <n v="0"/>
  </r>
  <r>
    <s v="FtMyers Comm346.5"/>
    <x v="8"/>
    <x v="11"/>
    <x v="48"/>
    <x v="38"/>
    <x v="7"/>
    <n v="48943"/>
    <n v="9727.81"/>
    <n v="39215.19"/>
    <n v="0.2"/>
    <n v="7843.0380000000005"/>
    <n v="1945.5619999999999"/>
  </r>
  <r>
    <s v="FtMyers Comm346.7"/>
    <x v="8"/>
    <x v="11"/>
    <x v="48"/>
    <x v="34"/>
    <x v="8"/>
    <n v="754256.20000000007"/>
    <n v="0"/>
    <n v="754256.20000000007"/>
    <n v="0.1429"/>
    <n v="107783.21098"/>
    <n v="0"/>
  </r>
  <r>
    <s v="FtMyers U2341"/>
    <x v="8"/>
    <x v="11"/>
    <x v="49"/>
    <x v="12"/>
    <x v="1"/>
    <n v="26718414.719999999"/>
    <n v="0"/>
    <n v="26718414.719999999"/>
    <n v="3.5000000000000003E-2"/>
    <n v="935144.51520000002"/>
    <n v="0"/>
  </r>
  <r>
    <s v="FtMyers U2342"/>
    <x v="8"/>
    <x v="11"/>
    <x v="49"/>
    <x v="35"/>
    <x v="20"/>
    <n v="5757514.3600000003"/>
    <n v="0"/>
    <n v="5757514.3600000003"/>
    <n v="3.7999999999999999E-2"/>
    <n v="218785.54568000001"/>
    <n v="0"/>
  </r>
  <r>
    <s v="FtMyers U2343"/>
    <x v="8"/>
    <x v="11"/>
    <x v="49"/>
    <x v="31"/>
    <x v="19"/>
    <n v="477069248.94999999"/>
    <n v="214759.44"/>
    <n v="476854489.50999999"/>
    <n v="4.2000000000000003E-2"/>
    <n v="20027888.559420001"/>
    <n v="9019.8964800000012"/>
  </r>
  <r>
    <s v="FtMyers U2344"/>
    <x v="8"/>
    <x v="11"/>
    <x v="49"/>
    <x v="36"/>
    <x v="21"/>
    <n v="52761212.390000001"/>
    <n v="0"/>
    <n v="52761212.390000001"/>
    <n v="3.4000000000000002E-2"/>
    <n v="1793881.2212600003"/>
    <n v="0"/>
  </r>
  <r>
    <s v="FtMyers U2345"/>
    <x v="8"/>
    <x v="11"/>
    <x v="49"/>
    <x v="32"/>
    <x v="4"/>
    <n v="51690374.170000002"/>
    <n v="0"/>
    <n v="51690374.170000002"/>
    <n v="3.4000000000000002E-2"/>
    <n v="1757472.7217800003"/>
    <n v="0"/>
  </r>
  <r>
    <s v="FtMyers U2346"/>
    <x v="8"/>
    <x v="11"/>
    <x v="49"/>
    <x v="37"/>
    <x v="5"/>
    <n v="3289959.44"/>
    <n v="0"/>
    <n v="3289959.44"/>
    <n v="3.4000000000000002E-2"/>
    <n v="111858.62096"/>
    <n v="0"/>
  </r>
  <r>
    <s v="FtMyers U2346.5"/>
    <x v="8"/>
    <x v="11"/>
    <x v="49"/>
    <x v="38"/>
    <x v="7"/>
    <n v="52269.590000000004"/>
    <n v="0"/>
    <n v="52269.590000000004"/>
    <n v="0.2"/>
    <n v="10453.918000000001"/>
    <n v="0"/>
  </r>
  <r>
    <s v="FtMyers U3341"/>
    <x v="8"/>
    <x v="11"/>
    <x v="50"/>
    <x v="12"/>
    <x v="1"/>
    <n v="3000334.13"/>
    <n v="0"/>
    <n v="3000334.13"/>
    <n v="3.5000000000000003E-2"/>
    <n v="105011.69455"/>
    <n v="0"/>
  </r>
  <r>
    <s v="FtMyers U3342"/>
    <x v="8"/>
    <x v="11"/>
    <x v="50"/>
    <x v="35"/>
    <x v="20"/>
    <n v="3856499.86"/>
    <n v="18615.600000000002"/>
    <n v="3837884.26"/>
    <n v="3.7999999999999999E-2"/>
    <n v="145839.60188"/>
    <n v="707.39280000000008"/>
  </r>
  <r>
    <s v="FtMyers U3343"/>
    <x v="8"/>
    <x v="11"/>
    <x v="50"/>
    <x v="31"/>
    <x v="19"/>
    <n v="61512776.460000001"/>
    <n v="2282.9700000000003"/>
    <n v="61510493.490000002"/>
    <n v="5.1999999999999998E-2"/>
    <n v="3198545.6614799998"/>
    <n v="118.71444000000001"/>
  </r>
  <r>
    <s v="FtMyers U3344"/>
    <x v="8"/>
    <x v="11"/>
    <x v="50"/>
    <x v="36"/>
    <x v="21"/>
    <n v="13479192.99"/>
    <n v="0"/>
    <n v="13479192.99"/>
    <n v="3.4000000000000002E-2"/>
    <n v="458292.56166000006"/>
    <n v="0"/>
  </r>
  <r>
    <s v="FtMyers U3345"/>
    <x v="8"/>
    <x v="11"/>
    <x v="50"/>
    <x v="32"/>
    <x v="4"/>
    <n v="9468797.1500000004"/>
    <n v="12430"/>
    <n v="9456367.1500000004"/>
    <n v="3.4000000000000002E-2"/>
    <n v="321516.48310000001"/>
    <n v="422.62"/>
  </r>
  <r>
    <s v="FtMyers U3346"/>
    <x v="8"/>
    <x v="11"/>
    <x v="50"/>
    <x v="37"/>
    <x v="5"/>
    <n v="498341.34"/>
    <n v="0"/>
    <n v="498341.34"/>
    <n v="3.4000000000000002E-2"/>
    <n v="16943.605560000004"/>
    <n v="0"/>
  </r>
  <r>
    <s v="Manatee Comm346.7"/>
    <x v="8"/>
    <x v="1"/>
    <x v="1"/>
    <x v="34"/>
    <x v="8"/>
    <n v="5354.74"/>
    <n v="0"/>
    <n v="5354.74"/>
    <n v="0.1429"/>
    <n v="765.19234599999993"/>
    <n v="0"/>
  </r>
  <r>
    <s v="Manatee U3341"/>
    <x v="8"/>
    <x v="1"/>
    <x v="51"/>
    <x v="12"/>
    <x v="1"/>
    <n v="28965243.690000001"/>
    <n v="0"/>
    <n v="28965243.690000001"/>
    <n v="3.5000000000000003E-2"/>
    <n v="1013783.5291500002"/>
    <n v="0"/>
  </r>
  <r>
    <s v="Manatee U3342"/>
    <x v="8"/>
    <x v="1"/>
    <x v="51"/>
    <x v="35"/>
    <x v="20"/>
    <n v="3997843.92"/>
    <n v="0"/>
    <n v="3997843.92"/>
    <n v="3.7999999999999999E-2"/>
    <n v="151918.06896"/>
    <n v="0"/>
  </r>
  <r>
    <s v="Manatee U3343"/>
    <x v="8"/>
    <x v="1"/>
    <x v="51"/>
    <x v="31"/>
    <x v="19"/>
    <n v="383475665.74000001"/>
    <n v="87691.25"/>
    <n v="383387974.49000001"/>
    <n v="4.2999999999999997E-2"/>
    <n v="16485682.903069999"/>
    <n v="3770.7237499999997"/>
  </r>
  <r>
    <s v="Manatee U3344"/>
    <x v="8"/>
    <x v="1"/>
    <x v="51"/>
    <x v="36"/>
    <x v="21"/>
    <n v="41471327.810000002"/>
    <n v="0"/>
    <n v="41471327.810000002"/>
    <n v="3.4000000000000002E-2"/>
    <n v="1410025.1455400002"/>
    <n v="0"/>
  </r>
  <r>
    <s v="Manatee U3345"/>
    <x v="8"/>
    <x v="1"/>
    <x v="51"/>
    <x v="32"/>
    <x v="4"/>
    <n v="45168337.210000001"/>
    <n v="0"/>
    <n v="45168337.210000001"/>
    <n v="3.4000000000000002E-2"/>
    <n v="1535723.4651400002"/>
    <n v="0"/>
  </r>
  <r>
    <s v="Manatee U3346"/>
    <x v="8"/>
    <x v="1"/>
    <x v="51"/>
    <x v="37"/>
    <x v="5"/>
    <n v="10990415.02"/>
    <n v="0"/>
    <n v="10990415.02"/>
    <n v="3.4000000000000002E-2"/>
    <n v="373674.11067999998"/>
    <n v="0"/>
  </r>
  <r>
    <s v="Manatee U3346.3"/>
    <x v="8"/>
    <x v="1"/>
    <x v="51"/>
    <x v="33"/>
    <x v="6"/>
    <n v="44749.58"/>
    <n v="0"/>
    <n v="44749.58"/>
    <n v="0.33329999999999999"/>
    <n v="14915.035013999999"/>
    <n v="0"/>
  </r>
  <r>
    <s v="Manatee U3346.5"/>
    <x v="8"/>
    <x v="1"/>
    <x v="51"/>
    <x v="38"/>
    <x v="7"/>
    <n v="20259.36"/>
    <n v="0"/>
    <n v="20259.36"/>
    <n v="0.2"/>
    <n v="4051.8720000000003"/>
    <n v="0"/>
  </r>
  <r>
    <s v="Manatee U3346.7"/>
    <x v="8"/>
    <x v="1"/>
    <x v="51"/>
    <x v="34"/>
    <x v="8"/>
    <n v="337397.26"/>
    <n v="0"/>
    <n v="337397.26"/>
    <n v="0.1429"/>
    <n v="48214.068454"/>
    <n v="0"/>
  </r>
  <r>
    <s v="Martin Comm341"/>
    <x v="8"/>
    <x v="2"/>
    <x v="4"/>
    <x v="12"/>
    <x v="1"/>
    <n v="46251151.32"/>
    <n v="1286848.19"/>
    <n v="44964303.130000003"/>
    <n v="3.5000000000000003E-2"/>
    <n v="1573750.6095500002"/>
    <n v="45039.686650000003"/>
  </r>
  <r>
    <s v="Martin Comm342"/>
    <x v="8"/>
    <x v="2"/>
    <x v="4"/>
    <x v="35"/>
    <x v="20"/>
    <n v="4449716.75"/>
    <n v="455902.89"/>
    <n v="3993813.86"/>
    <n v="3.7999999999999999E-2"/>
    <n v="151764.92668"/>
    <n v="17324.309819999999"/>
  </r>
  <r>
    <s v="Martin Comm343"/>
    <x v="8"/>
    <x v="2"/>
    <x v="4"/>
    <x v="31"/>
    <x v="19"/>
    <n v="23222041.359999999"/>
    <n v="244343.38"/>
    <n v="22977697.98"/>
    <n v="4.2999999999999997E-2"/>
    <n v="988041.01313999994"/>
    <n v="10506.76534"/>
  </r>
  <r>
    <s v="Martin Comm345"/>
    <x v="8"/>
    <x v="2"/>
    <x v="4"/>
    <x v="32"/>
    <x v="4"/>
    <n v="4968510.08"/>
    <n v="292498.67"/>
    <n v="4676011.41"/>
    <n v="3.4000000000000002E-2"/>
    <n v="158984.38794000002"/>
    <n v="9944.95478"/>
  </r>
  <r>
    <s v="Martin Comm346"/>
    <x v="8"/>
    <x v="2"/>
    <x v="4"/>
    <x v="37"/>
    <x v="5"/>
    <n v="3915478.35"/>
    <n v="0"/>
    <n v="3915478.35"/>
    <n v="3.4000000000000002E-2"/>
    <n v="133126.26390000002"/>
    <n v="0"/>
  </r>
  <r>
    <s v="Martin Comm346.5"/>
    <x v="8"/>
    <x v="2"/>
    <x v="4"/>
    <x v="38"/>
    <x v="7"/>
    <n v="317084.47000000003"/>
    <n v="0"/>
    <n v="317084.47000000003"/>
    <n v="0.2"/>
    <n v="63416.894000000008"/>
    <n v="0"/>
  </r>
  <r>
    <s v="Martin Comm346.7"/>
    <x v="8"/>
    <x v="2"/>
    <x v="4"/>
    <x v="34"/>
    <x v="8"/>
    <n v="37090.71"/>
    <n v="0"/>
    <n v="37090.71"/>
    <n v="0.1429"/>
    <n v="5300.2624589999996"/>
    <n v="0"/>
  </r>
  <r>
    <s v="Martin U3341"/>
    <x v="8"/>
    <x v="2"/>
    <x v="52"/>
    <x v="12"/>
    <x v="1"/>
    <n v="1549770.0899999999"/>
    <n v="0"/>
    <n v="1549770.0899999999"/>
    <n v="3.5000000000000003E-2"/>
    <n v="54241.953150000001"/>
    <n v="0"/>
  </r>
  <r>
    <s v="Martin U3342"/>
    <x v="8"/>
    <x v="2"/>
    <x v="52"/>
    <x v="35"/>
    <x v="20"/>
    <n v="166850.88"/>
    <n v="0"/>
    <n v="166850.88"/>
    <n v="3.7999999999999999E-2"/>
    <n v="6340.3334400000003"/>
    <n v="0"/>
  </r>
  <r>
    <s v="Martin U3343"/>
    <x v="8"/>
    <x v="2"/>
    <x v="52"/>
    <x v="31"/>
    <x v="19"/>
    <n v="181759441.18000001"/>
    <n v="421384.81"/>
    <n v="181338056.37"/>
    <n v="4.2000000000000003E-2"/>
    <n v="7616198.3675400009"/>
    <n v="17698.16202"/>
  </r>
  <r>
    <s v="Martin U3344"/>
    <x v="8"/>
    <x v="2"/>
    <x v="52"/>
    <x v="36"/>
    <x v="21"/>
    <n v="24812391.949999999"/>
    <n v="0"/>
    <n v="24812391.949999999"/>
    <n v="3.4000000000000002E-2"/>
    <n v="843621.32630000007"/>
    <n v="0"/>
  </r>
  <r>
    <s v="Martin U3345"/>
    <x v="8"/>
    <x v="2"/>
    <x v="52"/>
    <x v="32"/>
    <x v="4"/>
    <n v="26551167.09"/>
    <n v="0"/>
    <n v="26551167.09"/>
    <n v="3.4000000000000002E-2"/>
    <n v="902739.68106000009"/>
    <n v="0"/>
  </r>
  <r>
    <s v="Martin U3346"/>
    <x v="8"/>
    <x v="2"/>
    <x v="52"/>
    <x v="37"/>
    <x v="5"/>
    <n v="531739.18000000005"/>
    <n v="0"/>
    <n v="531739.18000000005"/>
    <n v="3.4000000000000002E-2"/>
    <n v="18079.132120000002"/>
    <n v="0"/>
  </r>
  <r>
    <s v="Martin U4341"/>
    <x v="8"/>
    <x v="2"/>
    <x v="53"/>
    <x v="12"/>
    <x v="1"/>
    <n v="1399147.98"/>
    <n v="0"/>
    <n v="1399147.98"/>
    <n v="3.5000000000000003E-2"/>
    <n v="48970.179300000003"/>
    <n v="0"/>
  </r>
  <r>
    <s v="Martin U4342"/>
    <x v="8"/>
    <x v="2"/>
    <x v="53"/>
    <x v="35"/>
    <x v="20"/>
    <n v="166470.99"/>
    <n v="0"/>
    <n v="166470.99"/>
    <n v="3.7999999999999999E-2"/>
    <n v="6325.8976199999997"/>
    <n v="0"/>
  </r>
  <r>
    <s v="Martin U4343"/>
    <x v="8"/>
    <x v="2"/>
    <x v="53"/>
    <x v="31"/>
    <x v="19"/>
    <n v="215391956.68000001"/>
    <n v="413986.26"/>
    <n v="214977970.42000002"/>
    <n v="4.2000000000000003E-2"/>
    <n v="9029074.7576400004"/>
    <n v="17387.422920000001"/>
  </r>
  <r>
    <s v="Martin U4344"/>
    <x v="8"/>
    <x v="2"/>
    <x v="53"/>
    <x v="36"/>
    <x v="21"/>
    <n v="30633547.260000002"/>
    <n v="0"/>
    <n v="30633547.260000002"/>
    <n v="3.4000000000000002E-2"/>
    <n v="1041540.6068400001"/>
    <n v="0"/>
  </r>
  <r>
    <s v="Martin U4345"/>
    <x v="8"/>
    <x v="2"/>
    <x v="53"/>
    <x v="32"/>
    <x v="4"/>
    <n v="23866350.48"/>
    <n v="0"/>
    <n v="23866350.48"/>
    <n v="3.4000000000000002E-2"/>
    <n v="811455.91632000008"/>
    <n v="0"/>
  </r>
  <r>
    <s v="Martin U4346"/>
    <x v="8"/>
    <x v="2"/>
    <x v="53"/>
    <x v="37"/>
    <x v="5"/>
    <n v="771318.69000000006"/>
    <n v="0"/>
    <n v="771318.69000000006"/>
    <n v="3.4000000000000002E-2"/>
    <n v="26224.835460000006"/>
    <n v="0"/>
  </r>
  <r>
    <s v="Martin U8341"/>
    <x v="8"/>
    <x v="2"/>
    <x v="54"/>
    <x v="12"/>
    <x v="1"/>
    <n v="23103982"/>
    <n v="0"/>
    <n v="23103982"/>
    <n v="3.5000000000000003E-2"/>
    <n v="808639.37000000011"/>
    <n v="0"/>
  </r>
  <r>
    <s v="Martin U8342"/>
    <x v="8"/>
    <x v="2"/>
    <x v="54"/>
    <x v="35"/>
    <x v="20"/>
    <n v="10986457.869999999"/>
    <n v="84868"/>
    <n v="10901589.869999999"/>
    <n v="3.7999999999999999E-2"/>
    <n v="414260.41505999997"/>
    <n v="3224.9839999999999"/>
  </r>
  <r>
    <s v="Martin U8343"/>
    <x v="8"/>
    <x v="2"/>
    <x v="54"/>
    <x v="31"/>
    <x v="19"/>
    <n v="410640832.81999999"/>
    <n v="436818.88"/>
    <n v="410204013.94"/>
    <n v="4.2999999999999997E-2"/>
    <n v="17638772.59942"/>
    <n v="18783.21184"/>
  </r>
  <r>
    <s v="Martin U8344"/>
    <x v="8"/>
    <x v="2"/>
    <x v="54"/>
    <x v="36"/>
    <x v="21"/>
    <n v="39944058.32"/>
    <n v="0"/>
    <n v="39944058.32"/>
    <n v="3.4000000000000002E-2"/>
    <n v="1358097.98288"/>
    <n v="0"/>
  </r>
  <r>
    <s v="Martin U8345"/>
    <x v="8"/>
    <x v="2"/>
    <x v="54"/>
    <x v="32"/>
    <x v="4"/>
    <n v="50239962.109999999"/>
    <n v="0"/>
    <n v="50239962.109999999"/>
    <n v="3.4000000000000002E-2"/>
    <n v="1708158.7117400002"/>
    <n v="0"/>
  </r>
  <r>
    <s v="Martin U8346"/>
    <x v="8"/>
    <x v="2"/>
    <x v="54"/>
    <x v="37"/>
    <x v="5"/>
    <n v="4764720.97"/>
    <n v="0"/>
    <n v="4764720.97"/>
    <n v="3.4000000000000002E-2"/>
    <n v="162000.51298"/>
    <n v="0"/>
  </r>
  <r>
    <s v="Putnam Comm341"/>
    <x v="8"/>
    <x v="12"/>
    <x v="55"/>
    <x v="12"/>
    <x v="1"/>
    <n v="-0.01"/>
    <n v="0"/>
    <n v="-0.01"/>
    <n v="2.5999999999999999E-2"/>
    <n v="-2.5999999999999998E-4"/>
    <n v="0"/>
  </r>
  <r>
    <s v="Putnam Comm342"/>
    <x v="8"/>
    <x v="12"/>
    <x v="55"/>
    <x v="35"/>
    <x v="20"/>
    <n v="0"/>
    <n v="0"/>
    <n v="0"/>
    <n v="2.9000000000000001E-2"/>
    <n v="0"/>
    <n v="0"/>
  </r>
  <r>
    <s v="Putnam Comm343"/>
    <x v="8"/>
    <x v="12"/>
    <x v="55"/>
    <x v="31"/>
    <x v="19"/>
    <n v="0"/>
    <n v="0"/>
    <n v="0"/>
    <n v="4.2000000000000003E-2"/>
    <n v="0"/>
    <n v="0"/>
  </r>
  <r>
    <s v="Putnam Comm344"/>
    <x v="8"/>
    <x v="12"/>
    <x v="55"/>
    <x v="36"/>
    <x v="21"/>
    <n v="0"/>
    <n v="0"/>
    <n v="0"/>
    <n v="2.5000000000000001E-2"/>
    <n v="0"/>
    <n v="0"/>
  </r>
  <r>
    <s v="Putnam Comm345"/>
    <x v="8"/>
    <x v="12"/>
    <x v="55"/>
    <x v="32"/>
    <x v="4"/>
    <n v="0"/>
    <n v="0"/>
    <n v="0"/>
    <n v="2.5000000000000001E-2"/>
    <n v="0"/>
    <n v="0"/>
  </r>
  <r>
    <s v="Putnam Comm346"/>
    <x v="8"/>
    <x v="12"/>
    <x v="55"/>
    <x v="37"/>
    <x v="5"/>
    <n v="0"/>
    <n v="0"/>
    <n v="0"/>
    <n v="2.5000000000000001E-2"/>
    <n v="0"/>
    <n v="0"/>
  </r>
  <r>
    <s v="Putnam Comm346.3"/>
    <x v="8"/>
    <x v="12"/>
    <x v="55"/>
    <x v="33"/>
    <x v="6"/>
    <n v="0"/>
    <n v="0"/>
    <n v="0"/>
    <n v="0.33329999999999999"/>
    <n v="0"/>
    <n v="0"/>
  </r>
  <r>
    <s v="Putnam Comm346.5"/>
    <x v="8"/>
    <x v="12"/>
    <x v="55"/>
    <x v="38"/>
    <x v="7"/>
    <n v="0"/>
    <n v="0"/>
    <n v="0"/>
    <n v="0.2"/>
    <n v="0"/>
    <n v="0"/>
  </r>
  <r>
    <s v="Putnam Comm346.7"/>
    <x v="8"/>
    <x v="12"/>
    <x v="55"/>
    <x v="34"/>
    <x v="8"/>
    <n v="0"/>
    <n v="0"/>
    <n v="0"/>
    <n v="0.1429"/>
    <n v="0"/>
    <n v="0"/>
  </r>
  <r>
    <s v="Putnam U1341"/>
    <x v="8"/>
    <x v="12"/>
    <x v="56"/>
    <x v="12"/>
    <x v="1"/>
    <n v="0"/>
    <n v="0"/>
    <n v="0"/>
    <n v="2.5999999999999999E-2"/>
    <n v="0"/>
    <n v="0"/>
  </r>
  <r>
    <s v="Putnam U1342"/>
    <x v="8"/>
    <x v="12"/>
    <x v="56"/>
    <x v="35"/>
    <x v="20"/>
    <n v="0"/>
    <n v="0"/>
    <n v="0"/>
    <n v="2.9000000000000001E-2"/>
    <n v="0"/>
    <n v="0"/>
  </r>
  <r>
    <s v="Putnam U1343"/>
    <x v="8"/>
    <x v="12"/>
    <x v="56"/>
    <x v="31"/>
    <x v="19"/>
    <n v="-0.01"/>
    <n v="0"/>
    <n v="-0.01"/>
    <n v="0.04"/>
    <n v="-4.0000000000000002E-4"/>
    <n v="0"/>
  </r>
  <r>
    <s v="Putnam U1344"/>
    <x v="8"/>
    <x v="12"/>
    <x v="56"/>
    <x v="36"/>
    <x v="21"/>
    <n v="-0.93"/>
    <n v="0"/>
    <n v="-0.93"/>
    <n v="2.5000000000000001E-2"/>
    <n v="-2.3250000000000003E-2"/>
    <n v="0"/>
  </r>
  <r>
    <s v="Putnam U1345"/>
    <x v="8"/>
    <x v="12"/>
    <x v="56"/>
    <x v="32"/>
    <x v="4"/>
    <n v="0"/>
    <n v="0"/>
    <n v="0"/>
    <n v="2.5000000000000001E-2"/>
    <n v="0"/>
    <n v="0"/>
  </r>
  <r>
    <s v="Putnam U1346"/>
    <x v="8"/>
    <x v="12"/>
    <x v="56"/>
    <x v="37"/>
    <x v="5"/>
    <n v="0"/>
    <n v="0"/>
    <n v="0"/>
    <n v="2.5000000000000001E-2"/>
    <n v="0"/>
    <n v="0"/>
  </r>
  <r>
    <s v="Putnam U2341"/>
    <x v="8"/>
    <x v="12"/>
    <x v="57"/>
    <x v="12"/>
    <x v="1"/>
    <n v="0"/>
    <n v="0"/>
    <n v="0"/>
    <n v="2.5000000000000001E-2"/>
    <n v="0"/>
    <n v="0"/>
  </r>
  <r>
    <s v="Putnam U2342"/>
    <x v="8"/>
    <x v="12"/>
    <x v="57"/>
    <x v="35"/>
    <x v="20"/>
    <n v="0"/>
    <n v="0"/>
    <n v="0"/>
    <n v="2.9000000000000001E-2"/>
    <n v="0"/>
    <n v="0"/>
  </r>
  <r>
    <s v="Putnam U2343"/>
    <x v="8"/>
    <x v="12"/>
    <x v="57"/>
    <x v="31"/>
    <x v="19"/>
    <n v="0.02"/>
    <n v="0"/>
    <n v="0.02"/>
    <n v="3.3000000000000002E-2"/>
    <n v="6.6E-4"/>
    <n v="0"/>
  </r>
  <r>
    <s v="Putnam U2344"/>
    <x v="8"/>
    <x v="12"/>
    <x v="57"/>
    <x v="36"/>
    <x v="21"/>
    <n v="0.05"/>
    <n v="0"/>
    <n v="0.05"/>
    <n v="2.4E-2"/>
    <n v="1.2000000000000001E-3"/>
    <n v="0"/>
  </r>
  <r>
    <s v="Putnam U2345"/>
    <x v="8"/>
    <x v="12"/>
    <x v="57"/>
    <x v="32"/>
    <x v="4"/>
    <n v="0"/>
    <n v="0"/>
    <n v="0"/>
    <n v="2.4E-2"/>
    <n v="0"/>
    <n v="0"/>
  </r>
  <r>
    <s v="Putnam U2346"/>
    <x v="8"/>
    <x v="12"/>
    <x v="57"/>
    <x v="37"/>
    <x v="5"/>
    <n v="0"/>
    <n v="0"/>
    <n v="0"/>
    <n v="2.4E-2"/>
    <n v="0"/>
    <n v="0"/>
  </r>
  <r>
    <s v="Riviera Comm342"/>
    <x v="8"/>
    <x v="13"/>
    <x v="58"/>
    <x v="35"/>
    <x v="20"/>
    <n v="0"/>
    <n v="0"/>
    <n v="0"/>
    <n v="3.3000000000000002E-2"/>
    <n v="0"/>
    <n v="0"/>
  </r>
  <r>
    <s v="Riviera Comm346.3"/>
    <x v="8"/>
    <x v="13"/>
    <x v="58"/>
    <x v="33"/>
    <x v="6"/>
    <n v="1471.79"/>
    <n v="0"/>
    <n v="1471.79"/>
    <n v="0.33329999999999999"/>
    <n v="490.54760699999997"/>
    <n v="0"/>
  </r>
  <r>
    <s v="Riviera Comm346.5"/>
    <x v="8"/>
    <x v="13"/>
    <x v="58"/>
    <x v="38"/>
    <x v="22"/>
    <n v="675832.09"/>
    <n v="0"/>
    <n v="675832.09"/>
    <n v="0.2"/>
    <n v="135166.41800000001"/>
    <n v="0"/>
  </r>
  <r>
    <s v="Riviera U1 Comm CC341"/>
    <x v="8"/>
    <x v="13"/>
    <x v="59"/>
    <x v="12"/>
    <x v="1"/>
    <n v="63270029.630000003"/>
    <n v="0"/>
    <n v="63270029.630000003"/>
    <n v="3.3000000000000002E-2"/>
    <n v="2087910.9777900001"/>
    <n v="0"/>
  </r>
  <r>
    <s v="Riviera U1 Comm CC342"/>
    <x v="8"/>
    <x v="13"/>
    <x v="59"/>
    <x v="35"/>
    <x v="20"/>
    <n v="179202011.13"/>
    <n v="0"/>
    <n v="179202011.13"/>
    <n v="3.3000000000000002E-2"/>
    <n v="5913666.3672900004"/>
    <n v="0"/>
  </r>
  <r>
    <s v="Riviera U1 Comm CC343"/>
    <x v="8"/>
    <x v="13"/>
    <x v="59"/>
    <x v="31"/>
    <x v="19"/>
    <n v="44540701.740000002"/>
    <n v="0"/>
    <n v="44540701.740000002"/>
    <n v="3.3000000000000002E-2"/>
    <n v="1469843.1574200001"/>
    <n v="0"/>
  </r>
  <r>
    <s v="Riviera U1 Comm CC345"/>
    <x v="8"/>
    <x v="13"/>
    <x v="59"/>
    <x v="32"/>
    <x v="4"/>
    <n v="2211926.96"/>
    <n v="0"/>
    <n v="2211926.96"/>
    <n v="3.3000000000000002E-2"/>
    <n v="72993.589680000005"/>
    <n v="0"/>
  </r>
  <r>
    <s v="Riviera U1 Comm CC346"/>
    <x v="8"/>
    <x v="13"/>
    <x v="59"/>
    <x v="37"/>
    <x v="5"/>
    <n v="3814360.27"/>
    <n v="0"/>
    <n v="3814360.27"/>
    <n v="3.3000000000000002E-2"/>
    <n v="125873.88891000001"/>
    <n v="0"/>
  </r>
  <r>
    <s v="Riviera U1 Comm CC346.3"/>
    <x v="8"/>
    <x v="13"/>
    <x v="59"/>
    <x v="33"/>
    <x v="6"/>
    <n v="-706.57"/>
    <n v="0"/>
    <n v="-706.57"/>
    <n v="0.33329999999999999"/>
    <n v="-235.49978100000001"/>
    <n v="0"/>
  </r>
  <r>
    <s v="Riviera U1 Comm CC346.5"/>
    <x v="8"/>
    <x v="13"/>
    <x v="59"/>
    <x v="38"/>
    <x v="22"/>
    <n v="0"/>
    <n v="0"/>
    <n v="0"/>
    <n v="0.2"/>
    <n v="0"/>
    <n v="0"/>
  </r>
  <r>
    <s v="Riviera U1 Comm CC346.7"/>
    <x v="8"/>
    <x v="13"/>
    <x v="59"/>
    <x v="34"/>
    <x v="8"/>
    <n v="2653029.63"/>
    <n v="0"/>
    <n v="2653029.63"/>
    <n v="0.1429"/>
    <n v="379117.93412699999"/>
    <n v="0"/>
  </r>
  <r>
    <s v="Riviera U1CC341"/>
    <x v="8"/>
    <x v="13"/>
    <x v="60"/>
    <x v="12"/>
    <x v="1"/>
    <n v="15997089.92"/>
    <n v="0"/>
    <n v="15997089.92"/>
    <n v="3.3000000000000002E-2"/>
    <n v="527903.96736000001"/>
    <n v="0"/>
  </r>
  <r>
    <s v="Riviera U1CC342"/>
    <x v="8"/>
    <x v="13"/>
    <x v="60"/>
    <x v="35"/>
    <x v="20"/>
    <n v="31193370.789999999"/>
    <n v="0"/>
    <n v="31193370.789999999"/>
    <n v="3.3000000000000002E-2"/>
    <n v="1029381.23607"/>
    <n v="0"/>
  </r>
  <r>
    <s v="Riviera U1CC343"/>
    <x v="8"/>
    <x v="13"/>
    <x v="60"/>
    <x v="31"/>
    <x v="19"/>
    <n v="596275998.38"/>
    <n v="0"/>
    <n v="596275998.38"/>
    <n v="3.3000000000000002E-2"/>
    <n v="19677107.946540002"/>
    <n v="0"/>
  </r>
  <r>
    <s v="Riviera U1CC344"/>
    <x v="8"/>
    <x v="13"/>
    <x v="60"/>
    <x v="36"/>
    <x v="21"/>
    <n v="77435983.799999997"/>
    <n v="0"/>
    <n v="77435983.799999997"/>
    <n v="3.3000000000000002E-2"/>
    <n v="2555387.4654000001"/>
    <n v="0"/>
  </r>
  <r>
    <s v="Riviera U1CC345"/>
    <x v="8"/>
    <x v="13"/>
    <x v="60"/>
    <x v="32"/>
    <x v="4"/>
    <n v="77957689.459999993"/>
    <n v="0"/>
    <n v="77957689.459999993"/>
    <n v="3.3000000000000002E-2"/>
    <n v="2572603.7521799998"/>
    <n v="0"/>
  </r>
  <r>
    <s v="Riviera U1CC346"/>
    <x v="8"/>
    <x v="13"/>
    <x v="60"/>
    <x v="37"/>
    <x v="5"/>
    <n v="7268532.8200000003"/>
    <n v="0"/>
    <n v="7268532.8200000003"/>
    <n v="3.3000000000000002E-2"/>
    <n v="239861.58306000003"/>
    <n v="0"/>
  </r>
  <r>
    <s v="Sanford Comm341"/>
    <x v="8"/>
    <x v="14"/>
    <x v="61"/>
    <x v="12"/>
    <x v="1"/>
    <n v="68206349.060000002"/>
    <n v="304304.59000000003"/>
    <n v="67902044.469999999"/>
    <n v="3.5000000000000003E-2"/>
    <n v="2376571.55645"/>
    <n v="10650.660650000002"/>
  </r>
  <r>
    <s v="Sanford Comm342"/>
    <x v="8"/>
    <x v="14"/>
    <x v="61"/>
    <x v="35"/>
    <x v="20"/>
    <n v="84697.32"/>
    <n v="0"/>
    <n v="84697.32"/>
    <n v="3.7999999999999999E-2"/>
    <n v="3218.4981600000001"/>
    <n v="0"/>
  </r>
  <r>
    <s v="Sanford Comm343"/>
    <x v="8"/>
    <x v="14"/>
    <x v="61"/>
    <x v="31"/>
    <x v="19"/>
    <n v="5533439.5999999996"/>
    <n v="0"/>
    <n v="5533439.5999999996"/>
    <n v="4.4999999999999998E-2"/>
    <n v="249004.78199999998"/>
    <n v="0"/>
  </r>
  <r>
    <s v="Sanford Comm344"/>
    <x v="8"/>
    <x v="14"/>
    <x v="61"/>
    <x v="36"/>
    <x v="21"/>
    <n v="191076.28"/>
    <n v="0"/>
    <n v="191076.28"/>
    <n v="3.4000000000000002E-2"/>
    <n v="6496.5935200000004"/>
    <n v="0"/>
  </r>
  <r>
    <s v="Sanford Comm345"/>
    <x v="8"/>
    <x v="14"/>
    <x v="61"/>
    <x v="32"/>
    <x v="4"/>
    <n v="1968306.83"/>
    <n v="0"/>
    <n v="1968306.83"/>
    <n v="3.4000000000000002E-2"/>
    <n v="66922.432220000002"/>
    <n v="0"/>
  </r>
  <r>
    <s v="Sanford Comm346"/>
    <x v="8"/>
    <x v="14"/>
    <x v="61"/>
    <x v="37"/>
    <x v="5"/>
    <n v="2128770.21"/>
    <n v="0"/>
    <n v="2128770.21"/>
    <n v="3.4000000000000002E-2"/>
    <n v="72378.187140000009"/>
    <n v="0"/>
  </r>
  <r>
    <s v="Sanford Comm346.3"/>
    <x v="8"/>
    <x v="14"/>
    <x v="61"/>
    <x v="33"/>
    <x v="6"/>
    <n v="103816.67"/>
    <n v="0"/>
    <n v="103816.67"/>
    <n v="0.33329999999999999"/>
    <n v="34602.096110999999"/>
    <n v="0"/>
  </r>
  <r>
    <s v="Sanford Comm346.5"/>
    <x v="8"/>
    <x v="14"/>
    <x v="61"/>
    <x v="38"/>
    <x v="7"/>
    <n v="172476.06"/>
    <n v="0"/>
    <n v="172476.06"/>
    <n v="0.2"/>
    <n v="34495.212"/>
    <n v="0"/>
  </r>
  <r>
    <s v="Sanford Comm346.7"/>
    <x v="8"/>
    <x v="14"/>
    <x v="61"/>
    <x v="34"/>
    <x v="8"/>
    <n v="984576.22"/>
    <n v="0"/>
    <n v="984576.22"/>
    <n v="0.1429"/>
    <n v="140695.941838"/>
    <n v="0"/>
  </r>
  <r>
    <s v="Sanford U4341"/>
    <x v="8"/>
    <x v="14"/>
    <x v="62"/>
    <x v="12"/>
    <x v="1"/>
    <n v="7075638.1500000004"/>
    <n v="0"/>
    <n v="7075638.1500000004"/>
    <n v="3.5000000000000003E-2"/>
    <n v="247647.33525000003"/>
    <n v="0"/>
  </r>
  <r>
    <s v="Sanford U4342"/>
    <x v="8"/>
    <x v="14"/>
    <x v="62"/>
    <x v="35"/>
    <x v="20"/>
    <n v="1718938.07"/>
    <n v="0"/>
    <n v="1718938.07"/>
    <n v="3.7999999999999999E-2"/>
    <n v="65319.646659999999"/>
    <n v="0"/>
  </r>
  <r>
    <s v="Sanford U4343"/>
    <x v="8"/>
    <x v="14"/>
    <x v="62"/>
    <x v="31"/>
    <x v="19"/>
    <n v="298692134.44999999"/>
    <n v="171843.06"/>
    <n v="298520291.38999999"/>
    <n v="4.8000000000000001E-2"/>
    <n v="14328973.986719999"/>
    <n v="8248.4668799999999"/>
  </r>
  <r>
    <s v="Sanford U4344"/>
    <x v="8"/>
    <x v="14"/>
    <x v="62"/>
    <x v="36"/>
    <x v="21"/>
    <n v="31277821.760000002"/>
    <n v="0"/>
    <n v="31277821.760000002"/>
    <n v="3.4000000000000002E-2"/>
    <n v="1063445.9398400001"/>
    <n v="0"/>
  </r>
  <r>
    <s v="Sanford U4345"/>
    <x v="8"/>
    <x v="14"/>
    <x v="62"/>
    <x v="32"/>
    <x v="4"/>
    <n v="33545995.109999999"/>
    <n v="0"/>
    <n v="33545995.109999999"/>
    <n v="3.4000000000000002E-2"/>
    <n v="1140563.8337400001"/>
    <n v="0"/>
  </r>
  <r>
    <s v="Sanford U4346"/>
    <x v="8"/>
    <x v="14"/>
    <x v="62"/>
    <x v="37"/>
    <x v="5"/>
    <n v="3170293.07"/>
    <n v="0"/>
    <n v="3170293.07"/>
    <n v="3.4000000000000002E-2"/>
    <n v="107789.96438"/>
    <n v="0"/>
  </r>
  <r>
    <s v="Sanford U4346.5"/>
    <x v="8"/>
    <x v="14"/>
    <x v="62"/>
    <x v="38"/>
    <x v="7"/>
    <n v="20149.670000000002"/>
    <n v="0"/>
    <n v="20149.670000000002"/>
    <n v="0.2"/>
    <n v="4029.9340000000007"/>
    <n v="0"/>
  </r>
  <r>
    <s v="Sanford U5341"/>
    <x v="8"/>
    <x v="14"/>
    <x v="63"/>
    <x v="12"/>
    <x v="1"/>
    <n v="6933967.8600000003"/>
    <n v="0"/>
    <n v="6933967.8600000003"/>
    <n v="3.5000000000000003E-2"/>
    <n v="242688.87510000003"/>
    <n v="0"/>
  </r>
  <r>
    <s v="Sanford U5342"/>
    <x v="8"/>
    <x v="14"/>
    <x v="63"/>
    <x v="35"/>
    <x v="20"/>
    <n v="1729477.56"/>
    <n v="0"/>
    <n v="1729477.56"/>
    <n v="3.7999999999999999E-2"/>
    <n v="65720.147280000005"/>
    <n v="0"/>
  </r>
  <r>
    <s v="Sanford U5343"/>
    <x v="8"/>
    <x v="14"/>
    <x v="63"/>
    <x v="31"/>
    <x v="19"/>
    <n v="302776920.74000001"/>
    <n v="134808.67000000001"/>
    <n v="302642112.06999999"/>
    <n v="4.2000000000000003E-2"/>
    <n v="12710968.706940001"/>
    <n v="5661.964140000001"/>
  </r>
  <r>
    <s v="Sanford U5344"/>
    <x v="8"/>
    <x v="14"/>
    <x v="63"/>
    <x v="36"/>
    <x v="21"/>
    <n v="31067801.949999999"/>
    <n v="0"/>
    <n v="31067801.949999999"/>
    <n v="3.4000000000000002E-2"/>
    <n v="1056305.2663"/>
    <n v="0"/>
  </r>
  <r>
    <s v="Sanford U5345"/>
    <x v="8"/>
    <x v="14"/>
    <x v="63"/>
    <x v="32"/>
    <x v="4"/>
    <n v="33035533.050000001"/>
    <n v="0"/>
    <n v="33035533.050000001"/>
    <n v="3.4000000000000002E-2"/>
    <n v="1123208.1237000001"/>
    <n v="0"/>
  </r>
  <r>
    <s v="Sanford U5346"/>
    <x v="8"/>
    <x v="14"/>
    <x v="63"/>
    <x v="37"/>
    <x v="5"/>
    <n v="2763593.0300000003"/>
    <n v="0"/>
    <n v="2763593.0300000003"/>
    <n v="3.4000000000000002E-2"/>
    <n v="93962.163020000022"/>
    <n v="0"/>
  </r>
  <r>
    <s v="Sanford U5346.5"/>
    <x v="8"/>
    <x v="14"/>
    <x v="63"/>
    <x v="38"/>
    <x v="7"/>
    <n v="21376.55"/>
    <n v="0"/>
    <n v="21376.55"/>
    <n v="0.2"/>
    <n v="4275.3100000000004"/>
    <n v="0"/>
  </r>
  <r>
    <s v="Turkey Pt U5341"/>
    <x v="8"/>
    <x v="6"/>
    <x v="64"/>
    <x v="12"/>
    <x v="1"/>
    <n v="31588562.68"/>
    <n v="0"/>
    <n v="31588562.68"/>
    <n v="3.5000000000000003E-2"/>
    <n v="1105599.6938"/>
    <n v="0"/>
  </r>
  <r>
    <s v="Turkey Pt U5342"/>
    <x v="8"/>
    <x v="6"/>
    <x v="64"/>
    <x v="35"/>
    <x v="20"/>
    <n v="12280392.810000001"/>
    <n v="0"/>
    <n v="12280392.810000001"/>
    <n v="3.7999999999999999E-2"/>
    <n v="466654.92677999998"/>
    <n v="0"/>
  </r>
  <r>
    <s v="Turkey Pt U5343"/>
    <x v="8"/>
    <x v="6"/>
    <x v="64"/>
    <x v="31"/>
    <x v="19"/>
    <n v="374680397.58999997"/>
    <n v="0"/>
    <n v="374680397.58999997"/>
    <n v="5.7000000000000002E-2"/>
    <n v="21356782.662629999"/>
    <n v="0"/>
  </r>
  <r>
    <s v="Turkey Pt U5344"/>
    <x v="8"/>
    <x v="6"/>
    <x v="64"/>
    <x v="36"/>
    <x v="21"/>
    <n v="41233920.719999999"/>
    <n v="0"/>
    <n v="41233920.719999999"/>
    <n v="3.4000000000000002E-2"/>
    <n v="1401953.3044800002"/>
    <n v="0"/>
  </r>
  <r>
    <s v="Turkey Pt U5345"/>
    <x v="8"/>
    <x v="6"/>
    <x v="64"/>
    <x v="32"/>
    <x v="4"/>
    <n v="51437061.039999999"/>
    <n v="0"/>
    <n v="51437061.039999999"/>
    <n v="3.4000000000000002E-2"/>
    <n v="1748860.0753600001"/>
    <n v="0"/>
  </r>
  <r>
    <s v="Turkey Pt U5346"/>
    <x v="8"/>
    <x v="6"/>
    <x v="64"/>
    <x v="37"/>
    <x v="5"/>
    <n v="12303818.73"/>
    <n v="0"/>
    <n v="12303818.73"/>
    <n v="3.4000000000000002E-2"/>
    <n v="418329.83682000003"/>
    <n v="0"/>
  </r>
  <r>
    <s v="Turkey Pt U5346.5"/>
    <x v="8"/>
    <x v="6"/>
    <x v="64"/>
    <x v="38"/>
    <x v="7"/>
    <n v="227.38"/>
    <n v="0"/>
    <n v="227.38"/>
    <n v="0.2"/>
    <n v="45.475999999999999"/>
    <n v="0"/>
  </r>
  <r>
    <s v="Turkey Pt U5346.7"/>
    <x v="8"/>
    <x v="6"/>
    <x v="64"/>
    <x v="34"/>
    <x v="8"/>
    <n v="395762.66000000003"/>
    <n v="0"/>
    <n v="395762.66000000003"/>
    <n v="0.1429"/>
    <n v="56554.484114000006"/>
    <n v="0"/>
  </r>
  <r>
    <s v="WestCountyEC Comm341"/>
    <x v="8"/>
    <x v="15"/>
    <x v="65"/>
    <x v="12"/>
    <x v="1"/>
    <n v="2986880.85"/>
    <n v="0"/>
    <n v="2986880.85"/>
    <n v="3.3000000000000002E-2"/>
    <n v="98567.068050000002"/>
    <n v="0"/>
  </r>
  <r>
    <s v="WestCountyEC Comm342"/>
    <x v="8"/>
    <x v="15"/>
    <x v="65"/>
    <x v="35"/>
    <x v="20"/>
    <n v="435708.75"/>
    <n v="0"/>
    <n v="435708.75"/>
    <n v="3.3000000000000002E-2"/>
    <n v="14378.38875"/>
    <n v="0"/>
  </r>
  <r>
    <s v="WestCountyEC Comm343"/>
    <x v="8"/>
    <x v="15"/>
    <x v="65"/>
    <x v="31"/>
    <x v="19"/>
    <n v="150675653.13999999"/>
    <n v="0"/>
    <n v="150675653.13999999"/>
    <n v="3.3000000000000002E-2"/>
    <n v="4972296.5536199994"/>
    <n v="0"/>
  </r>
  <r>
    <s v="WestCountyEC Comm345"/>
    <x v="8"/>
    <x v="15"/>
    <x v="65"/>
    <x v="32"/>
    <x v="4"/>
    <n v="1248654.25"/>
    <n v="0"/>
    <n v="1248654.25"/>
    <n v="3.3000000000000002E-2"/>
    <n v="41205.590250000001"/>
    <n v="0"/>
  </r>
  <r>
    <s v="WestCountyEC Comm346"/>
    <x v="8"/>
    <x v="15"/>
    <x v="65"/>
    <x v="37"/>
    <x v="5"/>
    <n v="808880.11"/>
    <n v="0"/>
    <n v="808880.11"/>
    <n v="3.3000000000000002E-2"/>
    <n v="26693.04363"/>
    <n v="0"/>
  </r>
  <r>
    <s v="WestCountyEC Comm346.3"/>
    <x v="8"/>
    <x v="15"/>
    <x v="65"/>
    <x v="33"/>
    <x v="6"/>
    <n v="157732.14000000001"/>
    <n v="0"/>
    <n v="157732.14000000001"/>
    <n v="0.33329999999999999"/>
    <n v="52572.122262000004"/>
    <n v="0"/>
  </r>
  <r>
    <s v="WestCountyEC Comm346.5"/>
    <x v="8"/>
    <x v="15"/>
    <x v="65"/>
    <x v="38"/>
    <x v="7"/>
    <n v="225934.21"/>
    <n v="0"/>
    <n v="225934.21"/>
    <n v="0.2"/>
    <n v="45186.842000000004"/>
    <n v="0"/>
  </r>
  <r>
    <s v="WestCountyEC Comm346.7"/>
    <x v="8"/>
    <x v="15"/>
    <x v="65"/>
    <x v="34"/>
    <x v="8"/>
    <n v="2711526.7199999997"/>
    <n v="0"/>
    <n v="2711526.7199999997"/>
    <n v="0.1429"/>
    <n v="387477.16828799999"/>
    <n v="0"/>
  </r>
  <r>
    <s v="WestCountyEC U1341"/>
    <x v="8"/>
    <x v="15"/>
    <x v="66"/>
    <x v="12"/>
    <x v="1"/>
    <n v="106204942.8"/>
    <n v="0"/>
    <n v="106204942.8"/>
    <n v="3.3000000000000002E-2"/>
    <n v="3504763.1124"/>
    <n v="0"/>
  </r>
  <r>
    <s v="WestCountyEC U1342"/>
    <x v="8"/>
    <x v="15"/>
    <x v="66"/>
    <x v="35"/>
    <x v="20"/>
    <n v="21085598.649999999"/>
    <n v="0"/>
    <n v="21085598.649999999"/>
    <n v="3.3000000000000002E-2"/>
    <n v="695824.75544999994"/>
    <n v="0"/>
  </r>
  <r>
    <s v="WestCountyEC U1343"/>
    <x v="8"/>
    <x v="15"/>
    <x v="66"/>
    <x v="31"/>
    <x v="19"/>
    <n v="373445471.69"/>
    <n v="0"/>
    <n v="373445471.69"/>
    <n v="3.3000000000000002E-2"/>
    <n v="12323700.56577"/>
    <n v="0"/>
  </r>
  <r>
    <s v="WestCountyEC U1344"/>
    <x v="8"/>
    <x v="15"/>
    <x v="66"/>
    <x v="36"/>
    <x v="21"/>
    <n v="47833822.090000004"/>
    <n v="0"/>
    <n v="47833822.090000004"/>
    <n v="3.3000000000000002E-2"/>
    <n v="1578516.1289700002"/>
    <n v="0"/>
  </r>
  <r>
    <s v="WestCountyEC U1345"/>
    <x v="8"/>
    <x v="15"/>
    <x v="66"/>
    <x v="32"/>
    <x v="4"/>
    <n v="69910020.530000001"/>
    <n v="0"/>
    <n v="69910020.530000001"/>
    <n v="3.3000000000000002E-2"/>
    <n v="2307030.6774900001"/>
    <n v="0"/>
  </r>
  <r>
    <s v="WestCountyEC U1346"/>
    <x v="8"/>
    <x v="15"/>
    <x v="66"/>
    <x v="37"/>
    <x v="5"/>
    <n v="7776237.2199999997"/>
    <n v="0"/>
    <n v="7776237.2199999997"/>
    <n v="3.3000000000000002E-2"/>
    <n v="256615.82826000001"/>
    <n v="0"/>
  </r>
  <r>
    <s v="WestCountyEC U2341"/>
    <x v="8"/>
    <x v="15"/>
    <x v="67"/>
    <x v="12"/>
    <x v="1"/>
    <n v="38348631.18"/>
    <n v="0"/>
    <n v="38348631.18"/>
    <n v="3.3000000000000002E-2"/>
    <n v="1265504.8289400002"/>
    <n v="0"/>
  </r>
  <r>
    <s v="WestCountyEC U2342"/>
    <x v="8"/>
    <x v="15"/>
    <x v="67"/>
    <x v="35"/>
    <x v="20"/>
    <n v="7224475.7300000004"/>
    <n v="0"/>
    <n v="7224475.7300000004"/>
    <n v="3.3000000000000002E-2"/>
    <n v="238407.69909000004"/>
    <n v="0"/>
  </r>
  <r>
    <s v="WestCountyEC U2343"/>
    <x v="8"/>
    <x v="15"/>
    <x v="67"/>
    <x v="31"/>
    <x v="19"/>
    <n v="395530350.13"/>
    <n v="0"/>
    <n v="395530350.13"/>
    <n v="3.3000000000000002E-2"/>
    <n v="13052501.55429"/>
    <n v="0"/>
  </r>
  <r>
    <s v="WestCountyEC U2344"/>
    <x v="8"/>
    <x v="15"/>
    <x v="67"/>
    <x v="36"/>
    <x v="21"/>
    <n v="42157785.590000004"/>
    <n v="0"/>
    <n v="42157785.590000004"/>
    <n v="3.3000000000000002E-2"/>
    <n v="1391206.9244700002"/>
    <n v="0"/>
  </r>
  <r>
    <s v="WestCountyEC U2345"/>
    <x v="8"/>
    <x v="15"/>
    <x v="67"/>
    <x v="32"/>
    <x v="4"/>
    <n v="32080410.850000001"/>
    <n v="0"/>
    <n v="32080410.850000001"/>
    <n v="3.3000000000000002E-2"/>
    <n v="1058653.5580500001"/>
    <n v="0"/>
  </r>
  <r>
    <s v="WestCountyEC U2346"/>
    <x v="8"/>
    <x v="15"/>
    <x v="67"/>
    <x v="37"/>
    <x v="5"/>
    <n v="11500196.9"/>
    <n v="0"/>
    <n v="11500196.9"/>
    <n v="3.3000000000000002E-2"/>
    <n v="379506.49770000001"/>
    <n v="0"/>
  </r>
  <r>
    <s v="WestCountyEC U2346.5"/>
    <x v="8"/>
    <x v="15"/>
    <x v="67"/>
    <x v="38"/>
    <x v="7"/>
    <n v="0"/>
    <n v="0"/>
    <n v="0"/>
    <n v="0.2"/>
    <n v="0"/>
    <n v="0"/>
  </r>
  <r>
    <s v="WestCountyEC U3341"/>
    <x v="8"/>
    <x v="15"/>
    <x v="68"/>
    <x v="12"/>
    <x v="1"/>
    <n v="57184702.619999997"/>
    <n v="0"/>
    <n v="57184702.619999997"/>
    <n v="3.3000000000000002E-2"/>
    <n v="1887095.18646"/>
    <n v="0"/>
  </r>
  <r>
    <s v="WestCountyEC U3342"/>
    <x v="8"/>
    <x v="15"/>
    <x v="68"/>
    <x v="35"/>
    <x v="20"/>
    <n v="10664125.68"/>
    <n v="0"/>
    <n v="10664125.68"/>
    <n v="3.3000000000000002E-2"/>
    <n v="351916.14744000003"/>
    <n v="0"/>
  </r>
  <r>
    <s v="WestCountyEC U3343"/>
    <x v="8"/>
    <x v="15"/>
    <x v="68"/>
    <x v="31"/>
    <x v="19"/>
    <n v="577990276.73000002"/>
    <n v="0"/>
    <n v="577990276.73000002"/>
    <n v="3.3000000000000002E-2"/>
    <n v="19073679.132090002"/>
    <n v="0"/>
  </r>
  <r>
    <s v="WestCountyEC U3344"/>
    <x v="8"/>
    <x v="15"/>
    <x v="68"/>
    <x v="36"/>
    <x v="21"/>
    <n v="63980917.049999997"/>
    <n v="0"/>
    <n v="63980917.049999997"/>
    <n v="3.3000000000000002E-2"/>
    <n v="2111370.2626499999"/>
    <n v="0"/>
  </r>
  <r>
    <s v="WestCountyEC U3345"/>
    <x v="8"/>
    <x v="15"/>
    <x v="68"/>
    <x v="32"/>
    <x v="4"/>
    <n v="47845529.939999998"/>
    <n v="0"/>
    <n v="47845529.939999998"/>
    <n v="3.3000000000000002E-2"/>
    <n v="1578902.48802"/>
    <n v="0"/>
  </r>
  <r>
    <s v="WestCountyEC U3346"/>
    <x v="8"/>
    <x v="15"/>
    <x v="68"/>
    <x v="37"/>
    <x v="5"/>
    <n v="12349394.689999999"/>
    <n v="0"/>
    <n v="12349394.689999999"/>
    <n v="3.3000000000000002E-2"/>
    <n v="407530.02477000002"/>
    <n v="0"/>
  </r>
  <r>
    <s v="FtLauderdale GTs341"/>
    <x v="9"/>
    <x v="9"/>
    <x v="69"/>
    <x v="12"/>
    <x v="1"/>
    <n v="7214658.4800000004"/>
    <n v="92726.74"/>
    <n v="7121931.7400000002"/>
    <n v="2.1999999999999999E-2"/>
    <n v="156682.49828"/>
    <n v="2039.98828"/>
  </r>
  <r>
    <s v="FtLauderdale GTs342"/>
    <x v="9"/>
    <x v="9"/>
    <x v="69"/>
    <x v="35"/>
    <x v="20"/>
    <n v="2333002.94"/>
    <n v="1097540.3"/>
    <n v="1235462.6399999999"/>
    <n v="2.5999999999999999E-2"/>
    <n v="32122.028639999997"/>
    <n v="28536.0478"/>
  </r>
  <r>
    <s v="FtLauderdale GTs343"/>
    <x v="9"/>
    <x v="9"/>
    <x v="69"/>
    <x v="31"/>
    <x v="19"/>
    <n v="46658243.939999998"/>
    <n v="120466.49"/>
    <n v="46537777.449999996"/>
    <n v="2.9000000000000001E-2"/>
    <n v="1349595.54605"/>
    <n v="3493.5282100000004"/>
  </r>
  <r>
    <s v="FtLauderdale GTs344"/>
    <x v="9"/>
    <x v="9"/>
    <x v="69"/>
    <x v="36"/>
    <x v="21"/>
    <n v="20977625.52"/>
    <n v="0"/>
    <n v="20977625.52"/>
    <n v="2.1000000000000001E-2"/>
    <n v="440530.13592000003"/>
    <n v="0"/>
  </r>
  <r>
    <s v="FtLauderdale GTs345"/>
    <x v="9"/>
    <x v="9"/>
    <x v="69"/>
    <x v="32"/>
    <x v="4"/>
    <n v="5041285.74"/>
    <n v="0"/>
    <n v="5041285.74"/>
    <n v="2.1000000000000001E-2"/>
    <n v="105867.00054000001"/>
    <n v="0"/>
  </r>
  <r>
    <s v="FtLauderdale GTs346"/>
    <x v="9"/>
    <x v="9"/>
    <x v="69"/>
    <x v="37"/>
    <x v="5"/>
    <n v="251215.51"/>
    <n v="0"/>
    <n v="251215.51"/>
    <n v="2.1999999999999999E-2"/>
    <n v="5526.7412199999999"/>
    <n v="0"/>
  </r>
  <r>
    <s v="FtLauderdale GTs346.7"/>
    <x v="9"/>
    <x v="9"/>
    <x v="69"/>
    <x v="34"/>
    <x v="8"/>
    <n v="38770"/>
    <n v="0"/>
    <n v="38770"/>
    <n v="0.1429"/>
    <n v="5540.2330000000002"/>
    <n v="0"/>
  </r>
  <r>
    <s v="FtMyers GTs341"/>
    <x v="9"/>
    <x v="11"/>
    <x v="70"/>
    <x v="12"/>
    <x v="1"/>
    <n v="3829532.33"/>
    <n v="98714.92"/>
    <n v="3730817.41"/>
    <n v="2.3E-2"/>
    <n v="85808.800430000003"/>
    <n v="2270.4431599999998"/>
  </r>
  <r>
    <s v="FtMyers GTs342"/>
    <x v="9"/>
    <x v="11"/>
    <x v="70"/>
    <x v="35"/>
    <x v="20"/>
    <n v="2947423.64"/>
    <n v="763462.18"/>
    <n v="2183961.46"/>
    <n v="2.7E-2"/>
    <n v="58966.959419999999"/>
    <n v="20613.478860000003"/>
  </r>
  <r>
    <s v="FtMyers GTs343"/>
    <x v="9"/>
    <x v="11"/>
    <x v="70"/>
    <x v="31"/>
    <x v="19"/>
    <n v="45818146.780000001"/>
    <n v="57855.19"/>
    <n v="45760291.590000004"/>
    <n v="3.1E-2"/>
    <n v="1418569.03929"/>
    <n v="1793.51089"/>
  </r>
  <r>
    <s v="FtMyers GTs344"/>
    <x v="9"/>
    <x v="11"/>
    <x v="70"/>
    <x v="36"/>
    <x v="21"/>
    <n v="18726733.109999999"/>
    <n v="0"/>
    <n v="18726733.109999999"/>
    <n v="2.1999999999999999E-2"/>
    <n v="411988.12841999996"/>
    <n v="0"/>
  </r>
  <r>
    <s v="FtMyers GTs345"/>
    <x v="9"/>
    <x v="11"/>
    <x v="70"/>
    <x v="32"/>
    <x v="4"/>
    <n v="14040659.66"/>
    <n v="12430"/>
    <n v="14028229.66"/>
    <n v="2.1999999999999999E-2"/>
    <n v="308621.05251999997"/>
    <n v="273.45999999999998"/>
  </r>
  <r>
    <s v="FtMyers GTs346"/>
    <x v="9"/>
    <x v="11"/>
    <x v="70"/>
    <x v="37"/>
    <x v="5"/>
    <n v="85193.94"/>
    <n v="0"/>
    <n v="85193.94"/>
    <n v="2.3E-2"/>
    <n v="1959.4606200000001"/>
    <n v="0"/>
  </r>
  <r>
    <s v="PtEverglades GTs341"/>
    <x v="9"/>
    <x v="3"/>
    <x v="71"/>
    <x v="12"/>
    <x v="1"/>
    <n v="4520270.1500000004"/>
    <n v="454080.68"/>
    <n v="4066189.47"/>
    <n v="2.1999999999999999E-2"/>
    <n v="89456.168340000004"/>
    <n v="9989.7749599999988"/>
  </r>
  <r>
    <s v="PtEverglades GTs342"/>
    <x v="9"/>
    <x v="3"/>
    <x v="71"/>
    <x v="35"/>
    <x v="20"/>
    <n v="10912737.82"/>
    <n v="4603933.49"/>
    <n v="6308804.3300000001"/>
    <n v="2.5999999999999999E-2"/>
    <n v="164028.91258"/>
    <n v="119702.27074000001"/>
  </r>
  <r>
    <s v="PtEverglades GTs343"/>
    <x v="9"/>
    <x v="3"/>
    <x v="71"/>
    <x v="31"/>
    <x v="19"/>
    <n v="26900509.91"/>
    <n v="107874.44"/>
    <n v="26792635.469999999"/>
    <n v="3.4000000000000002E-2"/>
    <n v="910949.60597999999"/>
    <n v="3667.7309600000003"/>
  </r>
  <r>
    <s v="PtEverglades GTs344"/>
    <x v="9"/>
    <x v="3"/>
    <x v="71"/>
    <x v="36"/>
    <x v="21"/>
    <n v="11964548.949999999"/>
    <n v="0"/>
    <n v="11964548.949999999"/>
    <n v="2.1000000000000001E-2"/>
    <n v="251255.52794999999"/>
    <n v="0"/>
  </r>
  <r>
    <s v="PtEverglades GTs345"/>
    <x v="9"/>
    <x v="3"/>
    <x v="71"/>
    <x v="32"/>
    <x v="4"/>
    <n v="3729362.93"/>
    <n v="7782.85"/>
    <n v="3721580.08"/>
    <n v="2.1000000000000001E-2"/>
    <n v="78153.181680000009"/>
    <n v="163.43985000000001"/>
  </r>
  <r>
    <s v="PtEverglades GTs346"/>
    <x v="9"/>
    <x v="3"/>
    <x v="71"/>
    <x v="37"/>
    <x v="5"/>
    <n v="247828.5"/>
    <n v="0"/>
    <n v="247828.5"/>
    <n v="2.1999999999999999E-2"/>
    <n v="5452.2269999999999"/>
    <n v="0"/>
  </r>
  <r>
    <s v="PtEverglades GTs346.3"/>
    <x v="9"/>
    <x v="3"/>
    <x v="71"/>
    <x v="33"/>
    <x v="6"/>
    <n v="143029.87"/>
    <n v="0"/>
    <n v="143029.87"/>
    <n v="0.33329999999999999"/>
    <n v="47671.855670999998"/>
    <n v="0"/>
  </r>
  <r>
    <s v="PtEverglades GTs346.7"/>
    <x v="9"/>
    <x v="3"/>
    <x v="71"/>
    <x v="34"/>
    <x v="8"/>
    <n v="560550.02"/>
    <n v="0"/>
    <n v="560550.02"/>
    <n v="0.1429"/>
    <n v="80102.597858000008"/>
    <n v="0"/>
  </r>
  <r>
    <s v="Desoto Solar341"/>
    <x v="10"/>
    <x v="16"/>
    <x v="72"/>
    <x v="12"/>
    <x v="1"/>
    <n v="4502770.01"/>
    <n v="4502770.01"/>
    <n v="0"/>
    <n v="3.3000000000000002E-2"/>
    <n v="0"/>
    <n v="148591.41033000001"/>
  </r>
  <r>
    <s v="Desoto Solar343"/>
    <x v="10"/>
    <x v="16"/>
    <x v="72"/>
    <x v="31"/>
    <x v="19"/>
    <n v="115297907.67"/>
    <n v="115297907.67"/>
    <n v="0"/>
    <n v="3.3000000000000002E-2"/>
    <n v="0"/>
    <n v="3804830.9531100001"/>
  </r>
  <r>
    <s v="Desoto Solar345"/>
    <x v="10"/>
    <x v="16"/>
    <x v="72"/>
    <x v="32"/>
    <x v="4"/>
    <n v="26746265.879999999"/>
    <n v="26746265.879999999"/>
    <n v="0"/>
    <n v="3.3000000000000002E-2"/>
    <n v="0"/>
    <n v="882626.77404000005"/>
  </r>
  <r>
    <s v="Desoto Solar346.3"/>
    <x v="10"/>
    <x v="16"/>
    <x v="72"/>
    <x v="33"/>
    <x v="6"/>
    <n v="20537"/>
    <n v="20537"/>
    <n v="0"/>
    <n v="0.33329999999999999"/>
    <n v="0"/>
    <n v="6844.9820999999993"/>
  </r>
  <r>
    <s v="Desoto Solar346.5"/>
    <x v="10"/>
    <x v="16"/>
    <x v="72"/>
    <x v="38"/>
    <x v="7"/>
    <n v="28661.33"/>
    <n v="28661.33"/>
    <n v="0"/>
    <n v="0.2"/>
    <n v="0"/>
    <n v="5732.2660000000005"/>
  </r>
  <r>
    <s v="Desoto Solar346.7"/>
    <x v="10"/>
    <x v="16"/>
    <x v="72"/>
    <x v="34"/>
    <x v="8"/>
    <n v="101555.66"/>
    <n v="101555.66"/>
    <n v="0"/>
    <n v="0.1429"/>
    <n v="0"/>
    <n v="14512.303814000001"/>
  </r>
  <r>
    <s v="Martin Solar341"/>
    <x v="10"/>
    <x v="17"/>
    <x v="73"/>
    <x v="12"/>
    <x v="1"/>
    <n v="20746646.280000001"/>
    <n v="20746646.280000001"/>
    <n v="0"/>
    <n v="3.3000000000000002E-2"/>
    <n v="0"/>
    <n v="684639.32724000013"/>
  </r>
  <r>
    <s v="Martin Solar343"/>
    <x v="10"/>
    <x v="17"/>
    <x v="73"/>
    <x v="31"/>
    <x v="19"/>
    <n v="394838198.50999999"/>
    <n v="394838198.50999999"/>
    <n v="0"/>
    <n v="3.3000000000000002E-2"/>
    <n v="0"/>
    <n v="13029660.550830001"/>
  </r>
  <r>
    <s v="Martin Solar345"/>
    <x v="10"/>
    <x v="17"/>
    <x v="73"/>
    <x v="32"/>
    <x v="4"/>
    <n v="4125203.93"/>
    <n v="4125203.93"/>
    <n v="0"/>
    <n v="3.3000000000000002E-2"/>
    <n v="0"/>
    <n v="136131.72969000001"/>
  </r>
  <r>
    <s v="Martin Solar346"/>
    <x v="10"/>
    <x v="17"/>
    <x v="73"/>
    <x v="37"/>
    <x v="5"/>
    <n v="1299.31"/>
    <n v="1299.31"/>
    <n v="0"/>
    <n v="3.3000000000000002E-2"/>
    <n v="0"/>
    <n v="42.877229999999997"/>
  </r>
  <r>
    <s v="Martin Solar346.5"/>
    <x v="10"/>
    <x v="17"/>
    <x v="73"/>
    <x v="38"/>
    <x v="7"/>
    <n v="11177.7"/>
    <n v="11177.7"/>
    <n v="0"/>
    <n v="0.2"/>
    <n v="0"/>
    <n v="2235.5400000000004"/>
  </r>
  <r>
    <s v="Martin Solar346.7"/>
    <x v="10"/>
    <x v="17"/>
    <x v="73"/>
    <x v="34"/>
    <x v="8"/>
    <n v="29521.4"/>
    <n v="29521.4"/>
    <n v="0"/>
    <n v="0.1429"/>
    <n v="0"/>
    <n v="4218.6080600000005"/>
  </r>
  <r>
    <s v="Space Coast Solar341"/>
    <x v="10"/>
    <x v="18"/>
    <x v="74"/>
    <x v="12"/>
    <x v="1"/>
    <n v="3888725.58"/>
    <n v="3888725.58"/>
    <n v="0"/>
    <n v="3.3000000000000002E-2"/>
    <n v="0"/>
    <n v="128327.94414000001"/>
  </r>
  <r>
    <s v="Space Coast Solar343"/>
    <x v="10"/>
    <x v="18"/>
    <x v="74"/>
    <x v="31"/>
    <x v="19"/>
    <n v="51556083.219999999"/>
    <n v="51556083.219999999"/>
    <n v="0"/>
    <n v="3.3000000000000002E-2"/>
    <n v="0"/>
    <n v="1701350.7462599999"/>
  </r>
  <r>
    <s v="Space Coast Solar345"/>
    <x v="10"/>
    <x v="18"/>
    <x v="74"/>
    <x v="32"/>
    <x v="4"/>
    <n v="6126698.7599999998"/>
    <n v="6126698.7599999998"/>
    <n v="0"/>
    <n v="3.3000000000000002E-2"/>
    <n v="0"/>
    <n v="202181.05908000001"/>
  </r>
  <r>
    <s v="Space Coast Solar346.3"/>
    <x v="10"/>
    <x v="18"/>
    <x v="74"/>
    <x v="33"/>
    <x v="6"/>
    <n v="1309.53"/>
    <n v="1309.53"/>
    <n v="0"/>
    <n v="0.33329999999999999"/>
    <n v="0"/>
    <n v="436.46634899999998"/>
  </r>
  <r>
    <s v="Space Coast Solar346.5"/>
    <x v="10"/>
    <x v="18"/>
    <x v="74"/>
    <x v="38"/>
    <x v="7"/>
    <n v="35202.340000000004"/>
    <n v="35202.340000000004"/>
    <n v="0"/>
    <n v="0.2"/>
    <n v="0"/>
    <n v="7040.4680000000008"/>
  </r>
  <r>
    <s v="Space Coast Solar346.7"/>
    <x v="10"/>
    <x v="18"/>
    <x v="74"/>
    <x v="34"/>
    <x v="8"/>
    <n v="51560.44"/>
    <n v="51560.44"/>
    <n v="0"/>
    <n v="0.1429"/>
    <n v="0"/>
    <n v="7367.9868759999999"/>
  </r>
  <r>
    <s v="Mass Distribution Plant361"/>
    <x v="11"/>
    <x v="19"/>
    <x v="75"/>
    <x v="39"/>
    <x v="1"/>
    <n v="187935464.31999999"/>
    <n v="4025031.09"/>
    <n v="183910433.22999999"/>
    <n v="1.9E-2"/>
    <n v="3494298.2313699997"/>
    <n v="76475.590709999989"/>
  </r>
  <r>
    <s v="Mass Distribution Plant362"/>
    <x v="11"/>
    <x v="19"/>
    <x v="75"/>
    <x v="40"/>
    <x v="11"/>
    <n v="1499157725.5899999"/>
    <n v="2473528.58"/>
    <n v="1496684197.01"/>
    <n v="2.5999999999999999E-2"/>
    <n v="38913789.122259997"/>
    <n v="64311.74308"/>
  </r>
  <r>
    <s v="Mass Distribution Plant362.9"/>
    <x v="11"/>
    <x v="19"/>
    <x v="75"/>
    <x v="41"/>
    <x v="23"/>
    <n v="3609623.12"/>
    <n v="0"/>
    <n v="3609623.12"/>
    <n v="0.2"/>
    <n v="721924.62400000007"/>
    <n v="0"/>
  </r>
  <r>
    <s v="Mass Distribution Plant364"/>
    <x v="11"/>
    <x v="19"/>
    <x v="75"/>
    <x v="42"/>
    <x v="24"/>
    <n v="1411640351.6800001"/>
    <n v="235234.01"/>
    <n v="1411405117.6700001"/>
    <n v="4.1000000000000002E-2"/>
    <n v="57867609.824470006"/>
    <n v="9644.5944100000015"/>
  </r>
  <r>
    <s v="Mass Distribution Plant365"/>
    <x v="11"/>
    <x v="19"/>
    <x v="75"/>
    <x v="43"/>
    <x v="13"/>
    <n v="1668077299.47"/>
    <n v="719374.40999999992"/>
    <n v="1667357925.0599999"/>
    <n v="3.9E-2"/>
    <n v="65026959.077339999"/>
    <n v="28055.601989999996"/>
  </r>
  <r>
    <s v="Mass Distribution Plant366.6"/>
    <x v="11"/>
    <x v="19"/>
    <x v="75"/>
    <x v="44"/>
    <x v="25"/>
    <n v="1525814790.8299999"/>
    <n v="315801.64"/>
    <n v="1525498989.1899998"/>
    <n v="1.4999999999999999E-2"/>
    <n v="22882484.837849997"/>
    <n v="4737.0245999999997"/>
  </r>
  <r>
    <s v="Mass Distribution Plant366.7"/>
    <x v="11"/>
    <x v="19"/>
    <x v="75"/>
    <x v="45"/>
    <x v="26"/>
    <n v="78466959.489999995"/>
    <n v="73494.7"/>
    <n v="78393464.789999992"/>
    <n v="0.02"/>
    <n v="1567869.2958"/>
    <n v="1469.894"/>
  </r>
  <r>
    <s v="Mass Distribution Plant367.5"/>
    <x v="11"/>
    <x v="19"/>
    <x v="75"/>
    <x v="46"/>
    <x v="27"/>
    <n v="8145581.9800000004"/>
    <n v="0"/>
    <n v="8145581.9800000004"/>
    <n v="3.4500000000000003E-2"/>
    <n v="281022.57831000001"/>
    <n v="0"/>
  </r>
  <r>
    <s v="Mass Distribution Plant367.6"/>
    <x v="11"/>
    <x v="19"/>
    <x v="75"/>
    <x v="47"/>
    <x v="28"/>
    <n v="1737607240.27"/>
    <n v="171723.78"/>
    <n v="1737435516.49"/>
    <n v="2.5999999999999999E-2"/>
    <n v="45173323.428739995"/>
    <n v="4464.8182799999995"/>
  </r>
  <r>
    <s v="Mass Distribution Plant367.7"/>
    <x v="11"/>
    <x v="19"/>
    <x v="75"/>
    <x v="48"/>
    <x v="29"/>
    <n v="478349504.20999998"/>
    <n v="0"/>
    <n v="478349504.20999998"/>
    <n v="2.9000000000000001E-2"/>
    <n v="13872135.622090001"/>
    <n v="0"/>
  </r>
  <r>
    <s v="Mass Distribution Plant367.9"/>
    <x v="11"/>
    <x v="19"/>
    <x v="75"/>
    <x v="49"/>
    <x v="30"/>
    <n v="-1186030.53"/>
    <n v="0"/>
    <n v="-1186030.53"/>
    <n v="0.1"/>
    <n v="-118603.05300000001"/>
    <n v="0"/>
  </r>
  <r>
    <s v="Mass Distribution Plant368"/>
    <x v="11"/>
    <x v="19"/>
    <x v="75"/>
    <x v="50"/>
    <x v="31"/>
    <n v="2100643966.9200001"/>
    <n v="0"/>
    <n v="2100643966.9200001"/>
    <n v="3.7999999999999999E-2"/>
    <n v="79824470.742960006"/>
    <n v="0"/>
  </r>
  <r>
    <s v="Mass Distribution Plant369.1"/>
    <x v="11"/>
    <x v="19"/>
    <x v="75"/>
    <x v="51"/>
    <x v="32"/>
    <n v="238806808.48000002"/>
    <n v="607.06000000000006"/>
    <n v="238806201.42000002"/>
    <n v="3.9E-2"/>
    <n v="9313441.8553800005"/>
    <n v="23.675340000000002"/>
  </r>
  <r>
    <s v="Mass Distribution Plant369.6"/>
    <x v="11"/>
    <x v="19"/>
    <x v="75"/>
    <x v="52"/>
    <x v="33"/>
    <n v="816802382.15999997"/>
    <n v="0"/>
    <n v="816802382.15999997"/>
    <n v="2.4E-2"/>
    <n v="19603257.171840001"/>
    <n v="0"/>
  </r>
  <r>
    <s v="Mass Distribution Plant370"/>
    <x v="11"/>
    <x v="19"/>
    <x v="75"/>
    <x v="53"/>
    <x v="34"/>
    <n v="210705124.72"/>
    <n v="0"/>
    <n v="210705124.72"/>
    <n v="3.5999999999999997E-2"/>
    <n v="7585384.4899199996"/>
    <n v="0"/>
  </r>
  <r>
    <s v="Mass Distribution Plant370.1"/>
    <x v="11"/>
    <x v="19"/>
    <x v="75"/>
    <x v="54"/>
    <x v="35"/>
    <n v="641072351"/>
    <n v="0"/>
    <n v="641072351"/>
    <n v="6.5000000000000002E-2"/>
    <n v="41669702.815000005"/>
    <n v="0"/>
  </r>
  <r>
    <s v="Mass Distribution Plant371"/>
    <x v="11"/>
    <x v="19"/>
    <x v="75"/>
    <x v="55"/>
    <x v="36"/>
    <n v="72503154.450000003"/>
    <n v="0"/>
    <n v="72503154.450000003"/>
    <n v="0.04"/>
    <n v="2900126.1780000003"/>
    <n v="0"/>
  </r>
  <r>
    <s v="Mass Distribution Plant371.2"/>
    <x v="11"/>
    <x v="19"/>
    <x v="75"/>
    <x v="56"/>
    <x v="37"/>
    <n v="24869913.66"/>
    <n v="0"/>
    <n v="24869913.66"/>
    <n v="0.2"/>
    <n v="4973982.7319999998"/>
    <n v="0"/>
  </r>
  <r>
    <s v="Mass Distribution Plant371.3"/>
    <x v="11"/>
    <x v="19"/>
    <x v="75"/>
    <x v="57"/>
    <x v="38"/>
    <n v="781506.03"/>
    <n v="0"/>
    <n v="781506.03"/>
    <n v="0.2"/>
    <n v="156301.20600000001"/>
    <n v="0"/>
  </r>
  <r>
    <s v="Mass Distribution Plant371.5"/>
    <x v="11"/>
    <x v="19"/>
    <x v="75"/>
    <x v="58"/>
    <x v="39"/>
    <n v="7178553.7599999998"/>
    <n v="0"/>
    <n v="7178553.7599999998"/>
    <n v="0.2"/>
    <n v="1435710.7520000001"/>
    <n v="0"/>
  </r>
  <r>
    <s v="Mass Distribution Plant373"/>
    <x v="11"/>
    <x v="19"/>
    <x v="75"/>
    <x v="59"/>
    <x v="40"/>
    <n v="433720169.81"/>
    <n v="0"/>
    <n v="433720169.81"/>
    <n v="0.04"/>
    <n v="17348806.792399999"/>
    <n v="0"/>
  </r>
  <r>
    <s v="Mass Distribution Plant370.2"/>
    <x v="12"/>
    <x v="19"/>
    <x v="75"/>
    <x v="60"/>
    <x v="41"/>
    <n v="-9855.35"/>
    <n v="0"/>
    <n v="-9855.35"/>
    <n v="0"/>
    <n v="0"/>
    <n v="0"/>
  </r>
  <r>
    <s v="Amortizable390.1"/>
    <x v="13"/>
    <x v="20"/>
    <x v="76"/>
    <x v="61"/>
    <x v="42"/>
    <n v="2423079.08"/>
    <n v="0"/>
    <n v="2423079.08"/>
    <n v="0.1041"/>
    <n v="252242.532228"/>
    <n v="0"/>
  </r>
  <r>
    <s v="Amortizable391.1"/>
    <x v="13"/>
    <x v="20"/>
    <x v="76"/>
    <x v="62"/>
    <x v="43"/>
    <n v="17081291.09"/>
    <n v="0"/>
    <n v="17081291.09"/>
    <n v="0.1429"/>
    <n v="2440916.4967609998"/>
    <n v="0"/>
  </r>
  <r>
    <s v="Amortizable391.2"/>
    <x v="13"/>
    <x v="20"/>
    <x v="76"/>
    <x v="63"/>
    <x v="44"/>
    <n v="4219723.0999999996"/>
    <n v="0"/>
    <n v="4219723.0999999996"/>
    <n v="0.2"/>
    <n v="843944.62"/>
    <n v="0"/>
  </r>
  <r>
    <s v="Amortizable391.3"/>
    <x v="13"/>
    <x v="20"/>
    <x v="76"/>
    <x v="64"/>
    <x v="45"/>
    <n v="289705.72000000003"/>
    <n v="0"/>
    <n v="289705.72000000003"/>
    <n v="0.1429"/>
    <n v="41398.947388000001"/>
    <n v="0"/>
  </r>
  <r>
    <s v="Amortizable391.4"/>
    <x v="13"/>
    <x v="20"/>
    <x v="76"/>
    <x v="65"/>
    <x v="46"/>
    <n v="2152413.41"/>
    <n v="0"/>
    <n v="2152413.41"/>
    <n v="0.1429"/>
    <n v="307579.87628900004"/>
    <n v="0"/>
  </r>
  <r>
    <s v="Amortizable391.5"/>
    <x v="13"/>
    <x v="20"/>
    <x v="76"/>
    <x v="66"/>
    <x v="47"/>
    <n v="133993315.11"/>
    <n v="0"/>
    <n v="133993315.11"/>
    <n v="0.2"/>
    <n v="26798663.022"/>
    <n v="0"/>
  </r>
  <r>
    <s v="Amortizable391.9"/>
    <x v="13"/>
    <x v="20"/>
    <x v="76"/>
    <x v="67"/>
    <x v="48"/>
    <n v="22947998.649999999"/>
    <n v="8552.130000000001"/>
    <n v="22939446.52"/>
    <n v="0.33329999999999999"/>
    <n v="7645717.5251159994"/>
    <n v="2850.4249290000002"/>
  </r>
  <r>
    <s v="Amortizable392.7"/>
    <x v="13"/>
    <x v="20"/>
    <x v="76"/>
    <x v="68"/>
    <x v="49"/>
    <n v="28189.54"/>
    <n v="0"/>
    <n v="28189.54"/>
    <n v="0.2"/>
    <n v="5637.9080000000004"/>
    <n v="0"/>
  </r>
  <r>
    <s v="Amortizable393.2"/>
    <x v="13"/>
    <x v="20"/>
    <x v="76"/>
    <x v="69"/>
    <x v="50"/>
    <n v="1699105.44"/>
    <n v="0"/>
    <n v="1699105.44"/>
    <n v="0.1429"/>
    <n v="242802.167376"/>
    <n v="0"/>
  </r>
  <r>
    <s v="Amortizable394.1"/>
    <x v="13"/>
    <x v="20"/>
    <x v="76"/>
    <x v="70"/>
    <x v="51"/>
    <n v="3048.15"/>
    <n v="0"/>
    <n v="3048.15"/>
    <n v="0.1429"/>
    <n v="435.58063500000003"/>
    <n v="0"/>
  </r>
  <r>
    <s v="Amortizable394.2"/>
    <x v="13"/>
    <x v="20"/>
    <x v="76"/>
    <x v="71"/>
    <x v="52"/>
    <n v="25172481.129999999"/>
    <n v="18992.89"/>
    <n v="25153488.239999998"/>
    <n v="0.1429"/>
    <n v="3594433.4694959996"/>
    <n v="2714.0839809999998"/>
  </r>
  <r>
    <s v="Amortizable395.1"/>
    <x v="13"/>
    <x v="20"/>
    <x v="76"/>
    <x v="72"/>
    <x v="53"/>
    <n v="0"/>
    <n v="0"/>
    <n v="0"/>
    <n v="0"/>
    <n v="0"/>
    <n v="0"/>
  </r>
  <r>
    <s v="Amortizable395.2"/>
    <x v="13"/>
    <x v="20"/>
    <x v="76"/>
    <x v="73"/>
    <x v="54"/>
    <n v="8661700.4299999997"/>
    <n v="0"/>
    <n v="8661700.4299999997"/>
    <n v="0.1429"/>
    <n v="1237756.9914470001"/>
    <n v="0"/>
  </r>
  <r>
    <s v="Amortizable397.1"/>
    <x v="13"/>
    <x v="20"/>
    <x v="76"/>
    <x v="74"/>
    <x v="55"/>
    <n v="-2802.94"/>
    <n v="0"/>
    <n v="-2802.94"/>
    <n v="0.1429"/>
    <n v="-400.54012599999999"/>
    <n v="0"/>
  </r>
  <r>
    <s v="Amortizable397.2"/>
    <x v="13"/>
    <x v="20"/>
    <x v="76"/>
    <x v="75"/>
    <x v="56"/>
    <n v="127990295.47000001"/>
    <n v="47427.54"/>
    <n v="127942867.93000001"/>
    <n v="0.1429"/>
    <n v="18283035.827197"/>
    <n v="6777.3954659999999"/>
  </r>
  <r>
    <s v="Amortizable397.3"/>
    <x v="13"/>
    <x v="20"/>
    <x v="76"/>
    <x v="76"/>
    <x v="57"/>
    <n v="-516.93000000000006"/>
    <n v="0"/>
    <n v="-516.93000000000006"/>
    <n v="0.1429"/>
    <n v="-73.869297000000003"/>
    <n v="0"/>
  </r>
  <r>
    <s v="Amortizable398"/>
    <x v="13"/>
    <x v="20"/>
    <x v="76"/>
    <x v="77"/>
    <x v="58"/>
    <n v="19435777.16"/>
    <n v="0"/>
    <n v="19435777.16"/>
    <n v="0.1429"/>
    <n v="2777372.5561640002"/>
    <n v="0"/>
  </r>
  <r>
    <s v="Depreciable390"/>
    <x v="13"/>
    <x v="20"/>
    <x v="77"/>
    <x v="78"/>
    <x v="1"/>
    <n v="392677597.19"/>
    <n v="6104390.7700000005"/>
    <n v="386573206.42000002"/>
    <n v="2.1000000000000001E-2"/>
    <n v="8118037.3348200005"/>
    <n v="128192.20617000002"/>
  </r>
  <r>
    <s v="Depreciable392.1"/>
    <x v="13"/>
    <x v="20"/>
    <x v="77"/>
    <x v="79"/>
    <x v="59"/>
    <n v="8124835.8399999999"/>
    <n v="0"/>
    <n v="8124835.8399999999"/>
    <n v="0.14199999999999999"/>
    <n v="1153726.6892799998"/>
    <n v="0"/>
  </r>
  <r>
    <s v="Depreciable392.2"/>
    <x v="13"/>
    <x v="20"/>
    <x v="77"/>
    <x v="80"/>
    <x v="60"/>
    <n v="41631157.5"/>
    <n v="85477.48000000001"/>
    <n v="41545680.020000003"/>
    <n v="9.4E-2"/>
    <n v="3905293.9218800003"/>
    <n v="8034.8831200000013"/>
  </r>
  <r>
    <s v="Depreciable392.3"/>
    <x v="13"/>
    <x v="20"/>
    <x v="77"/>
    <x v="81"/>
    <x v="61"/>
    <n v="214776580.00999999"/>
    <n v="0"/>
    <n v="214776580.00999999"/>
    <n v="7.0999999999999994E-2"/>
    <n v="15249137.180709997"/>
    <n v="0"/>
  </r>
  <r>
    <s v="Depreciable392.4"/>
    <x v="13"/>
    <x v="20"/>
    <x v="77"/>
    <x v="82"/>
    <x v="62"/>
    <n v="680817.92"/>
    <n v="399176.46"/>
    <n v="281641.46000000002"/>
    <n v="0.111"/>
    <n v="31262.202060000003"/>
    <n v="44308.587060000005"/>
  </r>
  <r>
    <s v="Depreciable392.8"/>
    <x v="13"/>
    <x v="20"/>
    <x v="77"/>
    <x v="83"/>
    <x v="63"/>
    <n v="498612.75"/>
    <n v="0"/>
    <n v="498612.75"/>
    <n v="0.2"/>
    <n v="99722.55"/>
    <n v="0"/>
  </r>
  <r>
    <s v="Depreciable392.9"/>
    <x v="13"/>
    <x v="20"/>
    <x v="77"/>
    <x v="84"/>
    <x v="64"/>
    <n v="18306615.199999999"/>
    <n v="114261.62"/>
    <n v="18192353.579999998"/>
    <n v="3.5000000000000003E-2"/>
    <n v="636732.37529999996"/>
    <n v="3999.1567"/>
  </r>
  <r>
    <s v="Depreciable396.1"/>
    <x v="13"/>
    <x v="20"/>
    <x v="77"/>
    <x v="85"/>
    <x v="65"/>
    <n v="4042064.75"/>
    <n v="0"/>
    <n v="4042064.75"/>
    <n v="0.08"/>
    <n v="323365.18"/>
    <n v="0"/>
  </r>
  <r>
    <s v="Depreciable397.8"/>
    <x v="13"/>
    <x v="20"/>
    <x v="77"/>
    <x v="86"/>
    <x v="66"/>
    <n v="9639047.1000000015"/>
    <n v="0"/>
    <n v="9639047.1000000015"/>
    <n v="0.1"/>
    <n v="963904.7100000002"/>
    <n v="0"/>
  </r>
  <r>
    <s v="Amortizable397.2"/>
    <x v="13"/>
    <x v="21"/>
    <x v="76"/>
    <x v="75"/>
    <x v="56"/>
    <n v="42706.33"/>
    <m/>
    <n v="42706.33"/>
    <n v="0.1429"/>
    <n v="6102.7345569999998"/>
    <n v="0"/>
  </r>
  <r>
    <s v="Depreciable397.8"/>
    <x v="13"/>
    <x v="21"/>
    <x v="77"/>
    <x v="86"/>
    <x v="66"/>
    <n v="12176.65"/>
    <n v="0"/>
    <n v="12176.65"/>
    <n v="0.1"/>
    <n v="1217.665"/>
    <n v="0"/>
  </r>
  <r>
    <s v="Amortizable397.2"/>
    <x v="13"/>
    <x v="22"/>
    <x v="76"/>
    <x v="75"/>
    <x v="56"/>
    <n v="65902.44"/>
    <m/>
    <n v="65902.44"/>
    <n v="0.1429"/>
    <n v="9417.4586760000002"/>
    <n v="0"/>
  </r>
  <r>
    <s v="Depreciable397.8"/>
    <x v="13"/>
    <x v="22"/>
    <x v="77"/>
    <x v="86"/>
    <x v="66"/>
    <n v="0"/>
    <n v="0"/>
    <n v="0"/>
    <n v="0.1"/>
    <n v="0"/>
    <n v="0"/>
  </r>
</pivotCacheRecords>
</file>

<file path=xl/pivotCache/pivotCacheRecords2.xml><?xml version="1.0" encoding="utf-8"?>
<pivotCacheRecords xmlns="http://schemas.openxmlformats.org/spreadsheetml/2006/main" xmlns:r="http://schemas.openxmlformats.org/officeDocument/2006/relationships" count="242">
  <r>
    <d v="2015-08-01T00:00:00"/>
    <s v="GAAP Financial"/>
    <x v="0"/>
    <x v="0"/>
    <x v="0"/>
    <x v="0"/>
    <n v="2563376.41"/>
    <n v="2.5000000000000001E-2"/>
    <n v="64084.410250000008"/>
  </r>
  <r>
    <d v="2015-08-01T00:00:00"/>
    <s v="GAAP Financial"/>
    <x v="1"/>
    <x v="0"/>
    <x v="1"/>
    <x v="0"/>
    <n v="779.5"/>
    <n v="2.5999999999999999E-2"/>
    <n v="20.266999999999999"/>
  </r>
  <r>
    <d v="2015-08-01T00:00:00"/>
    <s v="GAAP Financial"/>
    <x v="1"/>
    <x v="0"/>
    <x v="2"/>
    <x v="0"/>
    <n v="779.51"/>
    <n v="2.5999999999999999E-2"/>
    <n v="20.26726"/>
  </r>
  <r>
    <d v="2015-08-01T00:00:00"/>
    <s v="GAAP Financial"/>
    <x v="1"/>
    <x v="1"/>
    <x v="3"/>
    <x v="1"/>
    <n v="2282.9699999999998"/>
    <n v="5.1999999999999998E-2"/>
    <n v="118.71443999999998"/>
  </r>
  <r>
    <d v="2015-08-01T00:00:00"/>
    <s v="GAAP Financial"/>
    <x v="1"/>
    <x v="1"/>
    <x v="4"/>
    <x v="1"/>
    <n v="10224.92"/>
    <n v="2.9000000000000001E-2"/>
    <n v="296.52268000000004"/>
  </r>
  <r>
    <d v="2015-08-01T00:00:00"/>
    <s v="GAAP Financial"/>
    <x v="1"/>
    <x v="1"/>
    <x v="5"/>
    <x v="1"/>
    <n v="13693.21"/>
    <n v="4.2999999999999997E-2"/>
    <n v="588.80802999999992"/>
  </r>
  <r>
    <d v="2015-08-01T00:00:00"/>
    <s v="GAAP Financial"/>
    <x v="1"/>
    <x v="0"/>
    <x v="6"/>
    <x v="0"/>
    <n v="29141.72"/>
    <n v="2.5000000000000001E-2"/>
    <n v="728.54300000000012"/>
  </r>
  <r>
    <d v="2015-08-01T00:00:00"/>
    <s v="GAAP Financial"/>
    <x v="1"/>
    <x v="0"/>
    <x v="7"/>
    <x v="0"/>
    <n v="31631.74"/>
    <n v="2.5999999999999999E-2"/>
    <n v="822.42524000000003"/>
  </r>
  <r>
    <d v="2015-08-01T00:00:00"/>
    <s v="GAAP Financial"/>
    <x v="1"/>
    <x v="1"/>
    <x v="8"/>
    <x v="2"/>
    <n v="34502.21"/>
    <n v="3.4000000000000002E-2"/>
    <n v="1173.0751400000001"/>
  </r>
  <r>
    <d v="2015-08-01T00:00:00"/>
    <s v="GAAP Financial"/>
    <x v="1"/>
    <x v="0"/>
    <x v="9"/>
    <x v="3"/>
    <n v="36810.86"/>
    <n v="2.1000000000000001E-2"/>
    <n v="773.0280600000001"/>
  </r>
  <r>
    <d v="2015-08-01T00:00:00"/>
    <s v="GAAP Financial"/>
    <x v="1"/>
    <x v="0"/>
    <x v="10"/>
    <x v="3"/>
    <n v="36845.370000000003"/>
    <n v="2.1000000000000001E-2"/>
    <n v="773.75277000000006"/>
  </r>
  <r>
    <d v="2015-08-01T00:00:00"/>
    <s v="GAAP Financial"/>
    <x v="1"/>
    <x v="0"/>
    <x v="11"/>
    <x v="3"/>
    <n v="43193.33"/>
    <n v="2.1000000000000001E-2"/>
    <n v="907.05993000000012"/>
  </r>
  <r>
    <d v="2015-08-01T00:00:00"/>
    <s v="GAAP Financial"/>
    <x v="1"/>
    <x v="0"/>
    <x v="12"/>
    <x v="3"/>
    <n v="56332.75"/>
    <n v="2.1000000000000001E-2"/>
    <n v="1182.98775"/>
  </r>
  <r>
    <d v="2015-08-01T00:00:00"/>
    <s v="GAAP Financial"/>
    <x v="1"/>
    <x v="0"/>
    <x v="13"/>
    <x v="3"/>
    <n v="56430.25"/>
    <n v="2.1000000000000001E-2"/>
    <n v="1185.0352500000001"/>
  </r>
  <r>
    <d v="2015-08-01T00:00:00"/>
    <s v="GAAP Financial"/>
    <x v="1"/>
    <x v="0"/>
    <x v="7"/>
    <x v="4"/>
    <n v="58206.58"/>
    <n v="0.2"/>
    <n v="11641.316000000001"/>
  </r>
  <r>
    <d v="2015-08-01T00:00:00"/>
    <s v="GAAP Financial"/>
    <x v="1"/>
    <x v="1"/>
    <x v="8"/>
    <x v="5"/>
    <n v="58859.79"/>
    <n v="3.5000000000000003E-2"/>
    <n v="2060.09265"/>
  </r>
  <r>
    <d v="2015-08-01T00:00:00"/>
    <s v="GAAP Financial"/>
    <x v="1"/>
    <x v="0"/>
    <x v="6"/>
    <x v="3"/>
    <n v="59056.19"/>
    <n v="2.1000000000000001E-2"/>
    <n v="1240.1799900000001"/>
  </r>
  <r>
    <d v="2015-08-01T00:00:00"/>
    <s v="GAAP Financial"/>
    <x v="1"/>
    <x v="0"/>
    <x v="14"/>
    <x v="0"/>
    <n v="65604.92"/>
    <n v="2.5999999999999999E-2"/>
    <n v="1705.7279199999998"/>
  </r>
  <r>
    <d v="2015-08-01T00:00:00"/>
    <s v="GAAP Financial"/>
    <x v="1"/>
    <x v="0"/>
    <x v="7"/>
    <x v="6"/>
    <n v="66896.67"/>
    <n v="0.1429"/>
    <n v="9559.5341429999989"/>
  </r>
  <r>
    <d v="2015-08-01T00:00:00"/>
    <s v="GAAP Financial"/>
    <x v="1"/>
    <x v="1"/>
    <x v="15"/>
    <x v="1"/>
    <n v="87691.25"/>
    <n v="4.2999999999999997E-2"/>
    <n v="3770.7237499999997"/>
  </r>
  <r>
    <d v="2015-08-01T00:00:00"/>
    <s v="GAAP Financial"/>
    <x v="1"/>
    <x v="1"/>
    <x v="16"/>
    <x v="1"/>
    <n v="134808.67000000001"/>
    <n v="4.2000000000000003E-2"/>
    <n v="5661.964140000001"/>
  </r>
  <r>
    <d v="2015-08-01T00:00:00"/>
    <s v="GAAP Financial"/>
    <x v="1"/>
    <x v="1"/>
    <x v="17"/>
    <x v="1"/>
    <n v="165032.44"/>
    <n v="4.2000000000000003E-2"/>
    <n v="6931.3624800000007"/>
  </r>
  <r>
    <d v="2015-08-01T00:00:00"/>
    <s v="GAAP Financial"/>
    <x v="1"/>
    <x v="1"/>
    <x v="18"/>
    <x v="1"/>
    <n v="171843.06"/>
    <n v="4.8000000000000001E-2"/>
    <n v="8248.4668799999999"/>
  </r>
  <r>
    <d v="2015-08-01T00:00:00"/>
    <s v="GAAP Financial"/>
    <x v="1"/>
    <x v="0"/>
    <x v="0"/>
    <x v="0"/>
    <n v="382004.2"/>
    <n v="2.5000000000000001E-2"/>
    <n v="9550.1050000000014"/>
  </r>
  <r>
    <d v="2015-08-01T00:00:00"/>
    <s v="GAAP Financial"/>
    <x v="1"/>
    <x v="1"/>
    <x v="19"/>
    <x v="1"/>
    <n v="413986.26"/>
    <n v="4.2000000000000003E-2"/>
    <n v="17387.422920000001"/>
  </r>
  <r>
    <d v="2015-08-01T00:00:00"/>
    <s v="GAAP Financial"/>
    <x v="1"/>
    <x v="1"/>
    <x v="20"/>
    <x v="1"/>
    <n v="421384.81"/>
    <n v="4.2000000000000003E-2"/>
    <n v="17698.16202"/>
  </r>
  <r>
    <d v="2015-08-01T00:00:00"/>
    <s v="GAAP Financial"/>
    <x v="1"/>
    <x v="1"/>
    <x v="21"/>
    <x v="1"/>
    <n v="487395.25"/>
    <n v="4.2999999999999997E-2"/>
    <n v="20957.995749999998"/>
  </r>
  <r>
    <d v="2015-08-01T00:00:00"/>
    <s v="GAAP Financial"/>
    <x v="1"/>
    <x v="1"/>
    <x v="22"/>
    <x v="1"/>
    <n v="498340.26"/>
    <n v="4.2000000000000003E-2"/>
    <n v="20930.290920000003"/>
  </r>
  <r>
    <d v="2015-08-01T00:00:00"/>
    <s v="GAAP Financial"/>
    <x v="1"/>
    <x v="0"/>
    <x v="23"/>
    <x v="0"/>
    <n v="515653.32"/>
    <n v="2.5999999999999999E-2"/>
    <n v="13406.98632"/>
  </r>
  <r>
    <d v="2015-08-01T00:00:00"/>
    <s v="GAAP Financial"/>
    <x v="1"/>
    <x v="0"/>
    <x v="10"/>
    <x v="0"/>
    <n v="529520.47"/>
    <n v="2.5999999999999999E-2"/>
    <n v="13767.532219999999"/>
  </r>
  <r>
    <d v="2015-08-01T00:00:00"/>
    <s v="GAAP Financial"/>
    <x v="1"/>
    <x v="0"/>
    <x v="9"/>
    <x v="0"/>
    <n v="533645.17000000004"/>
    <n v="2.5999999999999999E-2"/>
    <n v="13874.77442"/>
  </r>
  <r>
    <d v="2015-08-01T00:00:00"/>
    <s v="GAAP Financial"/>
    <x v="1"/>
    <x v="0"/>
    <x v="13"/>
    <x v="0"/>
    <n v="558926.37"/>
    <n v="2.5999999999999999E-2"/>
    <n v="14532.08562"/>
  </r>
  <r>
    <d v="2015-08-01T00:00:00"/>
    <s v="GAAP Financial"/>
    <x v="1"/>
    <x v="0"/>
    <x v="12"/>
    <x v="0"/>
    <n v="599475.62"/>
    <n v="2.5999999999999999E-2"/>
    <n v="15586.366119999999"/>
  </r>
  <r>
    <d v="2015-08-01T00:00:00"/>
    <s v="GAAP Financial"/>
    <x v="2"/>
    <x v="0"/>
    <x v="6"/>
    <x v="3"/>
    <n v="21799.279999999999"/>
    <n v="2.1000000000000001E-2"/>
    <n v="457.78487999999999"/>
  </r>
  <r>
    <d v="2015-08-01T00:00:00"/>
    <s v="GAAP Financial"/>
    <x v="3"/>
    <x v="0"/>
    <x v="11"/>
    <x v="0"/>
    <n v="2292.39"/>
    <n v="2.5999999999999999E-2"/>
    <n v="59.602139999999991"/>
  </r>
  <r>
    <d v="2015-08-01T00:00:00"/>
    <s v="GAAP Financial"/>
    <x v="3"/>
    <x v="1"/>
    <x v="3"/>
    <x v="7"/>
    <n v="18615.599999999999"/>
    <n v="3.7999999999999999E-2"/>
    <n v="707.39279999999997"/>
  </r>
  <r>
    <d v="2015-08-01T00:00:00"/>
    <s v="GAAP Financial"/>
    <x v="3"/>
    <x v="0"/>
    <x v="11"/>
    <x v="3"/>
    <n v="42091.24"/>
    <n v="2.1000000000000001E-2"/>
    <n v="883.91604000000007"/>
  </r>
  <r>
    <d v="2015-08-01T00:00:00"/>
    <s v="GAAP Financial"/>
    <x v="3"/>
    <x v="0"/>
    <x v="10"/>
    <x v="3"/>
    <n v="85078.23"/>
    <n v="2.1000000000000001E-2"/>
    <n v="1786.64283"/>
  </r>
  <r>
    <d v="2015-08-01T00:00:00"/>
    <s v="GAAP Financial"/>
    <x v="3"/>
    <x v="0"/>
    <x v="6"/>
    <x v="3"/>
    <n v="87560.23"/>
    <n v="2.1000000000000001E-2"/>
    <n v="1838.7648300000001"/>
  </r>
  <r>
    <d v="2015-08-01T00:00:00"/>
    <s v="GAAP Financial"/>
    <x v="3"/>
    <x v="0"/>
    <x v="7"/>
    <x v="0"/>
    <n v="94329.22"/>
    <n v="2.5999999999999999E-2"/>
    <n v="2452.5597199999997"/>
  </r>
  <r>
    <d v="2015-08-01T00:00:00"/>
    <s v="GAAP Financial"/>
    <x v="3"/>
    <x v="0"/>
    <x v="13"/>
    <x v="0"/>
    <n v="104845.35"/>
    <n v="2.5999999999999999E-2"/>
    <n v="2725.9791"/>
  </r>
  <r>
    <d v="2015-08-01T00:00:00"/>
    <s v="GAAP Financial"/>
    <x v="3"/>
    <x v="0"/>
    <x v="12"/>
    <x v="0"/>
    <n v="127429.19"/>
    <n v="2.5999999999999999E-2"/>
    <n v="3313.1589399999998"/>
  </r>
  <r>
    <d v="2015-08-01T00:00:00"/>
    <s v="GAAP Financial"/>
    <x v="3"/>
    <x v="1"/>
    <x v="24"/>
    <x v="7"/>
    <n v="133478.89000000001"/>
    <n v="2.7E-2"/>
    <n v="3603.9300300000004"/>
  </r>
  <r>
    <d v="2015-08-01T00:00:00"/>
    <s v="GAAP Financial"/>
    <x v="3"/>
    <x v="0"/>
    <x v="14"/>
    <x v="0"/>
    <n v="174543.23"/>
    <n v="2.5999999999999999E-2"/>
    <n v="4538.1239800000003"/>
  </r>
  <r>
    <d v="2015-08-01T00:00:00"/>
    <s v="GAAP Financial"/>
    <x v="3"/>
    <x v="0"/>
    <x v="9"/>
    <x v="3"/>
    <n v="261417.03"/>
    <n v="2.1000000000000001E-2"/>
    <n v="5489.7576300000001"/>
  </r>
  <r>
    <d v="2015-08-01T00:00:00"/>
    <s v="GAAP Financial"/>
    <x v="3"/>
    <x v="1"/>
    <x v="7"/>
    <x v="7"/>
    <n v="455902.89"/>
    <n v="3.7999999999999999E-2"/>
    <n v="17324.309819999999"/>
  </r>
  <r>
    <d v="2015-08-01T00:00:00"/>
    <s v="GAAP Financial"/>
    <x v="3"/>
    <x v="1"/>
    <x v="4"/>
    <x v="7"/>
    <n v="584290.23"/>
    <n v="2.5999999999999999E-2"/>
    <n v="15191.545979999999"/>
  </r>
  <r>
    <d v="2015-08-01T00:00:00"/>
    <s v="GAAP Financial"/>
    <x v="3"/>
    <x v="1"/>
    <x v="8"/>
    <x v="7"/>
    <n v="898110.65"/>
    <n v="3.7999999999999999E-2"/>
    <n v="34128.204700000002"/>
  </r>
  <r>
    <d v="2015-08-01T00:00:00"/>
    <s v="GAAP Financial"/>
    <x v="3"/>
    <x v="0"/>
    <x v="7"/>
    <x v="3"/>
    <n v="1110450.32"/>
    <n v="2.1000000000000001E-2"/>
    <n v="23319.456720000002"/>
  </r>
  <r>
    <d v="2015-08-01T00:00:00"/>
    <s v="GAAP Financial"/>
    <x v="3"/>
    <x v="1"/>
    <x v="25"/>
    <x v="7"/>
    <n v="2768743.99"/>
    <n v="2.5999999999999999E-2"/>
    <n v="71987.343739999997"/>
  </r>
  <r>
    <d v="2015-08-01T00:00:00"/>
    <s v="GAAP Financial"/>
    <x v="3"/>
    <x v="0"/>
    <x v="14"/>
    <x v="3"/>
    <n v="3111263.35"/>
    <n v="2.1000000000000001E-2"/>
    <n v="65336.530350000008"/>
  </r>
  <r>
    <d v="2015-08-01T00:00:00"/>
    <s v="GAAP Financial"/>
    <x v="4"/>
    <x v="1"/>
    <x v="26"/>
    <x v="1"/>
    <n v="4042458.97"/>
    <n v="3.3000000000000002E-2"/>
    <n v="133401.14601000003"/>
  </r>
  <r>
    <d v="2015-08-01T00:00:00"/>
    <s v="GAAP Financial"/>
    <x v="5"/>
    <x v="2"/>
    <x v="27"/>
    <x v="8"/>
    <n v="31030"/>
    <n v="2.4E-2"/>
    <n v="744.72"/>
  </r>
  <r>
    <d v="2015-08-01T00:00:00"/>
    <s v="GAAP Financial"/>
    <x v="6"/>
    <x v="0"/>
    <x v="6"/>
    <x v="6"/>
    <n v="2575.52"/>
    <n v="0.1429"/>
    <n v="368.041808"/>
  </r>
  <r>
    <d v="2015-08-01T00:00:00"/>
    <s v="GAAP Financial"/>
    <x v="7"/>
    <x v="1"/>
    <x v="28"/>
    <x v="9"/>
    <n v="255507"/>
    <n v="3.3000000000000002E-2"/>
    <n v="8431.7309999999998"/>
  </r>
  <r>
    <d v="2015-08-01T00:00:00"/>
    <s v="GAAP Financial"/>
    <x v="6"/>
    <x v="0"/>
    <x v="7"/>
    <x v="4"/>
    <n v="3883.22"/>
    <n v="0.2"/>
    <n v="776.64400000000001"/>
  </r>
  <r>
    <d v="2015-08-01T00:00:00"/>
    <s v="GAAP Financial"/>
    <x v="7"/>
    <x v="1"/>
    <x v="28"/>
    <x v="10"/>
    <n v="20537"/>
    <n v="3.3000000000000002E-2"/>
    <n v="677.721"/>
  </r>
  <r>
    <d v="2015-08-01T00:00:00"/>
    <s v="GAAP Financial"/>
    <x v="6"/>
    <x v="0"/>
    <x v="6"/>
    <x v="3"/>
    <n v="5894.93"/>
    <n v="2.1000000000000001E-2"/>
    <n v="123.79353000000002"/>
  </r>
  <r>
    <d v="2015-08-01T00:00:00"/>
    <s v="GAAP Financial"/>
    <x v="7"/>
    <x v="1"/>
    <x v="28"/>
    <x v="11"/>
    <n v="28661.33"/>
    <n v="3.3000000000000002E-2"/>
    <n v="945.82389000000012"/>
  </r>
  <r>
    <d v="2015-08-01T00:00:00"/>
    <s v="GAAP Financial"/>
    <x v="7"/>
    <x v="1"/>
    <x v="28"/>
    <x v="12"/>
    <n v="101555.66"/>
    <n v="3.3000000000000002E-2"/>
    <n v="3351.3367800000001"/>
  </r>
  <r>
    <d v="2015-08-01T00:00:00"/>
    <s v="GAAP Financial"/>
    <x v="6"/>
    <x v="1"/>
    <x v="29"/>
    <x v="5"/>
    <n v="15921.95"/>
    <n v="3.5000000000000003E-2"/>
    <n v="557.26825000000008"/>
  </r>
  <r>
    <d v="2015-08-01T00:00:00"/>
    <s v="GAAP Financial"/>
    <x v="6"/>
    <x v="0"/>
    <x v="7"/>
    <x v="13"/>
    <n v="23107.32"/>
    <n v="2.4E-2"/>
    <n v="554.57568000000003"/>
  </r>
  <r>
    <d v="2015-08-01T00:00:00"/>
    <s v="GAAP Financial"/>
    <x v="6"/>
    <x v="0"/>
    <x v="14"/>
    <x v="3"/>
    <n v="46881.78"/>
    <n v="2.1000000000000001E-2"/>
    <n v="984.51738"/>
  </r>
  <r>
    <d v="2015-08-01T00:00:00"/>
    <s v="GAAP Financial"/>
    <x v="6"/>
    <x v="0"/>
    <x v="14"/>
    <x v="6"/>
    <n v="68107.91"/>
    <n v="0.1429"/>
    <n v="9732.620339000001"/>
  </r>
  <r>
    <d v="2015-08-01T00:00:00"/>
    <s v="GAAP Financial"/>
    <x v="6"/>
    <x v="0"/>
    <x v="7"/>
    <x v="6"/>
    <n v="263330.19"/>
    <n v="0.1429"/>
    <n v="37629.884150999998"/>
  </r>
  <r>
    <d v="2015-08-01T00:00:00"/>
    <s v="GAAP Financial"/>
    <x v="6"/>
    <x v="1"/>
    <x v="8"/>
    <x v="5"/>
    <n v="363996.45"/>
    <n v="3.5000000000000003E-2"/>
    <n v="12739.875750000001"/>
  </r>
  <r>
    <d v="2015-08-01T00:00:00"/>
    <s v="GAAP Financial"/>
    <x v="8"/>
    <x v="2"/>
    <x v="30"/>
    <x v="14"/>
    <n v="117793.83"/>
    <n v="1.7999999999999999E-2"/>
    <n v="2120.2889399999999"/>
  </r>
  <r>
    <d v="2015-08-01T00:00:00"/>
    <s v="GAAP Financial"/>
    <x v="9"/>
    <x v="0"/>
    <x v="31"/>
    <x v="15"/>
    <n v="689.11"/>
    <n v="2.5999999999999999E-2"/>
    <n v="17.91686"/>
  </r>
  <r>
    <d v="2015-08-01T00:00:00"/>
    <s v="GAAP Financial"/>
    <x v="9"/>
    <x v="0"/>
    <x v="31"/>
    <x v="0"/>
    <n v="328761.62"/>
    <n v="2.5999999999999999E-2"/>
    <n v="8547.8021200000003"/>
  </r>
  <r>
    <d v="2015-08-01T00:00:00"/>
    <s v="GAAP Financial"/>
    <x v="9"/>
    <x v="0"/>
    <x v="31"/>
    <x v="3"/>
    <n v="524872.97"/>
    <n v="2.1000000000000001E-2"/>
    <n v="11022.33237"/>
  </r>
  <r>
    <d v="2015-08-01T00:00:00"/>
    <s v="GAAP Financial"/>
    <x v="10"/>
    <x v="2"/>
    <x v="30"/>
    <x v="14"/>
    <n v="6079792.6399999997"/>
    <n v="1.7999999999999999E-2"/>
    <n v="109436.26751999998"/>
  </r>
  <r>
    <d v="2015-08-01T00:00:00"/>
    <s v="GAAP Financial"/>
    <x v="11"/>
    <x v="0"/>
    <x v="9"/>
    <x v="0"/>
    <n v="367905.77"/>
    <n v="2.5999999999999999E-2"/>
    <n v="9565.5500200000006"/>
  </r>
  <r>
    <d v="2015-08-01T00:00:00"/>
    <s v="GAAP Financial"/>
    <x v="11"/>
    <x v="0"/>
    <x v="10"/>
    <x v="0"/>
    <n v="403670.92"/>
    <n v="2.5999999999999999E-2"/>
    <n v="10495.44392"/>
  </r>
  <r>
    <d v="2015-08-01T00:00:00"/>
    <s v="GAAP Financial"/>
    <x v="12"/>
    <x v="0"/>
    <x v="14"/>
    <x v="3"/>
    <n v="601216.93000000005"/>
    <n v="2.1000000000000001E-2"/>
    <n v="12625.555530000001"/>
  </r>
  <r>
    <d v="2015-08-01T00:00:00"/>
    <s v="GAAP Financial"/>
    <x v="12"/>
    <x v="0"/>
    <x v="7"/>
    <x v="3"/>
    <n v="2271574.33"/>
    <n v="2.1000000000000001E-2"/>
    <n v="47703.060930000007"/>
  </r>
  <r>
    <d v="2015-08-01T00:00:00"/>
    <s v="GAAP Financial"/>
    <x v="13"/>
    <x v="3"/>
    <x v="32"/>
    <x v="16"/>
    <n v="6946.41"/>
    <n v="1.9E-2"/>
    <n v="131.98178999999999"/>
  </r>
  <r>
    <d v="2015-08-01T00:00:00"/>
    <s v="GAAP Financial"/>
    <x v="13"/>
    <x v="1"/>
    <x v="25"/>
    <x v="2"/>
    <n v="7782.85"/>
    <n v="2.1000000000000001E-2"/>
    <n v="163.43985000000001"/>
  </r>
  <r>
    <d v="2015-08-01T00:00:00"/>
    <s v="GAAP Financial"/>
    <x v="13"/>
    <x v="1"/>
    <x v="3"/>
    <x v="2"/>
    <n v="12430"/>
    <n v="3.4000000000000002E-2"/>
    <n v="422.62"/>
  </r>
  <r>
    <d v="2015-08-01T00:00:00"/>
    <s v="GAAP Financial"/>
    <x v="13"/>
    <x v="1"/>
    <x v="24"/>
    <x v="2"/>
    <n v="12430"/>
    <n v="2.1999999999999999E-2"/>
    <n v="273.45999999999998"/>
  </r>
  <r>
    <d v="2015-08-01T00:00:00"/>
    <s v="GAAP Financial"/>
    <x v="13"/>
    <x v="0"/>
    <x v="14"/>
    <x v="17"/>
    <n v="26325.43"/>
    <n v="2.4E-2"/>
    <n v="631.81032000000005"/>
  </r>
  <r>
    <d v="2015-08-01T00:00:00"/>
    <s v="GAAP Financial"/>
    <x v="13"/>
    <x v="1"/>
    <x v="8"/>
    <x v="1"/>
    <n v="28250"/>
    <n v="0.06"/>
    <n v="1695"/>
  </r>
  <r>
    <d v="2015-08-01T00:00:00"/>
    <s v="GAAP Financial"/>
    <x v="13"/>
    <x v="0"/>
    <x v="14"/>
    <x v="0"/>
    <n v="33272.379999999997"/>
    <n v="2.5999999999999999E-2"/>
    <n v="865.08187999999984"/>
  </r>
  <r>
    <d v="2015-08-01T00:00:00"/>
    <s v="GAAP Financial"/>
    <x v="13"/>
    <x v="0"/>
    <x v="7"/>
    <x v="17"/>
    <n v="34754.74"/>
    <n v="2.4E-2"/>
    <n v="834.11375999999996"/>
  </r>
  <r>
    <d v="2015-08-01T00:00:00"/>
    <s v="GAAP Financial"/>
    <x v="13"/>
    <x v="0"/>
    <x v="12"/>
    <x v="0"/>
    <n v="37431.449999999997"/>
    <n v="2.5999999999999999E-2"/>
    <n v="973.21769999999992"/>
  </r>
  <r>
    <d v="2015-08-01T00:00:00"/>
    <s v="GAAP Financial"/>
    <x v="13"/>
    <x v="0"/>
    <x v="13"/>
    <x v="0"/>
    <n v="45749.52"/>
    <n v="2.5999999999999999E-2"/>
    <n v="1189.4875199999999"/>
  </r>
  <r>
    <d v="2015-08-01T00:00:00"/>
    <s v="GAAP Financial"/>
    <x v="13"/>
    <x v="1"/>
    <x v="17"/>
    <x v="1"/>
    <n v="49727"/>
    <n v="4.2000000000000003E-2"/>
    <n v="2088.5340000000001"/>
  </r>
  <r>
    <d v="2015-08-01T00:00:00"/>
    <s v="GAAP Financial"/>
    <x v="13"/>
    <x v="3"/>
    <x v="33"/>
    <x v="18"/>
    <n v="65655.25"/>
    <n v="1.7999999999999999E-2"/>
    <n v="1181.7945"/>
  </r>
  <r>
    <d v="2015-08-01T00:00:00"/>
    <s v="GAAP Financial"/>
    <x v="6"/>
    <x v="1"/>
    <x v="34"/>
    <x v="11"/>
    <n v="9727.81"/>
    <n v="0.2"/>
    <n v="1945.5619999999999"/>
  </r>
  <r>
    <d v="2015-08-01T00:00:00"/>
    <s v="GAAP Financial"/>
    <x v="13"/>
    <x v="1"/>
    <x v="5"/>
    <x v="7"/>
    <n v="84868"/>
    <n v="3.7999999999999999E-2"/>
    <n v="3224.9839999999999"/>
  </r>
  <r>
    <d v="2015-08-01T00:00:00"/>
    <s v="GAAP Financial"/>
    <x v="13"/>
    <x v="0"/>
    <x v="6"/>
    <x v="3"/>
    <n v="92013.09"/>
    <n v="2.1000000000000001E-2"/>
    <n v="1932.2748900000001"/>
  </r>
  <r>
    <d v="2015-08-01T00:00:00"/>
    <s v="GAAP Financial"/>
    <x v="13"/>
    <x v="1"/>
    <x v="4"/>
    <x v="5"/>
    <n v="92726.74"/>
    <n v="2.1999999999999999E-2"/>
    <n v="2039.98828"/>
  </r>
  <r>
    <d v="2015-08-01T00:00:00"/>
    <s v="GAAP Financial"/>
    <x v="13"/>
    <x v="1"/>
    <x v="24"/>
    <x v="5"/>
    <n v="98714.92"/>
    <n v="2.3E-2"/>
    <n v="2270.4431599999998"/>
  </r>
  <r>
    <d v="2015-08-01T00:00:00"/>
    <s v="GAAP Financial"/>
    <x v="3"/>
    <x v="4"/>
    <x v="35"/>
    <x v="19"/>
    <n v="5837840"/>
    <n v="2.1000000000000001E-2"/>
    <n v="122594.64000000001"/>
  </r>
  <r>
    <d v="2015-08-01T00:00:00"/>
    <s v="GAAP Financial"/>
    <x v="13"/>
    <x v="3"/>
    <x v="33"/>
    <x v="20"/>
    <n v="177981.88"/>
    <n v="2.5999999999999999E-2"/>
    <n v="4627.5288799999998"/>
  </r>
  <r>
    <d v="2015-08-01T00:00:00"/>
    <s v="GAAP Financial"/>
    <x v="13"/>
    <x v="1"/>
    <x v="8"/>
    <x v="5"/>
    <n v="189219.17"/>
    <n v="3.5000000000000003E-2"/>
    <n v="6622.6709500000006"/>
  </r>
  <r>
    <d v="2015-08-01T00:00:00"/>
    <s v="GAAP Financial"/>
    <x v="13"/>
    <x v="1"/>
    <x v="29"/>
    <x v="5"/>
    <n v="288382.64"/>
    <n v="3.5000000000000003E-2"/>
    <n v="10093.392400000001"/>
  </r>
  <r>
    <d v="2015-08-01T00:00:00"/>
    <s v="GAAP Financial"/>
    <x v="13"/>
    <x v="0"/>
    <x v="7"/>
    <x v="3"/>
    <n v="343785.1"/>
    <n v="2.1000000000000001E-2"/>
    <n v="7219.4871000000003"/>
  </r>
  <r>
    <d v="2015-08-01T00:00:00"/>
    <s v="GAAP Financial"/>
    <x v="13"/>
    <x v="1"/>
    <x v="25"/>
    <x v="5"/>
    <n v="454080.68"/>
    <n v="2.1999999999999999E-2"/>
    <n v="9989.7749599999988"/>
  </r>
  <r>
    <d v="2015-08-01T00:00:00"/>
    <s v="GAAP Financial"/>
    <x v="13"/>
    <x v="1"/>
    <x v="4"/>
    <x v="7"/>
    <n v="513250.07"/>
    <n v="2.5999999999999999E-2"/>
    <n v="13344.501819999999"/>
  </r>
  <r>
    <d v="2015-08-01T00:00:00"/>
    <s v="GAAP Financial"/>
    <x v="13"/>
    <x v="1"/>
    <x v="7"/>
    <x v="5"/>
    <n v="523498.06"/>
    <n v="3.5000000000000003E-2"/>
    <n v="18322.432100000002"/>
  </r>
  <r>
    <d v="2015-08-01T00:00:00"/>
    <s v="GAAP Financial"/>
    <x v="13"/>
    <x v="2"/>
    <x v="36"/>
    <x v="8"/>
    <n v="552389.64"/>
    <n v="2.4E-2"/>
    <n v="13257.351360000001"/>
  </r>
  <r>
    <d v="2015-08-01T00:00:00"/>
    <s v="GAAP Financial"/>
    <x v="13"/>
    <x v="1"/>
    <x v="24"/>
    <x v="7"/>
    <n v="629983.29"/>
    <n v="2.7E-2"/>
    <n v="17009.54883"/>
  </r>
  <r>
    <d v="2015-08-01T00:00:00"/>
    <s v="GAAP Financial"/>
    <x v="13"/>
    <x v="2"/>
    <x v="27"/>
    <x v="8"/>
    <n v="712224.99"/>
    <n v="2.4E-2"/>
    <n v="17093.39976"/>
  </r>
  <r>
    <d v="2015-08-01T00:00:00"/>
    <s v="GAAP Financial"/>
    <x v="13"/>
    <x v="2"/>
    <x v="27"/>
    <x v="21"/>
    <n v="745334.63"/>
    <n v="1.7999999999999999E-2"/>
    <n v="13416.02334"/>
  </r>
  <r>
    <d v="2015-08-01T00:00:00"/>
    <s v="GAAP Financial"/>
    <x v="13"/>
    <x v="0"/>
    <x v="14"/>
    <x v="3"/>
    <n v="816259.36"/>
    <n v="2.1000000000000001E-2"/>
    <n v="17141.44656"/>
  </r>
  <r>
    <d v="2015-08-01T00:00:00"/>
    <s v="GAAP Financial"/>
    <x v="13"/>
    <x v="3"/>
    <x v="33"/>
    <x v="16"/>
    <n v="1124628.07"/>
    <n v="1.9E-2"/>
    <n v="21367.93333"/>
  </r>
  <r>
    <d v="2015-08-01T00:00:00"/>
    <s v="GAAP Financial"/>
    <x v="13"/>
    <x v="1"/>
    <x v="8"/>
    <x v="7"/>
    <n v="1480169.46"/>
    <n v="3.7999999999999999E-2"/>
    <n v="56246.439479999994"/>
  </r>
  <r>
    <d v="2015-08-01T00:00:00"/>
    <s v="GAAP Financial"/>
    <x v="13"/>
    <x v="1"/>
    <x v="25"/>
    <x v="7"/>
    <n v="1835189.5"/>
    <n v="2.5999999999999999E-2"/>
    <n v="47714.926999999996"/>
  </r>
  <r>
    <d v="2015-08-01T00:00:00"/>
    <s v="GAAP Financial"/>
    <x v="13"/>
    <x v="5"/>
    <x v="37"/>
    <x v="22"/>
    <n v="3135911.34"/>
    <n v="1.9E-2"/>
    <n v="59582.315459999998"/>
  </r>
  <r>
    <d v="2015-08-01T00:00:00"/>
    <s v="GAAP Financial"/>
    <x v="14"/>
    <x v="0"/>
    <x v="12"/>
    <x v="0"/>
    <n v="15277111.5"/>
    <n v="2.5999999999999999E-2"/>
    <n v="397204.89899999998"/>
  </r>
  <r>
    <d v="2015-08-01T00:00:00"/>
    <s v="GAAP Financial"/>
    <x v="14"/>
    <x v="0"/>
    <x v="13"/>
    <x v="0"/>
    <n v="16687067.369999999"/>
    <n v="2.5999999999999999E-2"/>
    <n v="433863.75161999994"/>
  </r>
  <r>
    <d v="2015-08-01T00:00:00"/>
    <s v="GAAP Financial"/>
    <x v="6"/>
    <x v="4"/>
    <x v="35"/>
    <x v="19"/>
    <n v="4412.76"/>
    <n v="2.1000000000000001E-2"/>
    <n v="92.667960000000008"/>
  </r>
  <r>
    <d v="2015-08-01T00:00:00"/>
    <s v="GAAP Financial"/>
    <x v="15"/>
    <x v="0"/>
    <x v="23"/>
    <x v="15"/>
    <n v="-94277.61"/>
    <n v="2.5999999999999999E-2"/>
    <n v="-2451.2178599999997"/>
  </r>
  <r>
    <d v="2015-08-01T00:00:00"/>
    <s v="GAAP Financial"/>
    <x v="15"/>
    <x v="0"/>
    <x v="1"/>
    <x v="13"/>
    <n v="9137.83"/>
    <n v="2.4E-2"/>
    <n v="219.30792"/>
  </r>
  <r>
    <d v="2015-08-01T00:00:00"/>
    <s v="GAAP Financial"/>
    <x v="15"/>
    <x v="0"/>
    <x v="2"/>
    <x v="13"/>
    <n v="9591.24"/>
    <n v="2.4E-2"/>
    <n v="230.18976000000001"/>
  </r>
  <r>
    <d v="2015-08-01T00:00:00"/>
    <s v="GAAP Financial"/>
    <x v="15"/>
    <x v="0"/>
    <x v="23"/>
    <x v="6"/>
    <n v="12775.37"/>
    <n v="0.1429"/>
    <n v="1825.6003730000002"/>
  </r>
  <r>
    <d v="2015-08-01T00:00:00"/>
    <s v="GAAP Financial"/>
    <x v="15"/>
    <x v="1"/>
    <x v="24"/>
    <x v="1"/>
    <n v="57855.19"/>
    <n v="3.1E-2"/>
    <n v="1793.51089"/>
  </r>
  <r>
    <d v="2015-08-01T00:00:00"/>
    <s v="GAAP Financial"/>
    <x v="15"/>
    <x v="0"/>
    <x v="14"/>
    <x v="3"/>
    <n v="102052.47"/>
    <n v="2.1000000000000001E-2"/>
    <n v="2143.10187"/>
  </r>
  <r>
    <d v="2015-08-01T00:00:00"/>
    <s v="GAAP Financial"/>
    <x v="15"/>
    <x v="1"/>
    <x v="25"/>
    <x v="1"/>
    <n v="107874.44"/>
    <n v="3.4000000000000002E-2"/>
    <n v="3667.7309600000003"/>
  </r>
  <r>
    <d v="2015-08-01T00:00:00"/>
    <s v="GAAP Financial"/>
    <x v="15"/>
    <x v="1"/>
    <x v="4"/>
    <x v="1"/>
    <n v="110241.57"/>
    <n v="2.9000000000000001E-2"/>
    <n v="3197.0055300000004"/>
  </r>
  <r>
    <d v="2015-08-01T00:00:00"/>
    <s v="GAAP Financial"/>
    <x v="15"/>
    <x v="1"/>
    <x v="7"/>
    <x v="1"/>
    <n v="244343.38"/>
    <n v="4.2999999999999997E-2"/>
    <n v="10506.76534"/>
  </r>
  <r>
    <d v="2015-08-01T00:00:00"/>
    <s v="GAAP Financial"/>
    <x v="15"/>
    <x v="0"/>
    <x v="7"/>
    <x v="15"/>
    <n v="287257.77"/>
    <n v="2.5999999999999999E-2"/>
    <n v="7468.7020199999997"/>
  </r>
  <r>
    <d v="2015-08-01T00:00:00"/>
    <s v="GAAP Financial"/>
    <x v="15"/>
    <x v="1"/>
    <x v="7"/>
    <x v="2"/>
    <n v="292498.67"/>
    <n v="3.4000000000000002E-2"/>
    <n v="9944.95478"/>
  </r>
  <r>
    <d v="2015-08-01T00:00:00"/>
    <s v="GAAP Financial"/>
    <x v="15"/>
    <x v="0"/>
    <x v="23"/>
    <x v="13"/>
    <n v="399553.82"/>
    <n v="2.4E-2"/>
    <n v="9589.2916800000003"/>
  </r>
  <r>
    <d v="2015-08-01T00:00:00"/>
    <s v="GAAP Financial"/>
    <x v="15"/>
    <x v="5"/>
    <x v="37"/>
    <x v="23"/>
    <n v="411775.23"/>
    <n v="3.9E-2"/>
    <n v="16059.233969999999"/>
  </r>
  <r>
    <d v="2015-08-01T00:00:00"/>
    <s v="GAAP Financial"/>
    <x v="15"/>
    <x v="0"/>
    <x v="2"/>
    <x v="17"/>
    <n v="426219.91"/>
    <n v="2.4E-2"/>
    <n v="10229.277839999999"/>
  </r>
  <r>
    <d v="2015-08-01T00:00:00"/>
    <s v="GAAP Financial"/>
    <x v="15"/>
    <x v="0"/>
    <x v="1"/>
    <x v="17"/>
    <n v="446691.75"/>
    <n v="2.4E-2"/>
    <n v="10720.602000000001"/>
  </r>
  <r>
    <d v="2015-08-01T00:00:00"/>
    <s v="GAAP Financial"/>
    <x v="15"/>
    <x v="0"/>
    <x v="7"/>
    <x v="0"/>
    <n v="518274.99"/>
    <n v="2.5999999999999999E-2"/>
    <n v="13475.149739999999"/>
  </r>
  <r>
    <d v="2015-08-01T00:00:00"/>
    <s v="GAAP Financial"/>
    <x v="15"/>
    <x v="1"/>
    <x v="7"/>
    <x v="5"/>
    <n v="763350.13"/>
    <n v="3.5000000000000003E-2"/>
    <n v="26717.254550000001"/>
  </r>
  <r>
    <d v="2015-08-01T00:00:00"/>
    <s v="GAAP Financial"/>
    <x v="15"/>
    <x v="0"/>
    <x v="13"/>
    <x v="15"/>
    <n v="7240710.5300000003"/>
    <n v="2.5999999999999999E-2"/>
    <n v="188258.47378"/>
  </r>
  <r>
    <d v="2015-08-01T00:00:00"/>
    <s v="GAAP Financial"/>
    <x v="15"/>
    <x v="0"/>
    <x v="10"/>
    <x v="15"/>
    <n v="7477119.8200000003"/>
    <n v="2.5999999999999999E-2"/>
    <n v="194405.11532000001"/>
  </r>
  <r>
    <d v="2015-08-01T00:00:00"/>
    <s v="GAAP Financial"/>
    <x v="15"/>
    <x v="0"/>
    <x v="9"/>
    <x v="15"/>
    <n v="7499709.7999999998"/>
    <n v="2.5999999999999999E-2"/>
    <n v="194992.45479999998"/>
  </r>
  <r>
    <d v="2015-08-01T00:00:00"/>
    <s v="GAAP Financial"/>
    <x v="15"/>
    <x v="0"/>
    <x v="12"/>
    <x v="15"/>
    <n v="7905907.1299999999"/>
    <n v="2.5999999999999999E-2"/>
    <n v="205553.58537999997"/>
  </r>
  <r>
    <d v="2015-08-01T00:00:00"/>
    <s v="GAAP Financial"/>
    <x v="15"/>
    <x v="0"/>
    <x v="9"/>
    <x v="0"/>
    <n v="19504076.530000001"/>
    <n v="2.5999999999999999E-2"/>
    <n v="507105.98978"/>
  </r>
  <r>
    <d v="2015-08-01T00:00:00"/>
    <s v="GAAP Financial"/>
    <x v="15"/>
    <x v="0"/>
    <x v="23"/>
    <x v="17"/>
    <n v="19615399.530000001"/>
    <n v="2.4E-2"/>
    <n v="470769.58872000006"/>
  </r>
  <r>
    <d v="2015-08-01T00:00:00"/>
    <s v="GAAP Financial"/>
    <x v="15"/>
    <x v="0"/>
    <x v="13"/>
    <x v="0"/>
    <n v="20059060.469999999"/>
    <n v="2.5999999999999999E-2"/>
    <n v="521535.57221999997"/>
  </r>
  <r>
    <d v="2015-08-01T00:00:00"/>
    <s v="GAAP Financial"/>
    <x v="15"/>
    <x v="0"/>
    <x v="10"/>
    <x v="0"/>
    <n v="20248974.789999999"/>
    <n v="2.5999999999999999E-2"/>
    <n v="526473.34453999996"/>
  </r>
  <r>
    <d v="2015-08-01T00:00:00"/>
    <s v="GAAP Financial"/>
    <x v="15"/>
    <x v="0"/>
    <x v="12"/>
    <x v="0"/>
    <n v="20461529.329999998"/>
    <n v="2.5999999999999999E-2"/>
    <n v="531999.76257999998"/>
  </r>
  <r>
    <d v="2015-08-01T00:00:00"/>
    <s v="GAAP Financial"/>
    <x v="15"/>
    <x v="0"/>
    <x v="2"/>
    <x v="0"/>
    <n v="26534953.5"/>
    <n v="2.5999999999999999E-2"/>
    <n v="689908.79099999997"/>
  </r>
  <r>
    <d v="2015-08-01T00:00:00"/>
    <s v="GAAP Financial"/>
    <x v="15"/>
    <x v="0"/>
    <x v="1"/>
    <x v="0"/>
    <n v="27744106.699999999"/>
    <n v="2.5999999999999999E-2"/>
    <n v="721346.77419999999"/>
  </r>
  <r>
    <d v="2015-08-01T00:00:00"/>
    <s v="GAAP Financial"/>
    <x v="15"/>
    <x v="0"/>
    <x v="23"/>
    <x v="3"/>
    <n v="82366738.859999999"/>
    <n v="2.1000000000000001E-2"/>
    <n v="1729701.5160600001"/>
  </r>
  <r>
    <d v="2015-08-01T00:00:00"/>
    <s v="GAAP Financial"/>
    <x v="15"/>
    <x v="0"/>
    <x v="23"/>
    <x v="0"/>
    <n v="254142645.93000001"/>
    <n v="2.5999999999999999E-2"/>
    <n v="6607708.7941800002"/>
  </r>
  <r>
    <d v="2015-08-01T00:00:00"/>
    <s v="GAAP Financial"/>
    <x v="16"/>
    <x v="0"/>
    <x v="1"/>
    <x v="0"/>
    <n v="40525.01"/>
    <n v="2.5999999999999999E-2"/>
    <n v="1053.6502600000001"/>
  </r>
  <r>
    <d v="2015-08-01T00:00:00"/>
    <s v="GAAP Financial"/>
    <x v="16"/>
    <x v="0"/>
    <x v="23"/>
    <x v="3"/>
    <n v="225067.62"/>
    <n v="2.1000000000000001E-2"/>
    <n v="4726.4200200000005"/>
  </r>
  <r>
    <d v="2015-08-01T00:00:00"/>
    <s v="GAAP Financial"/>
    <x v="16"/>
    <x v="0"/>
    <x v="23"/>
    <x v="0"/>
    <n v="106958839.3"/>
    <n v="2.5999999999999999E-2"/>
    <n v="2780929.8217999996"/>
  </r>
  <r>
    <d v="2015-08-01T00:00:00"/>
    <s v="GAAP Financial"/>
    <x v="17"/>
    <x v="0"/>
    <x v="7"/>
    <x v="3"/>
    <n v="235391.32"/>
    <n v="2.1000000000000001E-2"/>
    <n v="4943.2177200000006"/>
  </r>
  <r>
    <d v="2015-08-01T00:00:00"/>
    <s v="GAAP Financial"/>
    <x v="18"/>
    <x v="2"/>
    <x v="30"/>
    <x v="14"/>
    <n v="7601404.7699999996"/>
    <n v="1.7999999999999999E-2"/>
    <n v="136825.28585999997"/>
  </r>
  <r>
    <d v="2015-08-01T00:00:00"/>
    <s v="GAAP Financial"/>
    <x v="18"/>
    <x v="2"/>
    <x v="6"/>
    <x v="14"/>
    <n v="9806595.4199999999"/>
    <n v="1.7999999999999999E-2"/>
    <n v="176518.71755999999"/>
  </r>
  <r>
    <d v="2015-08-01T00:00:00"/>
    <s v="GAAP Financial"/>
    <x v="7"/>
    <x v="3"/>
    <x v="33"/>
    <x v="16"/>
    <n v="7426.72"/>
    <n v="1.9E-2"/>
    <n v="141.10767999999999"/>
  </r>
  <r>
    <d v="2015-08-01T00:00:00"/>
    <s v="GAAP Financial"/>
    <x v="13"/>
    <x v="4"/>
    <x v="35"/>
    <x v="19"/>
    <n v="146691.32"/>
    <n v="2.1000000000000001E-2"/>
    <n v="3080.5177200000003"/>
  </r>
  <r>
    <d v="2015-08-01T00:00:00"/>
    <s v="GAAP Financial"/>
    <x v="19"/>
    <x v="4"/>
    <x v="35"/>
    <x v="19"/>
    <n v="115446.69"/>
    <n v="2.1000000000000001E-2"/>
    <n v="2424.38049"/>
  </r>
  <r>
    <d v="2015-08-01T00:00:00"/>
    <s v="GAAP Financial"/>
    <x v="6"/>
    <x v="4"/>
    <x v="35"/>
    <x v="24"/>
    <n v="8552.1299999999992"/>
    <n v="0.33329999999999999"/>
    <n v="2850.4249289999998"/>
  </r>
  <r>
    <d v="2015-08-01T00:00:00"/>
    <s v="GAAP Financial"/>
    <x v="7"/>
    <x v="4"/>
    <x v="35"/>
    <x v="25"/>
    <n v="28426.16"/>
    <n v="9.4E-2"/>
    <n v="2672.0590400000001"/>
  </r>
  <r>
    <d v="2015-08-01T00:00:00"/>
    <s v="GAAP Financial"/>
    <x v="20"/>
    <x v="4"/>
    <x v="35"/>
    <x v="25"/>
    <n v="31858.14"/>
    <n v="9.4E-2"/>
    <n v="2994.66516"/>
  </r>
  <r>
    <d v="2015-08-01T00:00:00"/>
    <s v="GAAP Financial"/>
    <x v="7"/>
    <x v="3"/>
    <x v="33"/>
    <x v="26"/>
    <n v="191357.87"/>
    <n v="3.2000000000000001E-2"/>
    <n v="6123.4518399999997"/>
  </r>
  <r>
    <d v="2015-08-01T00:00:00"/>
    <s v="GAAP Financial"/>
    <x v="21"/>
    <x v="4"/>
    <x v="35"/>
    <x v="25"/>
    <n v="25193.18"/>
    <n v="9.4E-2"/>
    <n v="2368.1589199999999"/>
  </r>
  <r>
    <d v="2015-08-01T00:00:00"/>
    <s v="GAAP Financial"/>
    <x v="21"/>
    <x v="4"/>
    <x v="35"/>
    <x v="27"/>
    <n v="399176.46"/>
    <n v="0.111"/>
    <n v="44308.587060000005"/>
  </r>
  <r>
    <d v="2015-08-01T00:00:00"/>
    <s v="GAAP Financial"/>
    <x v="7"/>
    <x v="3"/>
    <x v="33"/>
    <x v="28"/>
    <n v="394417.57"/>
    <n v="3.4000000000000002E-2"/>
    <n v="13410.197380000001"/>
  </r>
  <r>
    <d v="2015-08-01T00:00:00"/>
    <s v="GAAP Financial"/>
    <x v="7"/>
    <x v="5"/>
    <x v="37"/>
    <x v="22"/>
    <n v="540994.06999999995"/>
    <n v="1.9E-2"/>
    <n v="10278.88733"/>
  </r>
  <r>
    <d v="2015-08-01T00:00:00"/>
    <s v="GAAP Financial"/>
    <x v="7"/>
    <x v="3"/>
    <x v="33"/>
    <x v="20"/>
    <n v="920949.13"/>
    <n v="2.5999999999999999E-2"/>
    <n v="23944.677379999997"/>
  </r>
  <r>
    <d v="2015-08-01T00:00:00"/>
    <s v="GAAP Financial"/>
    <x v="21"/>
    <x v="4"/>
    <x v="35"/>
    <x v="29"/>
    <n v="114261.62"/>
    <n v="3.5000000000000003E-2"/>
    <n v="3999.1567"/>
  </r>
  <r>
    <d v="2015-08-01T00:00:00"/>
    <s v="GAAP Financial"/>
    <x v="7"/>
    <x v="5"/>
    <x v="37"/>
    <x v="30"/>
    <n v="1938178.78"/>
    <n v="2.5999999999999999E-2"/>
    <n v="50392.648280000001"/>
  </r>
  <r>
    <d v="2015-08-01T00:00:00"/>
    <s v="GAAP Financial"/>
    <x v="7"/>
    <x v="1"/>
    <x v="28"/>
    <x v="5"/>
    <n v="4502770.01"/>
    <n v="3.3000000000000002E-2"/>
    <n v="148591.41033000001"/>
  </r>
  <r>
    <d v="2015-08-01T00:00:00"/>
    <s v="GAAP Financial"/>
    <x v="7"/>
    <x v="1"/>
    <x v="28"/>
    <x v="2"/>
    <n v="26746265.879999999"/>
    <n v="3.3000000000000002E-2"/>
    <n v="882626.77404000005"/>
  </r>
  <r>
    <d v="2015-08-01T00:00:00"/>
    <s v="GAAP Financial"/>
    <x v="7"/>
    <x v="1"/>
    <x v="28"/>
    <x v="1"/>
    <n v="115297907.67"/>
    <n v="3.3000000000000002E-2"/>
    <n v="3804830.9531100001"/>
  </r>
  <r>
    <d v="2015-08-01T00:00:00"/>
    <s v="GAAP Financial"/>
    <x v="21"/>
    <x v="4"/>
    <x v="35"/>
    <x v="31"/>
    <n v="18992.89"/>
    <n v="0.1429"/>
    <n v="2714.0839809999998"/>
  </r>
  <r>
    <d v="2015-08-01T00:00:00"/>
    <s v="GAAP Financial"/>
    <x v="7"/>
    <x v="4"/>
    <x v="35"/>
    <x v="32"/>
    <n v="21238.18"/>
    <n v="0.1429"/>
    <n v="3034.9359220000001"/>
  </r>
  <r>
    <d v="2015-08-01T00:00:00"/>
    <s v="GAAP Financial"/>
    <x v="20"/>
    <x v="4"/>
    <x v="35"/>
    <x v="32"/>
    <n v="6741.03"/>
    <n v="0.1429"/>
    <n v="963.29318699999999"/>
  </r>
  <r>
    <d v="2015-08-01T00:00:00"/>
    <s v="GAAP Financial"/>
    <x v="21"/>
    <x v="4"/>
    <x v="35"/>
    <x v="32"/>
    <n v="3203.99"/>
    <n v="0.1429"/>
    <n v="457.85017099999999"/>
  </r>
  <r>
    <d v="2015-08-01T00:00:00"/>
    <s v="GAAP Financial"/>
    <x v="4"/>
    <x v="4"/>
    <x v="35"/>
    <x v="32"/>
    <n v="16244.34"/>
    <n v="0.1429"/>
    <n v="2321.316186"/>
  </r>
  <r>
    <d v="2015-08-01T00:00:00"/>
    <s v="GAAP Financial"/>
    <x v="20"/>
    <x v="5"/>
    <x v="37"/>
    <x v="30"/>
    <n v="62688.54"/>
    <n v="2.5999999999999999E-2"/>
    <n v="1629.9020399999999"/>
  </r>
  <r>
    <d v="2015-08-01T00:00:00"/>
    <s v="GAAP Financial"/>
    <x v="20"/>
    <x v="3"/>
    <x v="33"/>
    <x v="20"/>
    <n v="139390.84"/>
    <n v="2.5999999999999999E-2"/>
    <n v="3624.1618399999998"/>
  </r>
  <r>
    <d v="2015-08-01T00:00:00"/>
    <s v="GAAP Financial"/>
    <x v="20"/>
    <x v="5"/>
    <x v="37"/>
    <x v="22"/>
    <n v="274858.3"/>
    <n v="1.9E-2"/>
    <n v="5222.3076999999994"/>
  </r>
  <r>
    <d v="2015-08-01T00:00:00"/>
    <s v="GAAP Financial"/>
    <x v="21"/>
    <x v="1"/>
    <x v="38"/>
    <x v="9"/>
    <n v="216844.31"/>
    <n v="3.3000000000000002E-2"/>
    <n v="7155.8622300000006"/>
  </r>
  <r>
    <d v="2015-08-01T00:00:00"/>
    <s v="GAAP Financial"/>
    <x v="21"/>
    <x v="1"/>
    <x v="38"/>
    <x v="11"/>
    <n v="11177.7"/>
    <n v="3.3000000000000002E-2"/>
    <n v="368.86410000000006"/>
  </r>
  <r>
    <d v="2015-08-01T00:00:00"/>
    <s v="GAAP Financial"/>
    <x v="20"/>
    <x v="1"/>
    <x v="39"/>
    <x v="5"/>
    <n v="3888725.58"/>
    <n v="3.3000000000000002E-2"/>
    <n v="128327.94414000001"/>
  </r>
  <r>
    <d v="2015-08-01T00:00:00"/>
    <s v="GAAP Financial"/>
    <x v="20"/>
    <x v="1"/>
    <x v="39"/>
    <x v="2"/>
    <n v="6126698.7599999998"/>
    <n v="3.3000000000000002E-2"/>
    <n v="202181.05908000001"/>
  </r>
  <r>
    <d v="2015-08-01T00:00:00"/>
    <s v="GAAP Financial"/>
    <x v="20"/>
    <x v="6"/>
    <x v="40"/>
    <x v="33"/>
    <n v="6359027"/>
    <n v="0"/>
    <n v="0"/>
  </r>
  <r>
    <d v="2015-08-01T00:00:00"/>
    <s v="GAAP Financial"/>
    <x v="20"/>
    <x v="1"/>
    <x v="39"/>
    <x v="1"/>
    <n v="51556083.219999999"/>
    <n v="3.3000000000000002E-2"/>
    <n v="1701350.7462599999"/>
  </r>
  <r>
    <d v="2015-08-01T00:00:00"/>
    <s v="GAAP Financial"/>
    <x v="21"/>
    <x v="1"/>
    <x v="38"/>
    <x v="34"/>
    <n v="1299.31"/>
    <n v="3.3000000000000002E-2"/>
    <n v="42.877229999999997"/>
  </r>
  <r>
    <d v="2015-08-01T00:00:00"/>
    <s v="GAAP Financial"/>
    <x v="21"/>
    <x v="1"/>
    <x v="38"/>
    <x v="12"/>
    <n v="29521.4"/>
    <n v="3.3000000000000002E-2"/>
    <n v="974.20620000000008"/>
  </r>
  <r>
    <d v="2015-08-01T00:00:00"/>
    <s v="GAAP Financial"/>
    <x v="21"/>
    <x v="5"/>
    <x v="37"/>
    <x v="35"/>
    <n v="94476.14"/>
    <n v="1.4999999999999999E-2"/>
    <n v="1417.1421"/>
  </r>
  <r>
    <d v="2015-08-01T00:00:00"/>
    <s v="GAAP Financial"/>
    <x v="21"/>
    <x v="5"/>
    <x v="37"/>
    <x v="36"/>
    <n v="9282.42"/>
    <n v="4.1000000000000002E-2"/>
    <n v="380.57922000000002"/>
  </r>
  <r>
    <d v="2015-08-01T00:00:00"/>
    <s v="GAAP Financial"/>
    <x v="4"/>
    <x v="5"/>
    <x v="37"/>
    <x v="35"/>
    <n v="221325.5"/>
    <n v="1.4999999999999999E-2"/>
    <n v="3319.8824999999997"/>
  </r>
  <r>
    <d v="2015-08-01T00:00:00"/>
    <s v="GAAP Financial"/>
    <x v="6"/>
    <x v="5"/>
    <x v="37"/>
    <x v="37"/>
    <n v="2995.25"/>
    <n v="0.02"/>
    <n v="59.905000000000001"/>
  </r>
  <r>
    <d v="2015-08-01T00:00:00"/>
    <s v="GAAP Financial"/>
    <x v="13"/>
    <x v="5"/>
    <x v="37"/>
    <x v="37"/>
    <n v="70499.45"/>
    <n v="0.02"/>
    <n v="1409.989"/>
  </r>
  <r>
    <d v="2015-08-01T00:00:00"/>
    <s v="GAAP Financial"/>
    <x v="21"/>
    <x v="5"/>
    <x v="37"/>
    <x v="38"/>
    <n v="2728.36"/>
    <n v="2.5999999999999999E-2"/>
    <n v="70.937359999999998"/>
  </r>
  <r>
    <d v="2015-08-01T00:00:00"/>
    <s v="GAAP Financial"/>
    <x v="4"/>
    <x v="5"/>
    <x v="37"/>
    <x v="38"/>
    <n v="168995.42"/>
    <n v="2.5999999999999999E-2"/>
    <n v="4393.8809200000005"/>
  </r>
  <r>
    <d v="2015-08-01T00:00:00"/>
    <s v="GAAP Financial"/>
    <x v="4"/>
    <x v="5"/>
    <x v="37"/>
    <x v="39"/>
    <n v="607.05999999999995"/>
    <n v="3.9E-2"/>
    <n v="23.675339999999998"/>
  </r>
  <r>
    <d v="2015-08-01T00:00:00"/>
    <s v="GAAP Financial"/>
    <x v="20"/>
    <x v="1"/>
    <x v="39"/>
    <x v="10"/>
    <n v="1309.53"/>
    <n v="3.3000000000000002E-2"/>
    <n v="43.214489999999998"/>
  </r>
  <r>
    <d v="2015-08-01T00:00:00"/>
    <s v="GAAP Financial"/>
    <x v="21"/>
    <x v="3"/>
    <x v="33"/>
    <x v="26"/>
    <n v="364159.38"/>
    <n v="3.2000000000000001E-2"/>
    <n v="11653.10016"/>
  </r>
  <r>
    <d v="2015-08-01T00:00:00"/>
    <s v="GAAP Financial"/>
    <x v="20"/>
    <x v="1"/>
    <x v="39"/>
    <x v="11"/>
    <n v="35202.339999999997"/>
    <n v="3.3000000000000002E-2"/>
    <n v="1161.67722"/>
  </r>
  <r>
    <d v="2015-08-01T00:00:00"/>
    <s v="GAAP Financial"/>
    <x v="21"/>
    <x v="1"/>
    <x v="5"/>
    <x v="1"/>
    <n v="423125.67"/>
    <n v="4.2999999999999997E-2"/>
    <n v="18194.403809999996"/>
  </r>
  <r>
    <d v="2015-08-01T00:00:00"/>
    <s v="GAAP Financial"/>
    <x v="21"/>
    <x v="3"/>
    <x v="33"/>
    <x v="28"/>
    <n v="603691.67000000004"/>
    <n v="3.4000000000000002E-2"/>
    <n v="20525.516780000002"/>
  </r>
  <r>
    <d v="2015-08-01T00:00:00"/>
    <s v="GAAP Financial"/>
    <x v="21"/>
    <x v="1"/>
    <x v="38"/>
    <x v="2"/>
    <n v="4125203.93"/>
    <n v="3.3000000000000002E-2"/>
    <n v="136131.72969000001"/>
  </r>
  <r>
    <d v="2015-08-01T00:00:00"/>
    <s v="GAAP Financial"/>
    <x v="21"/>
    <x v="1"/>
    <x v="38"/>
    <x v="5"/>
    <n v="20746646.280000001"/>
    <n v="3.3000000000000002E-2"/>
    <n v="684639.32724000013"/>
  </r>
  <r>
    <d v="2015-08-01T00:00:00"/>
    <s v="GAAP Financial"/>
    <x v="21"/>
    <x v="1"/>
    <x v="38"/>
    <x v="1"/>
    <n v="394838198.50999999"/>
    <n v="3.3000000000000002E-2"/>
    <n v="13029660.550830001"/>
  </r>
  <r>
    <d v="2015-08-01T00:00:00"/>
    <s v="GAAP Financial"/>
    <x v="20"/>
    <x v="1"/>
    <x v="39"/>
    <x v="12"/>
    <n v="51560.44"/>
    <n v="3.3000000000000002E-2"/>
    <n v="1701.4945200000002"/>
  </r>
  <r>
    <d v="2015-08-01T00:00:00"/>
    <s v="GAAP Financial"/>
    <x v="22"/>
    <x v="2"/>
    <x v="30"/>
    <x v="40"/>
    <n v="453428.28"/>
    <n v="0.1429"/>
    <n v="64794.901212000004"/>
  </r>
  <r>
    <d v="2015-08-01T00:00:00"/>
    <s v="GAAP Financial"/>
    <x v="4"/>
    <x v="5"/>
    <x v="37"/>
    <x v="22"/>
    <n v="73267.38"/>
    <n v="1.9E-2"/>
    <n v="1392.0802200000001"/>
  </r>
  <r>
    <d v="2015-08-01T00:00:00"/>
    <s v="GAAP Financial"/>
    <x v="23"/>
    <x v="2"/>
    <x v="30"/>
    <x v="40"/>
    <n v="344457.64"/>
    <n v="0.1429"/>
    <n v="49222.996756"/>
  </r>
  <r>
    <d v="2015-08-01T00:00:00"/>
    <s v="GAAP Financial"/>
    <x v="7"/>
    <x v="3"/>
    <x v="41"/>
    <x v="20"/>
    <n v="308244.44"/>
    <n v="2.5999999999999999E-2"/>
    <n v="8014.3554399999994"/>
  </r>
  <r>
    <d v="2015-08-01T00:00:00"/>
    <s v="GAAP Financial"/>
    <x v="4"/>
    <x v="5"/>
    <x v="37"/>
    <x v="36"/>
    <n v="225951.59"/>
    <n v="4.1000000000000002E-2"/>
    <n v="9264.0151900000001"/>
  </r>
  <r>
    <d v="2015-08-01T00:00:00"/>
    <s v="GAAP Financial"/>
    <x v="4"/>
    <x v="3"/>
    <x v="33"/>
    <x v="20"/>
    <n v="276404.06"/>
    <n v="2.5999999999999999E-2"/>
    <n v="7186.5055599999996"/>
  </r>
  <r>
    <d v="2015-08-01T00:00:00"/>
    <s v="GAAP Financial"/>
    <x v="4"/>
    <x v="5"/>
    <x v="37"/>
    <x v="23"/>
    <n v="307599.18"/>
    <n v="3.9E-2"/>
    <n v="11996.36802"/>
  </r>
  <r>
    <d v="2015-08-01T00:00:00"/>
    <s v="GAAP Financial"/>
    <x v="4"/>
    <x v="5"/>
    <x v="37"/>
    <x v="30"/>
    <n v="472661.26"/>
    <n v="2.5999999999999999E-2"/>
    <n v="12289.19276"/>
  </r>
  <r>
    <d v="2015-08-01T00:00:00"/>
    <s v="GAAP Financial"/>
    <x v="4"/>
    <x v="0"/>
    <x v="42"/>
    <x v="15"/>
    <n v="1478577.3"/>
    <n v="2.3E-2"/>
    <n v="34007.277900000001"/>
  </r>
  <r>
    <d v="2015-08-01T00:00:00"/>
    <s v="GAAP Financial"/>
    <x v="20"/>
    <x v="3"/>
    <x v="41"/>
    <x v="20"/>
    <n v="789137.95"/>
    <n v="2.5999999999999999E-2"/>
    <n v="20517.586699999996"/>
  </r>
  <r>
    <d v="2015-08-01T00:00:00"/>
    <s v="GAAP Financial"/>
    <x v="24"/>
    <x v="2"/>
    <x v="6"/>
    <x v="14"/>
    <n v="7352664.0899999999"/>
    <n v="1.7999999999999999E-2"/>
    <n v="132347.95361999999"/>
  </r>
  <r>
    <d v="2015-08-01T00:00:00"/>
    <s v="GAAP Financial"/>
    <x v="25"/>
    <x v="0"/>
    <x v="7"/>
    <x v="3"/>
    <n v="164718.54999999999"/>
    <n v="2.1000000000000001E-2"/>
    <n v="3459.0895500000001"/>
  </r>
  <r>
    <d v="2015-08-01T00:00:00"/>
    <s v="GAAP Financial"/>
    <x v="26"/>
    <x v="0"/>
    <x v="9"/>
    <x v="13"/>
    <n v="1002877.06"/>
    <n v="2.4E-2"/>
    <n v="24069.049440000003"/>
  </r>
  <r>
    <d v="2015-08-01T00:00:00"/>
    <s v="GAAP Financial"/>
    <x v="26"/>
    <x v="0"/>
    <x v="13"/>
    <x v="13"/>
    <n v="1021918.26"/>
    <n v="2.4E-2"/>
    <n v="24526.038240000002"/>
  </r>
  <r>
    <d v="2015-08-01T00:00:00"/>
    <s v="GAAP Financial"/>
    <x v="26"/>
    <x v="0"/>
    <x v="10"/>
    <x v="13"/>
    <n v="1031000.14"/>
    <n v="2.4E-2"/>
    <n v="24744.003360000002"/>
  </r>
  <r>
    <d v="2015-08-01T00:00:00"/>
    <s v="GAAP Financial"/>
    <x v="26"/>
    <x v="0"/>
    <x v="12"/>
    <x v="13"/>
    <n v="1051552.55"/>
    <n v="2.4E-2"/>
    <n v="25237.261200000001"/>
  </r>
  <r>
    <d v="2015-08-01T00:00:00"/>
    <s v="GAAP Financial"/>
    <x v="26"/>
    <x v="0"/>
    <x v="9"/>
    <x v="17"/>
    <n v="4322419.59"/>
    <n v="2.4E-2"/>
    <n v="103738.07016"/>
  </r>
  <r>
    <d v="2015-08-01T00:00:00"/>
    <s v="GAAP Financial"/>
    <x v="26"/>
    <x v="0"/>
    <x v="13"/>
    <x v="17"/>
    <n v="4409692.4000000004"/>
    <n v="2.4E-2"/>
    <n v="105832.61760000001"/>
  </r>
  <r>
    <d v="2015-08-01T00:00:00"/>
    <s v="GAAP Financial"/>
    <x v="26"/>
    <x v="0"/>
    <x v="10"/>
    <x v="17"/>
    <n v="4448781.54"/>
    <n v="2.4E-2"/>
    <n v="106770.75696"/>
  </r>
  <r>
    <d v="2015-08-01T00:00:00"/>
    <s v="GAAP Financial"/>
    <x v="26"/>
    <x v="0"/>
    <x v="12"/>
    <x v="17"/>
    <n v="4661951.7"/>
    <n v="2.4E-2"/>
    <n v="111886.84080000001"/>
  </r>
  <r>
    <d v="2015-08-01T00:00:00"/>
    <s v="GAAP Financial"/>
    <x v="26"/>
    <x v="0"/>
    <x v="13"/>
    <x v="0"/>
    <n v="44971898.460000001"/>
    <n v="2.5999999999999999E-2"/>
    <n v="1169269.35996"/>
  </r>
  <r>
    <d v="2015-08-01T00:00:00"/>
    <s v="GAAP Financial"/>
    <x v="26"/>
    <x v="0"/>
    <x v="9"/>
    <x v="0"/>
    <n v="47146158.009999998"/>
    <n v="2.5999999999999999E-2"/>
    <n v="1225800.1082599999"/>
  </r>
  <r>
    <d v="2015-08-01T00:00:00"/>
    <s v="GAAP Financial"/>
    <x v="26"/>
    <x v="0"/>
    <x v="10"/>
    <x v="0"/>
    <n v="48469539.310000002"/>
    <n v="2.5999999999999999E-2"/>
    <n v="1260208.0220600001"/>
  </r>
  <r>
    <d v="2015-08-01T00:00:00"/>
    <s v="GAAP Financial"/>
    <x v="26"/>
    <x v="0"/>
    <x v="12"/>
    <x v="0"/>
    <n v="51910749.75"/>
    <n v="2.5999999999999999E-2"/>
    <n v="1349679.4934999999"/>
  </r>
  <r>
    <d v="2015-08-01T00:00:00"/>
    <s v="GAAP Financial"/>
    <x v="22"/>
    <x v="2"/>
    <x v="30"/>
    <x v="41"/>
    <n v="-135242.70000000001"/>
    <n v="0.02"/>
    <n v="-2704.8540000000003"/>
  </r>
  <r>
    <d v="2015-08-01T00:00:00"/>
    <s v="GAAP Financial"/>
    <x v="22"/>
    <x v="2"/>
    <x v="43"/>
    <x v="42"/>
    <n v="75584.820000000007"/>
    <n v="1.7999999999999999E-2"/>
    <n v="1360.52676"/>
  </r>
  <r>
    <d v="2015-08-01T00:00:00"/>
    <s v="GAAP Financial"/>
    <x v="22"/>
    <x v="2"/>
    <x v="44"/>
    <x v="42"/>
    <n v="88518.78"/>
    <n v="1.7999999999999999E-2"/>
    <n v="1593.3380399999999"/>
  </r>
  <r>
    <d v="2015-08-01T00:00:00"/>
    <s v="GAAP Financial"/>
    <x v="22"/>
    <x v="2"/>
    <x v="6"/>
    <x v="41"/>
    <n v="394854.28"/>
    <n v="0.02"/>
    <n v="7897.0856000000003"/>
  </r>
  <r>
    <d v="2015-08-01T00:00:00"/>
    <s v="GAAP Financial"/>
    <x v="7"/>
    <x v="3"/>
    <x v="33"/>
    <x v="43"/>
    <n v="1703214.38"/>
    <n v="2.9000000000000001E-2"/>
    <n v="49393.217019999996"/>
  </r>
  <r>
    <d v="2015-08-01T00:00:00"/>
    <s v="GAAP Financial"/>
    <x v="22"/>
    <x v="2"/>
    <x v="27"/>
    <x v="14"/>
    <n v="682775.6"/>
    <n v="1.7999999999999999E-2"/>
    <n v="12289.960799999999"/>
  </r>
  <r>
    <d v="2015-08-01T00:00:00"/>
    <s v="GAAP Financial"/>
    <x v="20"/>
    <x v="3"/>
    <x v="33"/>
    <x v="43"/>
    <n v="1328699.1499999999"/>
    <n v="2.9000000000000001E-2"/>
    <n v="38532.275349999996"/>
  </r>
  <r>
    <d v="2015-08-01T00:00:00"/>
    <s v="GAAP Financial"/>
    <x v="22"/>
    <x v="2"/>
    <x v="6"/>
    <x v="42"/>
    <n v="904720.52"/>
    <n v="1.7999999999999999E-2"/>
    <n v="16284.969359999999"/>
  </r>
  <r>
    <d v="2015-08-01T00:00:00"/>
    <s v="GAAP Financial"/>
    <x v="22"/>
    <x v="2"/>
    <x v="36"/>
    <x v="41"/>
    <n v="1519969.34"/>
    <n v="0.02"/>
    <n v="30399.386800000004"/>
  </r>
  <r>
    <d v="2015-08-01T00:00:00"/>
    <s v="GAAP Financial"/>
    <x v="22"/>
    <x v="2"/>
    <x v="44"/>
    <x v="41"/>
    <n v="2024101.2"/>
    <n v="0.02"/>
    <n v="40482.023999999998"/>
  </r>
  <r>
    <d v="2015-08-01T00:00:00"/>
    <s v="GAAP Financial"/>
    <x v="22"/>
    <x v="2"/>
    <x v="43"/>
    <x v="41"/>
    <n v="2291736.35"/>
    <n v="0.02"/>
    <n v="45834.727000000006"/>
  </r>
  <r>
    <d v="2015-08-01T00:00:00"/>
    <s v="GAAP Financial"/>
    <x v="22"/>
    <x v="2"/>
    <x v="27"/>
    <x v="41"/>
    <n v="3413878.84"/>
    <n v="0.02"/>
    <n v="68277.576799999995"/>
  </r>
  <r>
    <d v="2015-08-01T00:00:00"/>
    <s v="GAAP Financial"/>
    <x v="22"/>
    <x v="2"/>
    <x v="27"/>
    <x v="21"/>
    <n v="3523191.08"/>
    <n v="1.7999999999999999E-2"/>
    <n v="63417.439439999995"/>
  </r>
  <r>
    <d v="2015-08-01T00:00:00"/>
    <s v="GAAP Financial"/>
    <x v="22"/>
    <x v="2"/>
    <x v="6"/>
    <x v="14"/>
    <n v="5108347.3899999997"/>
    <n v="1.7999999999999999E-2"/>
    <n v="91950.253019999989"/>
  </r>
  <r>
    <d v="2015-08-01T00:00:00"/>
    <s v="GAAP Financial"/>
    <x v="22"/>
    <x v="2"/>
    <x v="30"/>
    <x v="14"/>
    <n v="5252575.38"/>
    <n v="1.7999999999999999E-2"/>
    <n v="94546.356839999993"/>
  </r>
  <r>
    <d v="2015-08-01T00:00:00"/>
    <s v="GAAP Financial"/>
    <x v="23"/>
    <x v="0"/>
    <x v="14"/>
    <x v="0"/>
    <n v="150774.53"/>
    <n v="2.5999999999999999E-2"/>
    <n v="3920.1377799999996"/>
  </r>
  <r>
    <d v="2015-08-01T00:00:00"/>
    <s v="GAAP Financial"/>
    <x v="23"/>
    <x v="2"/>
    <x v="6"/>
    <x v="14"/>
    <n v="271253.71999999997"/>
    <n v="1.7999999999999999E-2"/>
    <n v="4882.5669599999992"/>
  </r>
  <r>
    <d v="2015-08-01T00:00:00"/>
    <s v="GAAP Financial"/>
    <x v="22"/>
    <x v="2"/>
    <x v="6"/>
    <x v="40"/>
    <n v="744956.12"/>
    <n v="0.1429"/>
    <n v="106454.229548"/>
  </r>
  <r>
    <d v="2015-08-01T00:00:00"/>
    <s v="GAAP Financial"/>
    <x v="23"/>
    <x v="0"/>
    <x v="12"/>
    <x v="0"/>
    <n v="375421.6"/>
    <n v="2.5999999999999999E-2"/>
    <n v="9760.9615999999987"/>
  </r>
  <r>
    <d v="2015-08-01T00:00:00"/>
    <s v="GAAP Financial"/>
    <x v="23"/>
    <x v="2"/>
    <x v="30"/>
    <x v="14"/>
    <n v="382250.93"/>
    <n v="1.7999999999999999E-2"/>
    <n v="6880.516739999999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4" minRefreshableVersion="3" useAutoFormatting="1" itemPrintTitles="1" createdVersion="4" indent="0" compact="0" compactData="0" gridDropZones="1" multipleFieldFilters="0">
  <location ref="A30:C33" firstHeaderRow="1" firstDataRow="2" firstDataCol="1"/>
  <pivotFields count="9">
    <pivotField compact="0" numFmtId="14" outline="0" showAll="0"/>
    <pivotField compact="0" outline="0" showAll="0"/>
    <pivotField compact="0" outline="0" showAll="0">
      <items count="28">
        <item x="0"/>
        <item x="1"/>
        <item x="2"/>
        <item x="3"/>
        <item x="5"/>
        <item x="6"/>
        <item x="8"/>
        <item x="9"/>
        <item x="10"/>
        <item x="11"/>
        <item x="12"/>
        <item x="13"/>
        <item x="14"/>
        <item x="19"/>
        <item x="15"/>
        <item x="16"/>
        <item x="17"/>
        <item x="18"/>
        <item x="7"/>
        <item x="20"/>
        <item x="21"/>
        <item x="4"/>
        <item x="24"/>
        <item x="25"/>
        <item x="26"/>
        <item x="22"/>
        <item x="23"/>
        <item t="default"/>
      </items>
    </pivotField>
    <pivotField axis="axisRow" compact="0" outline="0" showAll="0">
      <items count="8">
        <item h="1" x="6"/>
        <item x="0"/>
        <item h="1" x="2"/>
        <item h="1" x="1"/>
        <item h="1" x="3"/>
        <item h="1" x="5"/>
        <item h="1" x="4"/>
        <item t="default"/>
      </items>
    </pivotField>
    <pivotField compact="0" outline="0" showAll="0">
      <items count="46">
        <item x="26"/>
        <item x="28"/>
        <item x="8"/>
        <item x="4"/>
        <item x="21"/>
        <item x="22"/>
        <item x="34"/>
        <item x="24"/>
        <item x="17"/>
        <item x="3"/>
        <item x="35"/>
        <item x="40"/>
        <item x="14"/>
        <item x="13"/>
        <item x="12"/>
        <item x="15"/>
        <item x="7"/>
        <item x="38"/>
        <item x="9"/>
        <item x="10"/>
        <item x="20"/>
        <item x="19"/>
        <item x="5"/>
        <item x="37"/>
        <item x="42"/>
        <item x="25"/>
        <item x="32"/>
        <item x="29"/>
        <item x="18"/>
        <item x="16"/>
        <item x="31"/>
        <item x="23"/>
        <item x="11"/>
        <item x="1"/>
        <item x="2"/>
        <item x="39"/>
        <item x="30"/>
        <item x="27"/>
        <item x="36"/>
        <item x="41"/>
        <item x="33"/>
        <item x="6"/>
        <item x="0"/>
        <item x="43"/>
        <item x="44"/>
        <item t="default"/>
      </items>
    </pivotField>
    <pivotField compact="0" outline="0" showAll="0">
      <items count="45">
        <item x="33"/>
        <item x="3"/>
        <item x="0"/>
        <item x="15"/>
        <item x="17"/>
        <item x="13"/>
        <item x="4"/>
        <item x="6"/>
        <item x="14"/>
        <item x="41"/>
        <item x="8"/>
        <item x="21"/>
        <item x="42"/>
        <item x="40"/>
        <item x="9"/>
        <item x="5"/>
        <item x="7"/>
        <item x="1"/>
        <item x="2"/>
        <item x="34"/>
        <item x="10"/>
        <item x="11"/>
        <item x="12"/>
        <item x="16"/>
        <item x="20"/>
        <item x="43"/>
        <item x="28"/>
        <item x="26"/>
        <item x="18"/>
        <item x="22"/>
        <item x="30"/>
        <item x="36"/>
        <item x="23"/>
        <item x="35"/>
        <item x="37"/>
        <item x="38"/>
        <item x="39"/>
        <item x="19"/>
        <item x="24"/>
        <item x="25"/>
        <item x="27"/>
        <item x="29"/>
        <item x="31"/>
        <item x="32"/>
        <item t="default"/>
      </items>
    </pivotField>
    <pivotField dataField="1" compact="0" numFmtId="43" outline="0" showAll="0"/>
    <pivotField compact="0" numFmtId="164" outline="0" showAll="0"/>
    <pivotField dataField="1" compact="0" numFmtId="43" outline="0" showAll="0"/>
  </pivotFields>
  <rowFields count="1">
    <field x="3"/>
  </rowFields>
  <rowItems count="2">
    <i>
      <x v="1"/>
    </i>
    <i t="grand">
      <x/>
    </i>
  </rowItems>
  <colFields count="1">
    <field x="-2"/>
  </colFields>
  <colItems count="2">
    <i>
      <x/>
    </i>
    <i i="1">
      <x v="1"/>
    </i>
  </colItems>
  <dataFields count="2">
    <dataField name="Sum of Ending Balance" fld="6" baseField="0" baseItem="0"/>
    <dataField name="Sum of Est Depr Exp" fld="8" baseField="0" baseItem="0"/>
  </dataFields>
  <formats count="6">
    <format dxfId="42">
      <pivotArea type="all" dataOnly="0" outline="0" fieldPosition="0"/>
    </format>
    <format dxfId="41">
      <pivotArea type="all" dataOnly="0" outline="0" fieldPosition="0"/>
    </format>
    <format dxfId="40">
      <pivotArea outline="0" collapsedLevelsAreSubtotals="1" fieldPosition="0"/>
    </format>
    <format dxfId="39">
      <pivotArea field="-2" type="button" dataOnly="0" labelOnly="1" outline="0" axis="axisCol" fieldPosition="0"/>
    </format>
    <format dxfId="38">
      <pivotArea type="topRight" dataOnly="0" labelOnly="1" outline="0" fieldPosition="0"/>
    </format>
    <format dxfId="37">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4" minRefreshableVersion="3" useAutoFormatting="1" itemPrintTitles="1" createdVersion="4" indent="0" compact="0" compactData="0" gridDropZones="1" multipleFieldFilters="0">
  <location ref="A16:E27" firstHeaderRow="1" firstDataRow="2" firstDataCol="3"/>
  <pivotFields count="9">
    <pivotField compact="0" numFmtId="14" outline="0" showAll="0"/>
    <pivotField compact="0" outline="0" showAll="0"/>
    <pivotField axis="axisRow" compact="0" outline="0" showAll="0">
      <items count="28">
        <item h="1" x="0"/>
        <item h="1" x="1"/>
        <item h="1" x="2"/>
        <item h="1" x="3"/>
        <item h="1" x="5"/>
        <item h="1" x="6"/>
        <item h="1" x="8"/>
        <item h="1" x="9"/>
        <item h="1" x="10"/>
        <item h="1" x="11"/>
        <item h="1" x="12"/>
        <item h="1" x="13"/>
        <item h="1" x="14"/>
        <item h="1" x="19"/>
        <item x="15"/>
        <item h="1" x="16"/>
        <item h="1" x="17"/>
        <item h="1" x="18"/>
        <item h="1" x="7"/>
        <item h="1" x="20"/>
        <item h="1" x="21"/>
        <item h="1" x="4"/>
        <item h="1" x="24"/>
        <item h="1" x="25"/>
        <item h="1" x="26"/>
        <item h="1" x="22"/>
        <item h="1" x="23"/>
        <item t="default"/>
      </items>
    </pivotField>
    <pivotField compact="0" outline="0" showAll="0"/>
    <pivotField axis="axisRow" compact="0" outline="0" showAll="0">
      <items count="46">
        <item h="1" x="26"/>
        <item h="1" x="28"/>
        <item h="1" x="8"/>
        <item h="1" x="4"/>
        <item h="1" x="21"/>
        <item h="1" x="22"/>
        <item h="1" x="34"/>
        <item h="1" x="24"/>
        <item h="1" x="17"/>
        <item h="1" x="3"/>
        <item h="1" x="35"/>
        <item h="1" x="40"/>
        <item h="1" x="14"/>
        <item h="1" x="13"/>
        <item h="1" x="12"/>
        <item h="1" x="15"/>
        <item h="1" x="7"/>
        <item h="1" x="38"/>
        <item h="1" x="9"/>
        <item h="1" x="10"/>
        <item h="1" x="20"/>
        <item h="1" x="19"/>
        <item h="1" x="5"/>
        <item h="1" x="37"/>
        <item h="1" x="42"/>
        <item h="1" x="25"/>
        <item h="1" x="32"/>
        <item h="1" x="29"/>
        <item h="1" x="18"/>
        <item h="1" x="16"/>
        <item h="1" x="31"/>
        <item h="1" x="23"/>
        <item h="1" x="11"/>
        <item x="1"/>
        <item x="2"/>
        <item h="1" x="39"/>
        <item h="1" x="30"/>
        <item h="1" x="27"/>
        <item h="1" x="36"/>
        <item h="1" x="41"/>
        <item h="1" x="33"/>
        <item h="1" x="6"/>
        <item h="1" x="0"/>
        <item h="1" x="43"/>
        <item h="1" x="44"/>
        <item t="default"/>
      </items>
    </pivotField>
    <pivotField axis="axisRow" compact="0" outline="0" showAll="0">
      <items count="45">
        <item x="33"/>
        <item x="3"/>
        <item x="0"/>
        <item x="15"/>
        <item x="17"/>
        <item x="13"/>
        <item x="4"/>
        <item x="6"/>
        <item x="14"/>
        <item x="41"/>
        <item x="8"/>
        <item x="21"/>
        <item x="42"/>
        <item x="40"/>
        <item x="9"/>
        <item x="5"/>
        <item x="7"/>
        <item x="1"/>
        <item x="2"/>
        <item x="34"/>
        <item x="10"/>
        <item x="11"/>
        <item x="12"/>
        <item x="16"/>
        <item x="20"/>
        <item x="43"/>
        <item x="28"/>
        <item x="26"/>
        <item x="18"/>
        <item x="22"/>
        <item x="30"/>
        <item x="36"/>
        <item x="23"/>
        <item x="35"/>
        <item x="37"/>
        <item x="38"/>
        <item x="39"/>
        <item x="19"/>
        <item x="24"/>
        <item x="25"/>
        <item x="27"/>
        <item x="29"/>
        <item x="31"/>
        <item x="32"/>
        <item t="default"/>
      </items>
    </pivotField>
    <pivotField dataField="1" compact="0" numFmtId="43" outline="0" showAll="0"/>
    <pivotField compact="0" numFmtId="164" outline="0" showAll="0"/>
    <pivotField dataField="1" compact="0" numFmtId="43" outline="0" showAll="0"/>
  </pivotFields>
  <rowFields count="3">
    <field x="2"/>
    <field x="4"/>
    <field x="5"/>
  </rowFields>
  <rowItems count="10">
    <i>
      <x v="14"/>
      <x v="33"/>
      <x v="2"/>
    </i>
    <i r="2">
      <x v="4"/>
    </i>
    <i r="2">
      <x v="5"/>
    </i>
    <i t="default" r="1">
      <x v="33"/>
    </i>
    <i r="1">
      <x v="34"/>
      <x v="2"/>
    </i>
    <i r="2">
      <x v="4"/>
    </i>
    <i r="2">
      <x v="5"/>
    </i>
    <i t="default" r="1">
      <x v="34"/>
    </i>
    <i t="default">
      <x v="14"/>
    </i>
    <i t="grand">
      <x/>
    </i>
  </rowItems>
  <colFields count="1">
    <field x="-2"/>
  </colFields>
  <colItems count="2">
    <i>
      <x/>
    </i>
    <i i="1">
      <x v="1"/>
    </i>
  </colItems>
  <dataFields count="2">
    <dataField name="Sum of Ending Balance" fld="6" baseField="0" baseItem="0"/>
    <dataField name="Sum of Est Depr Exp" fld="8" baseField="0" baseItem="0"/>
  </dataFields>
  <formats count="12">
    <format dxfId="54">
      <pivotArea type="all" dataOnly="0" outline="0" fieldPosition="0"/>
    </format>
    <format dxfId="53">
      <pivotArea type="all" dataOnly="0" outline="0" fieldPosition="0"/>
    </format>
    <format dxfId="52">
      <pivotArea outline="0" collapsedLevelsAreSubtotals="1" fieldPosition="0"/>
    </format>
    <format dxfId="51">
      <pivotArea field="-2" type="button" dataOnly="0" labelOnly="1" outline="0" axis="axisCol" fieldPosition="0"/>
    </format>
    <format dxfId="50">
      <pivotArea type="topRight" dataOnly="0" labelOnly="1" outline="0" fieldPosition="0"/>
    </format>
    <format dxfId="49">
      <pivotArea dataOnly="0" labelOnly="1" outline="0" fieldPosition="0">
        <references count="1">
          <reference field="4294967294" count="2">
            <x v="0"/>
            <x v="1"/>
          </reference>
        </references>
      </pivotArea>
    </format>
    <format dxfId="48">
      <pivotArea outline="0" collapsedLevelsAreSubtotals="1" fieldPosition="0">
        <references count="2">
          <reference field="2" count="0" selected="0"/>
          <reference field="4" count="1" selected="0" defaultSubtotal="1">
            <x v="33"/>
          </reference>
        </references>
      </pivotArea>
    </format>
    <format dxfId="47">
      <pivotArea dataOnly="0" labelOnly="1" outline="0" fieldPosition="0">
        <references count="2">
          <reference field="2" count="0" selected="0"/>
          <reference field="4" count="1" defaultSubtotal="1">
            <x v="33"/>
          </reference>
        </references>
      </pivotArea>
    </format>
    <format dxfId="46">
      <pivotArea outline="0" collapsedLevelsAreSubtotals="1" fieldPosition="0">
        <references count="2">
          <reference field="2" count="0" selected="0"/>
          <reference field="4" count="1" selected="0" defaultSubtotal="1">
            <x v="34"/>
          </reference>
        </references>
      </pivotArea>
    </format>
    <format dxfId="45">
      <pivotArea dataOnly="0" labelOnly="1" outline="0" fieldPosition="0">
        <references count="2">
          <reference field="2" count="0" selected="0"/>
          <reference field="4" count="1" defaultSubtotal="1">
            <x v="34"/>
          </reference>
        </references>
      </pivotArea>
    </format>
    <format dxfId="44">
      <pivotArea outline="0" collapsedLevelsAreSubtotals="1" fieldPosition="0">
        <references count="2">
          <reference field="2" count="0" selected="0"/>
          <reference field="4" count="1" selected="0" defaultSubtotal="1">
            <x v="31"/>
          </reference>
        </references>
      </pivotArea>
    </format>
    <format dxfId="43">
      <pivotArea dataOnly="0" labelOnly="1" outline="0" fieldPosition="0">
        <references count="2">
          <reference field="2" count="0" selected="0"/>
          <reference field="4" count="1" defaultSubtotal="1">
            <x v="3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4" minRefreshableVersion="3" useAutoFormatting="1" itemPrintTitles="1" createdVersion="4" indent="0" compact="0" compactData="0" gridDropZones="1" multipleFieldFilters="0">
  <location ref="A3:E11" firstHeaderRow="1" firstDataRow="2" firstDataCol="3"/>
  <pivotFields count="9">
    <pivotField compact="0" numFmtId="14" outline="0" showAll="0"/>
    <pivotField compact="0" outline="0" showAll="0"/>
    <pivotField axis="axisRow" compact="0" outline="0" showAll="0">
      <items count="28">
        <item h="1" x="0"/>
        <item h="1" x="1"/>
        <item h="1" x="2"/>
        <item h="1" x="3"/>
        <item h="1" x="5"/>
        <item h="1" x="6"/>
        <item h="1" x="8"/>
        <item h="1" x="9"/>
        <item h="1" x="10"/>
        <item h="1" x="11"/>
        <item h="1" x="12"/>
        <item h="1" x="13"/>
        <item x="14"/>
        <item h="1" x="19"/>
        <item h="1" x="15"/>
        <item x="16"/>
        <item h="1" x="17"/>
        <item h="1" x="18"/>
        <item h="1" x="7"/>
        <item h="1" x="20"/>
        <item h="1" x="21"/>
        <item h="1" x="4"/>
        <item h="1" x="24"/>
        <item h="1" x="25"/>
        <item h="1" x="26"/>
        <item h="1" x="22"/>
        <item h="1" x="23"/>
        <item t="default"/>
      </items>
    </pivotField>
    <pivotField compact="0" outline="0" showAll="0"/>
    <pivotField axis="axisRow" compact="0" outline="0" showAll="0" defaultSubtotal="0">
      <items count="45">
        <item x="26"/>
        <item x="28"/>
        <item x="8"/>
        <item x="4"/>
        <item x="21"/>
        <item x="22"/>
        <item x="34"/>
        <item x="24"/>
        <item x="17"/>
        <item x="3"/>
        <item x="35"/>
        <item x="40"/>
        <item x="14"/>
        <item x="13"/>
        <item x="12"/>
        <item x="15"/>
        <item x="7"/>
        <item x="38"/>
        <item x="9"/>
        <item x="10"/>
        <item x="20"/>
        <item x="19"/>
        <item x="5"/>
        <item x="37"/>
        <item x="42"/>
        <item x="25"/>
        <item x="32"/>
        <item x="29"/>
        <item x="18"/>
        <item x="16"/>
        <item x="31"/>
        <item x="23"/>
        <item x="11"/>
        <item h="1" x="1"/>
        <item x="2"/>
        <item x="39"/>
        <item x="30"/>
        <item x="27"/>
        <item x="36"/>
        <item x="41"/>
        <item x="33"/>
        <item x="6"/>
        <item x="0"/>
        <item x="43"/>
        <item x="44"/>
      </items>
    </pivotField>
    <pivotField axis="axisRow" compact="0" outline="0" showAll="0">
      <items count="45">
        <item x="33"/>
        <item x="3"/>
        <item x="0"/>
        <item x="15"/>
        <item x="17"/>
        <item x="13"/>
        <item x="4"/>
        <item x="6"/>
        <item x="14"/>
        <item x="41"/>
        <item x="8"/>
        <item x="21"/>
        <item x="42"/>
        <item x="40"/>
        <item x="9"/>
        <item x="5"/>
        <item x="7"/>
        <item x="1"/>
        <item x="2"/>
        <item x="34"/>
        <item x="10"/>
        <item x="11"/>
        <item x="12"/>
        <item x="16"/>
        <item x="20"/>
        <item x="43"/>
        <item x="28"/>
        <item x="26"/>
        <item x="18"/>
        <item x="22"/>
        <item x="30"/>
        <item x="36"/>
        <item x="23"/>
        <item x="35"/>
        <item x="37"/>
        <item x="38"/>
        <item x="39"/>
        <item x="19"/>
        <item x="24"/>
        <item x="25"/>
        <item x="27"/>
        <item x="29"/>
        <item x="31"/>
        <item x="32"/>
        <item t="default"/>
      </items>
    </pivotField>
    <pivotField dataField="1" compact="0" numFmtId="43" outline="0" showAll="0"/>
    <pivotField compact="0" numFmtId="164" outline="0" showAll="0"/>
    <pivotField dataField="1" compact="0" numFmtId="43" outline="0" showAll="0"/>
  </pivotFields>
  <rowFields count="3">
    <field x="2"/>
    <field x="4"/>
    <field x="5"/>
  </rowFields>
  <rowItems count="7">
    <i>
      <x v="12"/>
      <x v="13"/>
      <x v="2"/>
    </i>
    <i r="1">
      <x v="14"/>
      <x v="2"/>
    </i>
    <i t="default">
      <x v="12"/>
    </i>
    <i>
      <x v="15"/>
      <x v="31"/>
      <x v="1"/>
    </i>
    <i r="2">
      <x v="2"/>
    </i>
    <i t="default">
      <x v="15"/>
    </i>
    <i t="grand">
      <x/>
    </i>
  </rowItems>
  <colFields count="1">
    <field x="-2"/>
  </colFields>
  <colItems count="2">
    <i>
      <x/>
    </i>
    <i i="1">
      <x v="1"/>
    </i>
  </colItems>
  <dataFields count="2">
    <dataField name="Sum of Ending Balance" fld="6" baseField="0" baseItem="0"/>
    <dataField name="Sum of Est Depr Exp" fld="8" baseField="0" baseItem="0"/>
  </dataFields>
  <formats count="6">
    <format dxfId="60">
      <pivotArea type="all" dataOnly="0" outline="0" fieldPosition="0"/>
    </format>
    <format dxfId="59">
      <pivotArea type="all" dataOnly="0" outline="0" fieldPosition="0"/>
    </format>
    <format dxfId="58">
      <pivotArea outline="0" collapsedLevelsAreSubtotals="1" fieldPosition="0"/>
    </format>
    <format dxfId="57">
      <pivotArea field="-2" type="button" dataOnly="0" labelOnly="1" outline="0" axis="axisCol" fieldPosition="0"/>
    </format>
    <format dxfId="56">
      <pivotArea type="topRight" dataOnly="0" labelOnly="1" outline="0" fieldPosition="0"/>
    </format>
    <format dxfId="55">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4" cacheId="1" applyNumberFormats="0" applyBorderFormats="0" applyFontFormats="0" applyPatternFormats="0" applyAlignmentFormats="0" applyWidthHeightFormats="1" dataCaption="Values" updatedVersion="4" minRefreshableVersion="3" useAutoFormatting="1" itemPrintTitles="1" createdVersion="4" indent="0" compact="0" compactData="0" gridDropZones="1" multipleFieldFilters="0">
  <location ref="A39:C42" firstHeaderRow="1" firstDataRow="2" firstDataCol="1"/>
  <pivotFields count="9">
    <pivotField compact="0" numFmtId="14" outline="0" showAll="0"/>
    <pivotField compact="0" outline="0" showAll="0"/>
    <pivotField compact="0" outline="0" showAll="0">
      <items count="28">
        <item x="0"/>
        <item x="1"/>
        <item x="2"/>
        <item x="3"/>
        <item x="5"/>
        <item x="6"/>
        <item x="8"/>
        <item x="9"/>
        <item x="10"/>
        <item x="11"/>
        <item x="12"/>
        <item x="13"/>
        <item x="14"/>
        <item x="19"/>
        <item x="15"/>
        <item x="16"/>
        <item x="17"/>
        <item x="18"/>
        <item x="7"/>
        <item x="20"/>
        <item x="21"/>
        <item x="4"/>
        <item x="24"/>
        <item x="25"/>
        <item x="26"/>
        <item x="22"/>
        <item x="23"/>
        <item t="default"/>
      </items>
    </pivotField>
    <pivotField axis="axisRow" compact="0" outline="0" showAll="0">
      <items count="8">
        <item h="1" x="6"/>
        <item h="1" x="0"/>
        <item x="2"/>
        <item h="1" x="1"/>
        <item h="1" x="3"/>
        <item h="1" x="5"/>
        <item h="1" x="4"/>
        <item t="default"/>
      </items>
    </pivotField>
    <pivotField compact="0" outline="0" showAll="0">
      <items count="46">
        <item x="26"/>
        <item x="28"/>
        <item x="8"/>
        <item x="4"/>
        <item x="21"/>
        <item x="22"/>
        <item x="34"/>
        <item x="24"/>
        <item x="17"/>
        <item x="3"/>
        <item x="35"/>
        <item x="40"/>
        <item x="14"/>
        <item x="13"/>
        <item x="12"/>
        <item x="15"/>
        <item x="7"/>
        <item x="38"/>
        <item x="9"/>
        <item x="10"/>
        <item x="20"/>
        <item x="19"/>
        <item x="5"/>
        <item x="37"/>
        <item x="42"/>
        <item x="25"/>
        <item x="32"/>
        <item x="29"/>
        <item x="18"/>
        <item x="16"/>
        <item x="31"/>
        <item x="23"/>
        <item x="11"/>
        <item x="1"/>
        <item x="2"/>
        <item x="39"/>
        <item x="30"/>
        <item x="27"/>
        <item x="36"/>
        <item x="41"/>
        <item x="33"/>
        <item x="6"/>
        <item x="0"/>
        <item x="43"/>
        <item x="44"/>
        <item t="default"/>
      </items>
    </pivotField>
    <pivotField compact="0" outline="0" showAll="0">
      <items count="45">
        <item x="33"/>
        <item x="3"/>
        <item x="0"/>
        <item x="15"/>
        <item x="17"/>
        <item x="13"/>
        <item x="4"/>
        <item x="6"/>
        <item x="14"/>
        <item x="41"/>
        <item x="8"/>
        <item x="21"/>
        <item x="42"/>
        <item x="40"/>
        <item x="9"/>
        <item x="5"/>
        <item x="7"/>
        <item x="1"/>
        <item x="2"/>
        <item x="34"/>
        <item x="10"/>
        <item x="11"/>
        <item x="12"/>
        <item x="16"/>
        <item x="20"/>
        <item x="43"/>
        <item x="28"/>
        <item x="26"/>
        <item x="18"/>
        <item x="22"/>
        <item x="30"/>
        <item x="36"/>
        <item x="23"/>
        <item x="35"/>
        <item x="37"/>
        <item x="38"/>
        <item x="39"/>
        <item x="19"/>
        <item x="24"/>
        <item x="25"/>
        <item x="27"/>
        <item x="29"/>
        <item x="31"/>
        <item x="32"/>
        <item t="default"/>
      </items>
    </pivotField>
    <pivotField dataField="1" compact="0" numFmtId="43" outline="0" showAll="0"/>
    <pivotField compact="0" numFmtId="164" outline="0" showAll="0"/>
    <pivotField dataField="1" compact="0" numFmtId="43" outline="0" showAll="0"/>
  </pivotFields>
  <rowFields count="1">
    <field x="3"/>
  </rowFields>
  <rowItems count="2">
    <i>
      <x v="2"/>
    </i>
    <i t="grand">
      <x/>
    </i>
  </rowItems>
  <colFields count="1">
    <field x="-2"/>
  </colFields>
  <colItems count="2">
    <i>
      <x/>
    </i>
    <i i="1">
      <x v="1"/>
    </i>
  </colItems>
  <dataFields count="2">
    <dataField name="Sum of Ending Balance" fld="6" baseField="0" baseItem="0"/>
    <dataField name="Sum of Est Depr Exp" fld="8" baseField="0" baseItem="0"/>
  </dataFields>
  <formats count="6">
    <format dxfId="66">
      <pivotArea type="all" dataOnly="0" outline="0" fieldPosition="0"/>
    </format>
    <format dxfId="65">
      <pivotArea type="all" dataOnly="0" outline="0" fieldPosition="0"/>
    </format>
    <format dxfId="64">
      <pivotArea outline="0" collapsedLevelsAreSubtotals="1" fieldPosition="0"/>
    </format>
    <format dxfId="63">
      <pivotArea field="-2" type="button" dataOnly="0" labelOnly="1" outline="0" axis="axisCol" fieldPosition="0"/>
    </format>
    <format dxfId="62">
      <pivotArea type="topRight" dataOnly="0" labelOnly="1" outline="0" fieldPosition="0"/>
    </format>
    <format dxfId="61">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PivotTable9" cacheId="0" applyNumberFormats="0" applyBorderFormats="0" applyFontFormats="0" applyPatternFormats="0" applyAlignmentFormats="0" applyWidthHeightFormats="1" dataCaption="Data" updatedVersion="4" minRefreshableVersion="3" showMemberPropertyTips="0" useAutoFormatting="1" itemPrintTitles="1" createdVersion="4" indent="0" compact="0" compactData="0" gridDropZones="1">
  <location ref="K37:O42" firstHeaderRow="1" firstDataRow="2" firstDataCol="3"/>
  <pivotFields count="12">
    <pivotField compact="0" outline="0" subtotalTop="0" showAll="0" includeNewItemsInFilter="1"/>
    <pivotField axis="axisRow" compact="0" outline="0" subtotalTop="0" showAll="0" includeNewItemsInFilter="1" sortType="ascending">
      <items count="16">
        <item h="1" x="0"/>
        <item h="1" x="1"/>
        <item h="1" x="2"/>
        <item h="1" x="3"/>
        <item h="1" x="4"/>
        <item h="1" x="5"/>
        <item h="1" x="6"/>
        <item h="1" x="7"/>
        <item h="1" m="1" x="14"/>
        <item h="1" x="8"/>
        <item h="1" x="9"/>
        <item h="1" x="10"/>
        <item x="11"/>
        <item h="1" x="12"/>
        <item h="1" x="13"/>
        <item t="default"/>
      </items>
    </pivotField>
    <pivotField axis="axisRow" compact="0" outline="0" subtotalTop="0" showAll="0" includeNewItemsInFilter="1">
      <items count="24">
        <item x="10"/>
        <item x="16"/>
        <item x="19"/>
        <item x="9"/>
        <item x="11"/>
        <item x="20"/>
        <item x="0"/>
        <item x="1"/>
        <item x="2"/>
        <item x="17"/>
        <item x="3"/>
        <item x="12"/>
        <item x="13"/>
        <item x="14"/>
        <item x="4"/>
        <item x="18"/>
        <item x="5"/>
        <item x="7"/>
        <item x="8"/>
        <item x="6"/>
        <item x="15"/>
        <item x="21"/>
        <item x="22"/>
        <item t="default"/>
      </items>
    </pivotField>
    <pivotField axis="axisRow" compact="0" outline="0" subtotalTop="0" showAll="0" includeNewItemsInFilter="1">
      <items count="83">
        <item x="76"/>
        <item x="44"/>
        <item m="1" x="78"/>
        <item m="1" x="80"/>
        <item x="45"/>
        <item m="1" x="81"/>
        <item x="77"/>
        <item x="72"/>
        <item x="42"/>
        <item x="43"/>
        <item x="69"/>
        <item x="46"/>
        <item x="47"/>
        <item x="48"/>
        <item x="70"/>
        <item x="49"/>
        <item x="50"/>
        <item x="0"/>
        <item x="1"/>
        <item x="2"/>
        <item x="3"/>
        <item x="51"/>
        <item x="4"/>
        <item x="5"/>
        <item x="73"/>
        <item x="6"/>
        <item x="7"/>
        <item x="52"/>
        <item x="53"/>
        <item x="54"/>
        <item x="75"/>
        <item x="8"/>
        <item x="71"/>
        <item x="9"/>
        <item x="10"/>
        <item x="11"/>
        <item x="55"/>
        <item x="56"/>
        <item x="57"/>
        <item x="39"/>
        <item x="58"/>
        <item x="59"/>
        <item x="60"/>
        <item x="61"/>
        <item x="62"/>
        <item x="63"/>
        <item x="12"/>
        <item x="13"/>
        <item x="14"/>
        <item x="15"/>
        <item x="16"/>
        <item x="17"/>
        <item x="18"/>
        <item x="19"/>
        <item x="20"/>
        <item x="21"/>
        <item x="74"/>
        <item x="24"/>
        <item x="25"/>
        <item x="26"/>
        <item x="27"/>
        <item x="35"/>
        <item x="28"/>
        <item x="29"/>
        <item x="36"/>
        <item x="40"/>
        <item x="41"/>
        <item x="22"/>
        <item x="30"/>
        <item x="23"/>
        <item m="1" x="79"/>
        <item x="31"/>
        <item x="32"/>
        <item x="37"/>
        <item x="33"/>
        <item x="34"/>
        <item x="38"/>
        <item x="64"/>
        <item x="65"/>
        <item x="66"/>
        <item x="67"/>
        <item x="68"/>
        <item t="default"/>
      </items>
    </pivotField>
    <pivotField compact="0" numFmtId="165" outline="0" subtotalTop="0" multipleItemSelectionAllowed="1" showAll="0" includeNewItemsInFilter="1"/>
    <pivotField compact="0" outline="0" subtotalTop="0" showAll="0" includeNewItemsInFilter="1"/>
    <pivotField compact="0" numFmtId="43" outline="0" subtotalTop="0" showAll="0" includeNewItemsInFilter="1" defaultSubtotal="0"/>
    <pivotField compact="0" numFmtId="43" outline="0" subtotalTop="0" showAll="0" includeNewItemsInFilter="1"/>
    <pivotField dataField="1" compact="0" numFmtId="43" outline="0" subtotalTop="0" showAll="0" includeNewItemsInFilter="1" defaultSubtotal="0"/>
    <pivotField compact="0" outline="0" subtotalTop="0" showAll="0" includeNewItemsInFilter="1"/>
    <pivotField dataField="1" compact="0" outline="0" subtotalTop="0" showAll="0" includeNewItemsInFilter="1"/>
    <pivotField compact="0" outline="0" subtotalTop="0" showAll="0" includeNewItemsInFilter="1"/>
  </pivotFields>
  <rowFields count="3">
    <field x="1"/>
    <field x="2"/>
    <field x="3"/>
  </rowFields>
  <rowItems count="4">
    <i>
      <x v="12"/>
      <x v="2"/>
      <x v="30"/>
    </i>
    <i t="default" r="1">
      <x v="2"/>
    </i>
    <i t="default">
      <x v="12"/>
    </i>
    <i t="grand">
      <x/>
    </i>
  </rowItems>
  <colFields count="1">
    <field x="-2"/>
  </colFields>
  <colItems count="2">
    <i>
      <x/>
    </i>
    <i i="1">
      <x v="1"/>
    </i>
  </colItems>
  <dataFields count="2">
    <dataField name="Sum of Plant Balance (A)" fld="8" baseField="0" baseItem="0"/>
    <dataField name="Sum of Depr Exp" fld="10" baseField="3" baseItem="46"/>
  </dataFields>
  <formats count="19">
    <format dxfId="18">
      <pivotArea type="all" dataOnly="0" outline="0" fieldPosition="0"/>
    </format>
    <format dxfId="17">
      <pivotArea field="1" type="button" dataOnly="0" labelOnly="1" outline="0" axis="axisRow" fieldPosition="0"/>
    </format>
    <format dxfId="16">
      <pivotArea field="3" type="button" dataOnly="0" labelOnly="1" outline="0" axis="axisRow" fieldPosition="2"/>
    </format>
    <format dxfId="15">
      <pivotArea dataOnly="0" labelOnly="1" outline="0" fieldPosition="0">
        <references count="1">
          <reference field="4294967294" count="2">
            <x v="0"/>
            <x v="1"/>
          </reference>
        </references>
      </pivotArea>
    </format>
    <format dxfId="14">
      <pivotArea field="1" type="button" dataOnly="0" labelOnly="1" outline="0" axis="axisRow" fieldPosition="0"/>
    </format>
    <format dxfId="13">
      <pivotArea field="3" type="button" dataOnly="0" labelOnly="1" outline="0" axis="axisRow" fieldPosition="2"/>
    </format>
    <format dxfId="12">
      <pivotArea dataOnly="0" labelOnly="1" outline="0" fieldPosition="0">
        <references count="1">
          <reference field="4294967294" count="2">
            <x v="0"/>
            <x v="1"/>
          </reference>
        </references>
      </pivotArea>
    </format>
    <format dxfId="11">
      <pivotArea outline="0" fieldPosition="0"/>
    </format>
    <format dxfId="10">
      <pivotArea outline="0" fieldPosition="0">
        <references count="2">
          <reference field="1" count="1" selected="0">
            <x v="0"/>
          </reference>
          <reference field="3" count="1" selected="0">
            <x v="17"/>
          </reference>
        </references>
      </pivotArea>
    </format>
    <format dxfId="9">
      <pivotArea dataOnly="0" labelOnly="1" outline="0" fieldPosition="0">
        <references count="1">
          <reference field="1" count="1">
            <x v="0"/>
          </reference>
        </references>
      </pivotArea>
    </format>
    <format dxfId="8">
      <pivotArea dataOnly="0" labelOnly="1" outline="0" fieldPosition="0">
        <references count="2">
          <reference field="1" count="1" selected="0">
            <x v="0"/>
          </reference>
          <reference field="3" count="1">
            <x v="17"/>
          </reference>
        </references>
      </pivotArea>
    </format>
    <format dxfId="7">
      <pivotArea dataOnly="0" outline="0" fieldPosition="0">
        <references count="1">
          <reference field="1" count="0" defaultSubtotal="1"/>
        </references>
      </pivotArea>
    </format>
    <format dxfId="6">
      <pivotArea dataOnly="0" outline="0" fieldPosition="0">
        <references count="1">
          <reference field="2" count="0" defaultSubtotal="1"/>
        </references>
      </pivotArea>
    </format>
    <format dxfId="5">
      <pivotArea grandRow="1" outline="0" collapsedLevelsAreSubtotals="1" fieldPosition="0"/>
    </format>
    <format dxfId="4">
      <pivotArea dataOnly="0" labelOnly="1" grandRow="1" outline="0" fieldPosition="0"/>
    </format>
    <format dxfId="3">
      <pivotArea type="all" dataOnly="0" outline="0" fieldPosition="0"/>
    </format>
    <format dxfId="2">
      <pivotArea type="all" dataOnly="0" outline="0" fieldPosition="0"/>
    </format>
    <format dxfId="1">
      <pivotArea type="all" dataOnly="0" outline="0" fieldPosition="0"/>
    </format>
    <format dxfId="0">
      <pivotArea type="all" dataOnly="0" outline="0" fieldPosition="0"/>
    </format>
  </formats>
  <pivotTableStyleInfo showRowHeaders="1" showColHeaders="1" showRowStripes="0" showColStripes="0" showLastColumn="1"/>
</pivotTableDefinition>
</file>

<file path=xl/pivotTables/pivotTable6.xml><?xml version="1.0" encoding="utf-8"?>
<pivotTableDefinition xmlns="http://schemas.openxmlformats.org/spreadsheetml/2006/main" name="PivotTable7" cacheId="0" applyNumberFormats="0" applyBorderFormats="0" applyFontFormats="0" applyPatternFormats="0" applyAlignmentFormats="0" applyWidthHeightFormats="1" dataCaption="Data" updatedVersion="4" minRefreshableVersion="3" showMemberPropertyTips="0" useAutoFormatting="1" itemPrintTitles="1" createdVersion="4" indent="0" compact="0" compactData="0" gridDropZones="1">
  <location ref="A35:E42" firstHeaderRow="1" firstDataRow="2" firstDataCol="3"/>
  <pivotFields count="12">
    <pivotField compact="0" outline="0" subtotalTop="0" showAll="0" includeNewItemsInFilter="1"/>
    <pivotField axis="axisRow" compact="0" outline="0" subtotalTop="0" showAll="0" includeNewItemsInFilter="1" sortType="ascending">
      <items count="16">
        <item h="1" x="0"/>
        <item h="1" x="1"/>
        <item h="1" x="2"/>
        <item h="1" x="3"/>
        <item h="1" x="4"/>
        <item x="5"/>
        <item h="1" x="6"/>
        <item h="1" x="7"/>
        <item h="1" m="1" x="14"/>
        <item h="1" x="8"/>
        <item h="1" x="9"/>
        <item h="1" x="10"/>
        <item h="1" x="11"/>
        <item h="1" x="12"/>
        <item h="1" x="13"/>
        <item t="default"/>
      </items>
    </pivotField>
    <pivotField axis="axisRow" compact="0" outline="0" subtotalTop="0" showAll="0" includeNewItemsInFilter="1">
      <items count="24">
        <item x="10"/>
        <item x="16"/>
        <item x="19"/>
        <item x="9"/>
        <item x="11"/>
        <item x="20"/>
        <item x="0"/>
        <item x="1"/>
        <item x="2"/>
        <item x="17"/>
        <item x="3"/>
        <item x="12"/>
        <item x="13"/>
        <item x="14"/>
        <item x="4"/>
        <item x="18"/>
        <item x="5"/>
        <item x="7"/>
        <item x="8"/>
        <item x="6"/>
        <item x="15"/>
        <item x="21"/>
        <item x="22"/>
        <item t="default"/>
      </items>
    </pivotField>
    <pivotField axis="axisRow" compact="0" outline="0" subtotalTop="0" showAll="0" includeNewItemsInFilter="1">
      <items count="83">
        <item x="76"/>
        <item x="44"/>
        <item m="1" x="78"/>
        <item m="1" x="80"/>
        <item x="45"/>
        <item m="1" x="81"/>
        <item x="77"/>
        <item x="72"/>
        <item x="42"/>
        <item x="43"/>
        <item x="69"/>
        <item x="46"/>
        <item x="47"/>
        <item x="48"/>
        <item x="70"/>
        <item x="49"/>
        <item x="50"/>
        <item x="0"/>
        <item x="1"/>
        <item x="2"/>
        <item x="3"/>
        <item x="51"/>
        <item x="4"/>
        <item x="5"/>
        <item x="73"/>
        <item x="6"/>
        <item x="7"/>
        <item x="52"/>
        <item x="53"/>
        <item x="54"/>
        <item x="75"/>
        <item x="8"/>
        <item x="71"/>
        <item x="9"/>
        <item x="10"/>
        <item x="11"/>
        <item x="55"/>
        <item x="56"/>
        <item x="57"/>
        <item x="39"/>
        <item x="58"/>
        <item x="59"/>
        <item x="60"/>
        <item x="61"/>
        <item x="62"/>
        <item x="63"/>
        <item x="12"/>
        <item x="13"/>
        <item x="14"/>
        <item x="15"/>
        <item x="16"/>
        <item x="17"/>
        <item x="18"/>
        <item x="19"/>
        <item x="20"/>
        <item x="21"/>
        <item x="74"/>
        <item x="24"/>
        <item x="25"/>
        <item x="26"/>
        <item x="27"/>
        <item x="35"/>
        <item x="28"/>
        <item x="29"/>
        <item x="36"/>
        <item x="40"/>
        <item x="41"/>
        <item x="22"/>
        <item x="30"/>
        <item x="23"/>
        <item m="1" x="79"/>
        <item x="31"/>
        <item x="32"/>
        <item x="37"/>
        <item x="33"/>
        <item x="34"/>
        <item x="38"/>
        <item x="64"/>
        <item x="65"/>
        <item x="66"/>
        <item x="67"/>
        <item x="68"/>
        <item t="default"/>
      </items>
    </pivotField>
    <pivotField compact="0" numFmtId="165" outline="0" subtotalTop="0" showAll="0" includeNewItemsInFilter="1"/>
    <pivotField compact="0" outline="0" subtotalTop="0" showAll="0" includeNewItemsInFilter="1"/>
    <pivotField compact="0" numFmtId="43" outline="0" subtotalTop="0" showAll="0" includeNewItemsInFilter="1" defaultSubtotal="0"/>
    <pivotField compact="0" numFmtId="43" outline="0" subtotalTop="0" showAll="0" includeNewItemsInFilter="1"/>
    <pivotField dataField="1" compact="0" numFmtId="43" outline="0" subtotalTop="0" showAll="0" includeNewItemsInFilter="1" defaultSubtotal="0"/>
    <pivotField compact="0" outline="0" subtotalTop="0" showAll="0" includeNewItemsInFilter="1"/>
    <pivotField dataField="1" compact="0" outline="0" subtotalTop="0" showAll="0" includeNewItemsInFilter="1"/>
    <pivotField compact="0" outline="0" subtotalTop="0" showAll="0" includeNewItemsInFilter="1"/>
  </pivotFields>
  <rowFields count="3">
    <field x="1"/>
    <field x="2"/>
    <field x="3"/>
  </rowFields>
  <rowItems count="6">
    <i>
      <x v="5"/>
      <x v="18"/>
      <x v="39"/>
    </i>
    <i r="2">
      <x v="65"/>
    </i>
    <i r="2">
      <x v="66"/>
    </i>
    <i t="default" r="1">
      <x v="18"/>
    </i>
    <i t="default">
      <x v="5"/>
    </i>
    <i t="grand">
      <x/>
    </i>
  </rowItems>
  <colFields count="1">
    <field x="-2"/>
  </colFields>
  <colItems count="2">
    <i>
      <x/>
    </i>
    <i i="1">
      <x v="1"/>
    </i>
  </colItems>
  <dataFields count="2">
    <dataField name="Sum of Plant Balance (A)" fld="8" baseField="0" baseItem="0"/>
    <dataField name="Sum of Depr Exp" fld="10" baseField="3" baseItem="46"/>
  </dataFields>
  <formats count="18">
    <format dxfId="36">
      <pivotArea type="all" dataOnly="0" outline="0" fieldPosition="0"/>
    </format>
    <format dxfId="35">
      <pivotArea field="1" type="button" dataOnly="0" labelOnly="1" outline="0" axis="axisRow" fieldPosition="0"/>
    </format>
    <format dxfId="34">
      <pivotArea field="3" type="button" dataOnly="0" labelOnly="1" outline="0" axis="axisRow" fieldPosition="2"/>
    </format>
    <format dxfId="33">
      <pivotArea dataOnly="0" labelOnly="1" outline="0" fieldPosition="0">
        <references count="1">
          <reference field="4294967294" count="2">
            <x v="0"/>
            <x v="1"/>
          </reference>
        </references>
      </pivotArea>
    </format>
    <format dxfId="32">
      <pivotArea field="1" type="button" dataOnly="0" labelOnly="1" outline="0" axis="axisRow" fieldPosition="0"/>
    </format>
    <format dxfId="31">
      <pivotArea field="3" type="button" dataOnly="0" labelOnly="1" outline="0" axis="axisRow" fieldPosition="2"/>
    </format>
    <format dxfId="30">
      <pivotArea dataOnly="0" labelOnly="1" outline="0" fieldPosition="0">
        <references count="1">
          <reference field="4294967294" count="2">
            <x v="0"/>
            <x v="1"/>
          </reference>
        </references>
      </pivotArea>
    </format>
    <format dxfId="29">
      <pivotArea outline="0" fieldPosition="0"/>
    </format>
    <format dxfId="28">
      <pivotArea outline="0" fieldPosition="0">
        <references count="2">
          <reference field="1" count="1" selected="0">
            <x v="0"/>
          </reference>
          <reference field="3" count="1" selected="0">
            <x v="17"/>
          </reference>
        </references>
      </pivotArea>
    </format>
    <format dxfId="27">
      <pivotArea dataOnly="0" labelOnly="1" outline="0" fieldPosition="0">
        <references count="1">
          <reference field="1" count="1">
            <x v="0"/>
          </reference>
        </references>
      </pivotArea>
    </format>
    <format dxfId="26">
      <pivotArea dataOnly="0" labelOnly="1" outline="0" fieldPosition="0">
        <references count="2">
          <reference field="1" count="1" selected="0">
            <x v="0"/>
          </reference>
          <reference field="3" count="1">
            <x v="17"/>
          </reference>
        </references>
      </pivotArea>
    </format>
    <format dxfId="25">
      <pivotArea dataOnly="0" outline="0" fieldPosition="0">
        <references count="1">
          <reference field="1" count="0" defaultSubtotal="1"/>
        </references>
      </pivotArea>
    </format>
    <format dxfId="24">
      <pivotArea dataOnly="0" outline="0" fieldPosition="0">
        <references count="1">
          <reference field="2" count="0" defaultSubtotal="1"/>
        </references>
      </pivotArea>
    </format>
    <format dxfId="23">
      <pivotArea grandRow="1" outline="0" collapsedLevelsAreSubtotals="1" fieldPosition="0"/>
    </format>
    <format dxfId="22">
      <pivotArea dataOnly="0" labelOnly="1" grandRow="1" outline="0" fieldPosition="0"/>
    </format>
    <format dxfId="21">
      <pivotArea type="all" dataOnly="0" outline="0" fieldPosition="0"/>
    </format>
    <format dxfId="20">
      <pivotArea type="all" dataOnly="0" outline="0" fieldPosition="0"/>
    </format>
    <format dxfId="19">
      <pivotArea type="all" dataOnly="0" outline="0" fieldPosition="0"/>
    </format>
  </formats>
  <pivotTableStyleInfo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4.bin"/><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8"/>
  <sheetViews>
    <sheetView tabSelected="1" zoomScaleNormal="100" workbookViewId="0">
      <pane ySplit="9" topLeftCell="A259" activePane="bottomLeft" state="frozen"/>
      <selection pane="bottomLeft" sqref="A1:A2"/>
    </sheetView>
  </sheetViews>
  <sheetFormatPr defaultColWidth="8.88671875" defaultRowHeight="13.8" x14ac:dyDescent="0.3"/>
  <cols>
    <col min="1" max="1" width="13.109375" style="102" customWidth="1"/>
    <col min="2" max="2" width="24.44140625" style="102" customWidth="1"/>
    <col min="3" max="3" width="53.44140625" style="102" bestFit="1" customWidth="1"/>
    <col min="4" max="4" width="24.44140625" style="273" customWidth="1"/>
    <col min="5" max="5" width="8.88671875" style="350"/>
    <col min="6" max="16384" width="8.88671875" style="102"/>
  </cols>
  <sheetData>
    <row r="1" spans="1:5" x14ac:dyDescent="0.3">
      <c r="A1" s="372" t="s">
        <v>572</v>
      </c>
    </row>
    <row r="2" spans="1:5" x14ac:dyDescent="0.3">
      <c r="A2" s="372" t="s">
        <v>571</v>
      </c>
    </row>
    <row r="3" spans="1:5" x14ac:dyDescent="0.3">
      <c r="A3" s="354" t="s">
        <v>503</v>
      </c>
      <c r="B3" s="354"/>
      <c r="C3" s="354"/>
      <c r="D3" s="354"/>
    </row>
    <row r="4" spans="1:5" x14ac:dyDescent="0.3">
      <c r="A4" s="355" t="s">
        <v>500</v>
      </c>
      <c r="B4" s="355"/>
      <c r="C4" s="355"/>
      <c r="D4" s="355"/>
    </row>
    <row r="5" spans="1:5" x14ac:dyDescent="0.3">
      <c r="A5" s="355" t="s">
        <v>216</v>
      </c>
      <c r="B5" s="355"/>
      <c r="C5" s="355"/>
      <c r="D5" s="355"/>
    </row>
    <row r="6" spans="1:5" ht="14.4" thickBot="1" x14ac:dyDescent="0.35">
      <c r="A6" s="307"/>
      <c r="B6" s="307"/>
      <c r="C6" s="307"/>
      <c r="D6" s="307"/>
    </row>
    <row r="7" spans="1:5" ht="14.4" thickBot="1" x14ac:dyDescent="0.35">
      <c r="A7" s="308"/>
      <c r="B7" s="99"/>
      <c r="C7" s="308"/>
      <c r="D7" s="309" t="s">
        <v>506</v>
      </c>
    </row>
    <row r="8" spans="1:5" x14ac:dyDescent="0.3">
      <c r="A8" s="310" t="s">
        <v>217</v>
      </c>
      <c r="B8" s="311" t="s">
        <v>11</v>
      </c>
      <c r="C8" s="312"/>
      <c r="D8" s="313" t="s">
        <v>505</v>
      </c>
    </row>
    <row r="9" spans="1:5" ht="14.4" thickBot="1" x14ac:dyDescent="0.35">
      <c r="A9" s="314" t="s">
        <v>218</v>
      </c>
      <c r="B9" s="315" t="s">
        <v>219</v>
      </c>
      <c r="C9" s="316" t="s">
        <v>14</v>
      </c>
      <c r="D9" s="317" t="s">
        <v>504</v>
      </c>
    </row>
    <row r="10" spans="1:5" x14ac:dyDescent="0.3">
      <c r="A10" s="308"/>
      <c r="B10" s="99"/>
      <c r="C10" s="308"/>
      <c r="D10" s="95"/>
    </row>
    <row r="11" spans="1:5" x14ac:dyDescent="0.3">
      <c r="A11" s="37">
        <v>1</v>
      </c>
      <c r="B11" s="36" t="s">
        <v>220</v>
      </c>
      <c r="C11" s="308"/>
      <c r="D11" s="95"/>
    </row>
    <row r="12" spans="1:5" x14ac:dyDescent="0.3">
      <c r="A12" s="37">
        <v>2</v>
      </c>
      <c r="B12" s="99"/>
      <c r="C12" s="100" t="s">
        <v>221</v>
      </c>
      <c r="D12" s="95">
        <f>'PIVOT 1'!F319</f>
        <v>0.13200000000000001</v>
      </c>
    </row>
    <row r="13" spans="1:5" x14ac:dyDescent="0.3">
      <c r="A13" s="37">
        <v>3</v>
      </c>
      <c r="B13" s="99"/>
      <c r="C13" s="100" t="s">
        <v>222</v>
      </c>
      <c r="D13" s="95">
        <f>'303 - Plant'!E47</f>
        <v>4.2947161488900987E-2</v>
      </c>
    </row>
    <row r="14" spans="1:5" x14ac:dyDescent="0.3">
      <c r="A14" s="37">
        <v>4</v>
      </c>
      <c r="B14" s="99"/>
      <c r="C14" s="100" t="s">
        <v>223</v>
      </c>
      <c r="D14" s="95">
        <f>'303 - Plant'!E50</f>
        <v>3.3404306230601866E-2</v>
      </c>
    </row>
    <row r="15" spans="1:5" x14ac:dyDescent="0.3">
      <c r="A15" s="37">
        <v>5</v>
      </c>
      <c r="B15" s="99"/>
      <c r="C15" s="100"/>
      <c r="D15" s="95"/>
    </row>
    <row r="16" spans="1:5" ht="15" x14ac:dyDescent="0.3">
      <c r="A16" s="37">
        <v>6</v>
      </c>
      <c r="B16" s="99">
        <v>304</v>
      </c>
      <c r="C16" s="100" t="s">
        <v>224</v>
      </c>
      <c r="D16" s="43">
        <v>0</v>
      </c>
      <c r="E16" s="351" t="s">
        <v>517</v>
      </c>
    </row>
    <row r="17" spans="1:5" x14ac:dyDescent="0.3">
      <c r="A17" s="37">
        <v>7</v>
      </c>
      <c r="B17" s="99"/>
      <c r="C17" s="100"/>
      <c r="D17" s="95"/>
    </row>
    <row r="18" spans="1:5" x14ac:dyDescent="0.3">
      <c r="A18" s="37">
        <v>8</v>
      </c>
      <c r="B18" s="36" t="s">
        <v>225</v>
      </c>
      <c r="C18" s="100"/>
      <c r="D18" s="95"/>
    </row>
    <row r="19" spans="1:5" x14ac:dyDescent="0.3">
      <c r="A19" s="37">
        <v>9</v>
      </c>
      <c r="B19" s="99">
        <v>303.8</v>
      </c>
      <c r="C19" s="100" t="s">
        <v>226</v>
      </c>
      <c r="D19" s="43">
        <f>'2015 WORKBOOK'!J10</f>
        <v>0.2</v>
      </c>
    </row>
    <row r="20" spans="1:5" x14ac:dyDescent="0.3">
      <c r="A20" s="37">
        <v>10</v>
      </c>
      <c r="B20" s="99"/>
      <c r="C20" s="100"/>
      <c r="D20" s="95"/>
    </row>
    <row r="21" spans="1:5" x14ac:dyDescent="0.3">
      <c r="A21" s="37">
        <v>11</v>
      </c>
      <c r="B21" s="36" t="s">
        <v>227</v>
      </c>
      <c r="C21" s="100"/>
      <c r="D21" s="95"/>
    </row>
    <row r="22" spans="1:5" ht="15" x14ac:dyDescent="0.3">
      <c r="A22" s="37">
        <v>12</v>
      </c>
      <c r="B22" s="99"/>
      <c r="C22" s="100" t="s">
        <v>23</v>
      </c>
      <c r="D22" s="95">
        <v>0</v>
      </c>
      <c r="E22" s="351" t="s">
        <v>507</v>
      </c>
    </row>
    <row r="23" spans="1:5" ht="15" x14ac:dyDescent="0.3">
      <c r="A23" s="37">
        <v>13</v>
      </c>
      <c r="B23" s="99"/>
      <c r="C23" s="100" t="s">
        <v>228</v>
      </c>
      <c r="D23" s="95">
        <v>0</v>
      </c>
      <c r="E23" s="351" t="s">
        <v>509</v>
      </c>
    </row>
    <row r="24" spans="1:5" x14ac:dyDescent="0.3">
      <c r="A24" s="37">
        <v>14</v>
      </c>
      <c r="B24" s="99"/>
      <c r="C24" s="100" t="s">
        <v>229</v>
      </c>
      <c r="D24" s="95">
        <f>+'PIVOT 1'!F11</f>
        <v>2.5000000000000001E-2</v>
      </c>
    </row>
    <row r="25" spans="1:5" x14ac:dyDescent="0.3">
      <c r="A25" s="37">
        <v>15</v>
      </c>
      <c r="B25" s="99"/>
      <c r="C25" s="100" t="s">
        <v>230</v>
      </c>
      <c r="D25" s="95">
        <f>+'PIVOT 1'!F15</f>
        <v>2.5000000000000001E-2</v>
      </c>
    </row>
    <row r="26" spans="1:5" ht="15" x14ac:dyDescent="0.3">
      <c r="A26" s="37">
        <v>16</v>
      </c>
      <c r="B26" s="99"/>
      <c r="C26" s="100" t="s">
        <v>38</v>
      </c>
      <c r="D26" s="95">
        <f>+'PIVOT 1'!F144</f>
        <v>0</v>
      </c>
      <c r="E26" s="351" t="s">
        <v>510</v>
      </c>
    </row>
    <row r="27" spans="1:5" ht="15" x14ac:dyDescent="0.3">
      <c r="A27" s="37">
        <v>17</v>
      </c>
      <c r="B27" s="99"/>
      <c r="C27" s="100" t="s">
        <v>231</v>
      </c>
      <c r="D27" s="95">
        <v>0</v>
      </c>
      <c r="E27" s="351" t="s">
        <v>509</v>
      </c>
    </row>
    <row r="28" spans="1:5" ht="15" x14ac:dyDescent="0.3">
      <c r="A28" s="37">
        <v>18</v>
      </c>
      <c r="B28" s="318"/>
      <c r="C28" s="100" t="s">
        <v>232</v>
      </c>
      <c r="D28" s="95">
        <v>0</v>
      </c>
      <c r="E28" s="351" t="s">
        <v>507</v>
      </c>
    </row>
    <row r="29" spans="1:5" ht="15" x14ac:dyDescent="0.3">
      <c r="A29" s="37">
        <v>19</v>
      </c>
      <c r="B29" s="318"/>
      <c r="C29" s="100" t="s">
        <v>233</v>
      </c>
      <c r="D29" s="95">
        <v>0</v>
      </c>
      <c r="E29" s="351" t="s">
        <v>509</v>
      </c>
    </row>
    <row r="30" spans="1:5" ht="15" x14ac:dyDescent="0.3">
      <c r="A30" s="37">
        <v>20</v>
      </c>
      <c r="B30" s="99"/>
      <c r="C30" s="100" t="s">
        <v>49</v>
      </c>
      <c r="D30" s="95">
        <f>'PIVOT 1'!F145</f>
        <v>0</v>
      </c>
      <c r="E30" s="351" t="s">
        <v>510</v>
      </c>
    </row>
    <row r="31" spans="1:5" x14ac:dyDescent="0.3">
      <c r="A31" s="37">
        <v>21</v>
      </c>
      <c r="B31" s="99"/>
      <c r="C31" s="319" t="s">
        <v>234</v>
      </c>
      <c r="D31" s="95">
        <f>+'PIVOT 1'!F24</f>
        <v>2.5000000000000001E-2</v>
      </c>
    </row>
    <row r="32" spans="1:5" x14ac:dyDescent="0.3">
      <c r="A32" s="37">
        <v>22</v>
      </c>
      <c r="B32" s="99"/>
      <c r="C32" s="320" t="s">
        <v>235</v>
      </c>
      <c r="D32" s="95">
        <f>('PIVOT 1'!F25+'PIVOT 1'!F27)/2</f>
        <v>2.5000000000000001E-2</v>
      </c>
    </row>
    <row r="33" spans="1:5" ht="15" x14ac:dyDescent="0.3">
      <c r="A33" s="37">
        <v>23</v>
      </c>
      <c r="B33" s="99"/>
      <c r="C33" s="100" t="s">
        <v>236</v>
      </c>
      <c r="D33" s="95">
        <f>'PIVOT 1'!F147</f>
        <v>0</v>
      </c>
      <c r="E33" s="351" t="s">
        <v>510</v>
      </c>
    </row>
    <row r="34" spans="1:5" x14ac:dyDescent="0.3">
      <c r="A34" s="37">
        <v>24</v>
      </c>
      <c r="B34" s="99"/>
      <c r="C34" s="100" t="s">
        <v>237</v>
      </c>
      <c r="D34" s="95">
        <f>('PIVOT 1'!F26+'PIVOT 1'!F28)/2</f>
        <v>2.4E-2</v>
      </c>
    </row>
    <row r="35" spans="1:5" x14ac:dyDescent="0.3">
      <c r="A35" s="37">
        <v>25</v>
      </c>
      <c r="B35" s="99"/>
      <c r="C35" s="100" t="s">
        <v>238</v>
      </c>
      <c r="D35" s="95">
        <f>+'PIVOT 1'!F29</f>
        <v>2.5000000000000001E-2</v>
      </c>
    </row>
    <row r="36" spans="1:5" x14ac:dyDescent="0.3">
      <c r="A36" s="37">
        <v>26</v>
      </c>
      <c r="B36" s="99"/>
      <c r="C36" s="100" t="s">
        <v>239</v>
      </c>
      <c r="D36" s="95">
        <f>+'PIVOT 1'!F33</f>
        <v>2.5000000000000001E-2</v>
      </c>
    </row>
    <row r="37" spans="1:5" ht="14.4" thickBot="1" x14ac:dyDescent="0.35">
      <c r="A37" s="37">
        <v>27</v>
      </c>
      <c r="B37" s="99"/>
      <c r="C37" s="321" t="s">
        <v>240</v>
      </c>
      <c r="D37" s="322">
        <f>+'PIVOT 1'!F34</f>
        <v>2.5000000000000001E-2</v>
      </c>
    </row>
    <row r="38" spans="1:5" ht="14.4" thickTop="1" x14ac:dyDescent="0.3">
      <c r="A38" s="37">
        <v>28</v>
      </c>
      <c r="B38" s="308"/>
      <c r="C38" s="100"/>
      <c r="D38" s="95"/>
    </row>
    <row r="39" spans="1:5" x14ac:dyDescent="0.3">
      <c r="A39" s="37">
        <v>29</v>
      </c>
      <c r="B39" s="36" t="s">
        <v>241</v>
      </c>
      <c r="C39" s="100"/>
      <c r="D39" s="95"/>
    </row>
    <row r="40" spans="1:5" x14ac:dyDescent="0.3">
      <c r="A40" s="37">
        <v>30</v>
      </c>
      <c r="B40" s="99"/>
      <c r="C40" s="100" t="s">
        <v>242</v>
      </c>
      <c r="D40" s="95">
        <f>+'PIVOT 1'!F39</f>
        <v>2.4E-2</v>
      </c>
    </row>
    <row r="41" spans="1:5" x14ac:dyDescent="0.3">
      <c r="A41" s="37">
        <v>31</v>
      </c>
      <c r="B41" s="99"/>
      <c r="C41" s="100" t="s">
        <v>243</v>
      </c>
      <c r="D41" s="95">
        <f>+'PIVOT 1'!F40</f>
        <v>0.02</v>
      </c>
    </row>
    <row r="42" spans="1:5" x14ac:dyDescent="0.3">
      <c r="A42" s="37">
        <v>32</v>
      </c>
      <c r="B42" s="99"/>
      <c r="C42" s="100" t="s">
        <v>244</v>
      </c>
      <c r="D42" s="95">
        <f>+'PIVOT 1'!F41</f>
        <v>0.02</v>
      </c>
    </row>
    <row r="43" spans="1:5" x14ac:dyDescent="0.3">
      <c r="A43" s="37">
        <v>33</v>
      </c>
      <c r="B43" s="99"/>
      <c r="C43" s="319" t="s">
        <v>245</v>
      </c>
      <c r="D43" s="95">
        <f>+'PIVOT 1'!F35</f>
        <v>2.7E-2</v>
      </c>
    </row>
    <row r="44" spans="1:5" x14ac:dyDescent="0.3">
      <c r="A44" s="37">
        <v>34</v>
      </c>
      <c r="B44" s="99"/>
      <c r="C44" s="319" t="s">
        <v>246</v>
      </c>
      <c r="D44" s="95">
        <f>+'PIVOT 1'!F36</f>
        <v>0.02</v>
      </c>
    </row>
    <row r="45" spans="1:5" x14ac:dyDescent="0.3">
      <c r="A45" s="37">
        <v>35</v>
      </c>
      <c r="B45" s="99"/>
      <c r="C45" s="319" t="s">
        <v>247</v>
      </c>
      <c r="D45" s="95">
        <f>+'PIVOT 1'!F37</f>
        <v>0.02</v>
      </c>
    </row>
    <row r="46" spans="1:5" ht="14.4" thickBot="1" x14ac:dyDescent="0.35">
      <c r="A46" s="37">
        <v>36</v>
      </c>
      <c r="B46" s="99"/>
      <c r="C46" s="321" t="s">
        <v>248</v>
      </c>
      <c r="D46" s="322">
        <f>+'PIVOT 1'!F43</f>
        <v>2.1000000000000001E-2</v>
      </c>
    </row>
    <row r="47" spans="1:5" ht="14.4" thickTop="1" x14ac:dyDescent="0.3">
      <c r="A47" s="37">
        <v>37</v>
      </c>
      <c r="B47" s="308"/>
      <c r="C47" s="100"/>
      <c r="D47" s="95"/>
    </row>
    <row r="48" spans="1:5" x14ac:dyDescent="0.3">
      <c r="A48" s="37">
        <v>38</v>
      </c>
      <c r="B48" s="36" t="s">
        <v>249</v>
      </c>
      <c r="C48" s="100"/>
      <c r="D48" s="95"/>
    </row>
    <row r="49" spans="1:5" x14ac:dyDescent="0.3">
      <c r="A49" s="37">
        <v>39</v>
      </c>
      <c r="B49" s="99"/>
      <c r="C49" s="100" t="s">
        <v>250</v>
      </c>
      <c r="D49" s="95">
        <f>+'PIVOT 1'!F48</f>
        <v>0.02</v>
      </c>
    </row>
    <row r="50" spans="1:5" x14ac:dyDescent="0.3">
      <c r="A50" s="37">
        <v>40</v>
      </c>
      <c r="B50" s="99"/>
      <c r="C50" s="100" t="s">
        <v>251</v>
      </c>
      <c r="D50" s="95">
        <f>+'PIVOT 1'!F49</f>
        <v>2.1999999999999999E-2</v>
      </c>
    </row>
    <row r="51" spans="1:5" x14ac:dyDescent="0.3">
      <c r="A51" s="37">
        <v>41</v>
      </c>
      <c r="B51" s="99"/>
      <c r="C51" s="100" t="s">
        <v>252</v>
      </c>
      <c r="D51" s="95">
        <f>+'PIVOT 1'!F50</f>
        <v>2.1999999999999999E-2</v>
      </c>
    </row>
    <row r="52" spans="1:5" x14ac:dyDescent="0.3">
      <c r="A52" s="37">
        <v>42</v>
      </c>
      <c r="B52" s="99"/>
      <c r="C52" s="319" t="s">
        <v>253</v>
      </c>
      <c r="D52" s="95">
        <f>+'PIVOT 1'!F44</f>
        <v>1.7999999999999999E-2</v>
      </c>
    </row>
    <row r="53" spans="1:5" x14ac:dyDescent="0.3">
      <c r="A53" s="37">
        <v>43</v>
      </c>
      <c r="B53" s="99"/>
      <c r="C53" s="319" t="s">
        <v>254</v>
      </c>
      <c r="D53" s="95">
        <f>+'PIVOT 1'!F45</f>
        <v>2.1999999999999999E-2</v>
      </c>
    </row>
    <row r="54" spans="1:5" x14ac:dyDescent="0.3">
      <c r="A54" s="37">
        <v>44</v>
      </c>
      <c r="B54" s="99"/>
      <c r="C54" s="319" t="s">
        <v>255</v>
      </c>
      <c r="D54" s="95">
        <f>+'PIVOT 1'!F46</f>
        <v>2.1999999999999999E-2</v>
      </c>
    </row>
    <row r="55" spans="1:5" ht="14.4" thickBot="1" x14ac:dyDescent="0.35">
      <c r="A55" s="37">
        <v>45</v>
      </c>
      <c r="B55" s="99"/>
      <c r="C55" s="321" t="s">
        <v>256</v>
      </c>
      <c r="D55" s="322">
        <f>+'PIVOT 1'!F52</f>
        <v>2.1999999999999999E-2</v>
      </c>
    </row>
    <row r="56" spans="1:5" ht="14.4" thickTop="1" x14ac:dyDescent="0.3">
      <c r="A56" s="37">
        <v>46</v>
      </c>
      <c r="B56" s="308"/>
      <c r="C56" s="100"/>
      <c r="D56" s="95"/>
    </row>
    <row r="57" spans="1:5" ht="14.4" thickBot="1" x14ac:dyDescent="0.35">
      <c r="A57" s="37">
        <v>47</v>
      </c>
      <c r="B57" s="308"/>
      <c r="C57" s="323" t="s">
        <v>257</v>
      </c>
      <c r="D57" s="322">
        <f>'PIVOT 1'!F177</f>
        <v>2.1000000000000001E-2</v>
      </c>
    </row>
    <row r="58" spans="1:5" ht="14.4" thickTop="1" x14ac:dyDescent="0.3">
      <c r="A58" s="37">
        <v>48</v>
      </c>
      <c r="B58" s="308"/>
      <c r="C58" s="100"/>
      <c r="D58" s="95"/>
    </row>
    <row r="59" spans="1:5" x14ac:dyDescent="0.3">
      <c r="A59" s="37">
        <v>49</v>
      </c>
      <c r="B59" s="36" t="s">
        <v>258</v>
      </c>
      <c r="C59" s="100"/>
      <c r="D59" s="42"/>
    </row>
    <row r="60" spans="1:5" ht="15" x14ac:dyDescent="0.3">
      <c r="A60" s="37">
        <v>50</v>
      </c>
      <c r="B60" s="308"/>
      <c r="C60" s="100" t="s">
        <v>259</v>
      </c>
      <c r="D60" s="95">
        <v>0</v>
      </c>
      <c r="E60" s="351" t="s">
        <v>507</v>
      </c>
    </row>
    <row r="61" spans="1:5" ht="15" x14ac:dyDescent="0.3">
      <c r="A61" s="37">
        <v>51</v>
      </c>
      <c r="B61" s="308"/>
      <c r="C61" s="100" t="s">
        <v>260</v>
      </c>
      <c r="D61" s="95">
        <f>+'PIVOT 1'!F56</f>
        <v>0</v>
      </c>
      <c r="E61" s="351" t="s">
        <v>507</v>
      </c>
    </row>
    <row r="62" spans="1:5" ht="15" x14ac:dyDescent="0.3">
      <c r="A62" s="37">
        <v>52</v>
      </c>
      <c r="B62" s="308"/>
      <c r="C62" s="100" t="s">
        <v>261</v>
      </c>
      <c r="D62" s="95">
        <f>+'PIVOT 1'!F57</f>
        <v>0</v>
      </c>
      <c r="E62" s="351" t="s">
        <v>507</v>
      </c>
    </row>
    <row r="63" spans="1:5" ht="15" x14ac:dyDescent="0.3">
      <c r="A63" s="37">
        <v>53</v>
      </c>
      <c r="B63" s="308"/>
      <c r="C63" s="319" t="s">
        <v>262</v>
      </c>
      <c r="D63" s="95">
        <v>0</v>
      </c>
      <c r="E63" s="351" t="s">
        <v>507</v>
      </c>
    </row>
    <row r="64" spans="1:5" ht="15" x14ac:dyDescent="0.3">
      <c r="A64" s="37">
        <v>54</v>
      </c>
      <c r="B64" s="308"/>
      <c r="C64" s="319" t="s">
        <v>263</v>
      </c>
      <c r="D64" s="95">
        <f>+'PIVOT 1'!F53</f>
        <v>0</v>
      </c>
      <c r="E64" s="351" t="s">
        <v>507</v>
      </c>
    </row>
    <row r="65" spans="1:5" ht="15" x14ac:dyDescent="0.3">
      <c r="A65" s="37">
        <v>55</v>
      </c>
      <c r="B65" s="308"/>
      <c r="C65" s="319" t="s">
        <v>264</v>
      </c>
      <c r="D65" s="95">
        <f>+'PIVOT 1'!F54</f>
        <v>0</v>
      </c>
      <c r="E65" s="351" t="s">
        <v>507</v>
      </c>
    </row>
    <row r="66" spans="1:5" ht="15.6" thickBot="1" x14ac:dyDescent="0.35">
      <c r="A66" s="37">
        <v>56</v>
      </c>
      <c r="B66" s="308"/>
      <c r="C66" s="321" t="s">
        <v>265</v>
      </c>
      <c r="D66" s="322">
        <f>+'PIVOT 1'!F59</f>
        <v>0</v>
      </c>
      <c r="E66" s="351" t="s">
        <v>507</v>
      </c>
    </row>
    <row r="67" spans="1:5" ht="14.4" thickTop="1" x14ac:dyDescent="0.3">
      <c r="A67" s="37">
        <v>57</v>
      </c>
      <c r="B67" s="308"/>
      <c r="C67" s="100"/>
      <c r="D67" s="95"/>
    </row>
    <row r="68" spans="1:5" x14ac:dyDescent="0.3">
      <c r="A68" s="37">
        <v>58</v>
      </c>
      <c r="B68" s="36" t="s">
        <v>266</v>
      </c>
      <c r="C68" s="100"/>
      <c r="D68" s="95"/>
    </row>
    <row r="69" spans="1:5" x14ac:dyDescent="0.3">
      <c r="A69" s="37">
        <v>59</v>
      </c>
      <c r="B69" s="99"/>
      <c r="C69" s="100" t="s">
        <v>267</v>
      </c>
      <c r="D69" s="95">
        <f>+'PIVOT 1'!F113</f>
        <v>2.7E-2</v>
      </c>
    </row>
    <row r="70" spans="1:5" x14ac:dyDescent="0.3">
      <c r="A70" s="37">
        <v>60</v>
      </c>
      <c r="B70" s="324"/>
      <c r="C70" s="100" t="s">
        <v>268</v>
      </c>
      <c r="D70" s="95">
        <f>+'PIVOT 1'!F111</f>
        <v>2.5999999999999999E-2</v>
      </c>
    </row>
    <row r="71" spans="1:5" x14ac:dyDescent="0.3">
      <c r="A71" s="37">
        <v>61</v>
      </c>
      <c r="B71" s="99"/>
      <c r="C71" s="100" t="s">
        <v>269</v>
      </c>
      <c r="D71" s="95">
        <f>+'PIVOT 1'!F115</f>
        <v>0.03</v>
      </c>
    </row>
    <row r="72" spans="1:5" x14ac:dyDescent="0.3">
      <c r="A72" s="37">
        <v>62</v>
      </c>
      <c r="B72" s="99"/>
      <c r="C72" s="100" t="s">
        <v>270</v>
      </c>
      <c r="D72" s="95">
        <f>+'PIVOT 1'!F71</f>
        <v>3.3000000000000002E-2</v>
      </c>
    </row>
    <row r="73" spans="1:5" x14ac:dyDescent="0.3">
      <c r="A73" s="37">
        <v>63</v>
      </c>
      <c r="B73" s="99"/>
      <c r="C73" s="100" t="s">
        <v>271</v>
      </c>
      <c r="D73" s="95">
        <f>+'PIVOT 1'!F72</f>
        <v>3.3000000000000002E-2</v>
      </c>
    </row>
    <row r="74" spans="1:5" x14ac:dyDescent="0.3">
      <c r="A74" s="37">
        <v>64</v>
      </c>
      <c r="B74" s="99"/>
      <c r="C74" s="100" t="s">
        <v>272</v>
      </c>
      <c r="D74" s="95">
        <f>('PIVOT 1'!F78+'PIVOT 1'!F79)/2</f>
        <v>4.3499999999999997E-2</v>
      </c>
    </row>
    <row r="75" spans="1:5" x14ac:dyDescent="0.3">
      <c r="A75" s="37">
        <v>65</v>
      </c>
      <c r="B75" s="318"/>
      <c r="C75" s="100" t="s">
        <v>273</v>
      </c>
      <c r="D75" s="95">
        <f>+'PIVOT 1'!F80</f>
        <v>4.5999999999999999E-2</v>
      </c>
    </row>
    <row r="76" spans="1:5" x14ac:dyDescent="0.3">
      <c r="A76" s="37">
        <v>66</v>
      </c>
      <c r="B76" s="99"/>
      <c r="C76" s="100" t="s">
        <v>274</v>
      </c>
      <c r="D76" s="95">
        <f>+'PIVOT 1'!F77</f>
        <v>4.1000000000000002E-2</v>
      </c>
    </row>
    <row r="77" spans="1:5" x14ac:dyDescent="0.3">
      <c r="A77" s="37">
        <v>67</v>
      </c>
      <c r="B77" s="308"/>
      <c r="C77" s="100" t="s">
        <v>275</v>
      </c>
      <c r="D77" s="95">
        <f>+'PIVOT 1'!F83</f>
        <v>4.1000000000000002E-2</v>
      </c>
    </row>
    <row r="78" spans="1:5" x14ac:dyDescent="0.3">
      <c r="A78" s="37">
        <v>68</v>
      </c>
      <c r="B78" s="99"/>
      <c r="C78" s="100" t="s">
        <v>276</v>
      </c>
      <c r="D78" s="95">
        <f>('PIVOT 1'!F85+'PIVOT 1'!F86+'PIVOT 1'!F87)/3</f>
        <v>3.9333333333333331E-2</v>
      </c>
    </row>
    <row r="79" spans="1:5" ht="15" x14ac:dyDescent="0.3">
      <c r="A79" s="37">
        <v>69</v>
      </c>
      <c r="B79" s="99"/>
      <c r="C79" s="100" t="s">
        <v>38</v>
      </c>
      <c r="D79" s="95">
        <f>+'PIVOT 1'!F143</f>
        <v>0</v>
      </c>
      <c r="E79" s="351" t="s">
        <v>510</v>
      </c>
    </row>
    <row r="80" spans="1:5" x14ac:dyDescent="0.3">
      <c r="A80" s="37">
        <v>70</v>
      </c>
      <c r="B80" s="318"/>
      <c r="C80" s="100" t="s">
        <v>277</v>
      </c>
      <c r="D80" s="95">
        <f>+'PIVOT 1'!F88</f>
        <v>4.1000000000000002E-2</v>
      </c>
    </row>
    <row r="81" spans="1:5" ht="15" x14ac:dyDescent="0.3">
      <c r="A81" s="37">
        <v>71</v>
      </c>
      <c r="B81" s="99"/>
      <c r="C81" s="100" t="s">
        <v>278</v>
      </c>
      <c r="D81" s="95">
        <v>0</v>
      </c>
      <c r="E81" s="351" t="s">
        <v>515</v>
      </c>
    </row>
    <row r="82" spans="1:5" x14ac:dyDescent="0.3">
      <c r="A82" s="37">
        <v>72</v>
      </c>
      <c r="B82" s="99"/>
      <c r="C82" s="100" t="s">
        <v>391</v>
      </c>
      <c r="D82" s="95">
        <f>+'PIVOT 1'!F95</f>
        <v>3.4000000000000002E-2</v>
      </c>
    </row>
    <row r="83" spans="1:5" x14ac:dyDescent="0.3">
      <c r="A83" s="37">
        <v>73</v>
      </c>
      <c r="B83" s="99"/>
      <c r="C83" s="100" t="s">
        <v>392</v>
      </c>
      <c r="D83" s="95">
        <f>+'PIVOT 1'!F96</f>
        <v>3.3000000000000002E-2</v>
      </c>
    </row>
    <row r="84" spans="1:5" x14ac:dyDescent="0.3">
      <c r="A84" s="37">
        <v>74</v>
      </c>
      <c r="B84" s="318"/>
      <c r="C84" s="100" t="s">
        <v>279</v>
      </c>
      <c r="D84" s="95">
        <f>+'PIVOT 1'!F101</f>
        <v>4.2000000000000003E-2</v>
      </c>
    </row>
    <row r="85" spans="1:5" x14ac:dyDescent="0.3">
      <c r="A85" s="37">
        <v>75</v>
      </c>
      <c r="B85" s="318"/>
      <c r="C85" s="100" t="s">
        <v>280</v>
      </c>
      <c r="D85" s="95">
        <f>+'PIVOT 1'!F102</f>
        <v>5.0999999999999997E-2</v>
      </c>
    </row>
    <row r="86" spans="1:5" x14ac:dyDescent="0.3">
      <c r="A86" s="37">
        <v>76</v>
      </c>
      <c r="B86" s="318"/>
      <c r="C86" s="100" t="s">
        <v>281</v>
      </c>
      <c r="D86" s="95">
        <f>+'PIVOT 1'!F104</f>
        <v>3.5000000000000003E-2</v>
      </c>
    </row>
    <row r="87" spans="1:5" x14ac:dyDescent="0.3">
      <c r="A87" s="37">
        <v>77</v>
      </c>
      <c r="B87" s="318"/>
      <c r="C87" s="100" t="s">
        <v>282</v>
      </c>
      <c r="D87" s="95">
        <f>+'PIVOT 1'!F105</f>
        <v>3.3000000000000002E-2</v>
      </c>
    </row>
    <row r="88" spans="1:5" x14ac:dyDescent="0.3">
      <c r="A88" s="37">
        <v>78</v>
      </c>
      <c r="B88" s="318"/>
      <c r="C88" s="100" t="s">
        <v>283</v>
      </c>
      <c r="D88" s="95">
        <f>+'PIVOT 1'!F106</f>
        <v>3.3000000000000002E-2</v>
      </c>
    </row>
    <row r="89" spans="1:5" x14ac:dyDescent="0.3">
      <c r="A89" s="37">
        <v>79</v>
      </c>
      <c r="B89" s="318"/>
      <c r="C89" s="100" t="s">
        <v>284</v>
      </c>
      <c r="D89" s="95">
        <f>+'PIVOT 1'!F107</f>
        <v>3.3000000000000002E-2</v>
      </c>
    </row>
    <row r="90" spans="1:5" ht="14.4" thickBot="1" x14ac:dyDescent="0.35">
      <c r="A90" s="37">
        <v>80</v>
      </c>
      <c r="B90" s="99"/>
      <c r="C90" s="321" t="s">
        <v>285</v>
      </c>
      <c r="D90" s="322">
        <f>+'PIVOT 1'!F185</f>
        <v>3.7999999999999999E-2</v>
      </c>
    </row>
    <row r="91" spans="1:5" ht="14.4" thickTop="1" x14ac:dyDescent="0.3">
      <c r="A91" s="37">
        <v>81</v>
      </c>
      <c r="B91" s="308"/>
      <c r="C91" s="325"/>
      <c r="D91" s="95"/>
    </row>
    <row r="92" spans="1:5" x14ac:dyDescent="0.3">
      <c r="A92" s="37">
        <v>82</v>
      </c>
      <c r="B92" s="326" t="s">
        <v>393</v>
      </c>
      <c r="C92" s="100"/>
      <c r="D92" s="95"/>
    </row>
    <row r="93" spans="1:5" x14ac:dyDescent="0.3">
      <c r="A93" s="37">
        <v>83</v>
      </c>
      <c r="B93" s="327">
        <v>350.2</v>
      </c>
      <c r="C93" s="100" t="s">
        <v>90</v>
      </c>
      <c r="D93" s="95">
        <f>OBO!H21</f>
        <v>1.4722600664121796E-2</v>
      </c>
    </row>
    <row r="94" spans="1:5" x14ac:dyDescent="0.3">
      <c r="A94" s="37">
        <v>84</v>
      </c>
      <c r="B94" s="327">
        <v>352</v>
      </c>
      <c r="C94" s="100" t="s">
        <v>24</v>
      </c>
      <c r="D94" s="95">
        <f>OBO!H22</f>
        <v>1.9697659547734139E-2</v>
      </c>
    </row>
    <row r="95" spans="1:5" x14ac:dyDescent="0.3">
      <c r="A95" s="37">
        <v>85</v>
      </c>
      <c r="B95" s="327">
        <v>353</v>
      </c>
      <c r="C95" s="100" t="s">
        <v>85</v>
      </c>
      <c r="D95" s="95">
        <f>OBO!H23</f>
        <v>2.7409069563413373E-2</v>
      </c>
    </row>
    <row r="96" spans="1:5" x14ac:dyDescent="0.3">
      <c r="A96" s="37">
        <v>86</v>
      </c>
      <c r="B96" s="327">
        <v>353.1</v>
      </c>
      <c r="C96" s="100" t="s">
        <v>287</v>
      </c>
      <c r="D96" s="95">
        <f>OBO!H24</f>
        <v>2.8999999999999998E-2</v>
      </c>
    </row>
    <row r="97" spans="1:4" x14ac:dyDescent="0.3">
      <c r="A97" s="37">
        <v>87</v>
      </c>
      <c r="B97" s="327">
        <v>354</v>
      </c>
      <c r="C97" s="100" t="s">
        <v>96</v>
      </c>
      <c r="D97" s="95">
        <f>OBO!H25</f>
        <v>4.0247902871297495E-2</v>
      </c>
    </row>
    <row r="98" spans="1:4" x14ac:dyDescent="0.3">
      <c r="A98" s="37">
        <v>88</v>
      </c>
      <c r="B98" s="327">
        <v>355</v>
      </c>
      <c r="C98" s="100" t="s">
        <v>91</v>
      </c>
      <c r="D98" s="95">
        <f>OBO!H26</f>
        <v>3.4054738920665704E-2</v>
      </c>
    </row>
    <row r="99" spans="1:4" x14ac:dyDescent="0.3">
      <c r="A99" s="37">
        <v>89</v>
      </c>
      <c r="B99" s="327">
        <v>356</v>
      </c>
      <c r="C99" s="100" t="s">
        <v>87</v>
      </c>
      <c r="D99" s="95">
        <f>OBO!H27</f>
        <v>3.6360146420564878E-2</v>
      </c>
    </row>
    <row r="100" spans="1:4" x14ac:dyDescent="0.3">
      <c r="A100" s="37">
        <v>90</v>
      </c>
      <c r="B100" s="327">
        <v>357</v>
      </c>
      <c r="C100" s="100" t="s">
        <v>92</v>
      </c>
      <c r="D100" s="95">
        <f>OBO!H28</f>
        <v>1.7000000000000001E-2</v>
      </c>
    </row>
    <row r="101" spans="1:4" x14ac:dyDescent="0.3">
      <c r="A101" s="37">
        <v>91</v>
      </c>
      <c r="B101" s="327">
        <v>358</v>
      </c>
      <c r="C101" s="100" t="s">
        <v>88</v>
      </c>
      <c r="D101" s="95">
        <f>OBO!H29</f>
        <v>1.7999999999999999E-2</v>
      </c>
    </row>
    <row r="102" spans="1:4" x14ac:dyDescent="0.3">
      <c r="A102" s="37">
        <v>92</v>
      </c>
      <c r="B102" s="327">
        <v>359</v>
      </c>
      <c r="C102" s="100" t="s">
        <v>93</v>
      </c>
      <c r="D102" s="95">
        <f>OBO!H30</f>
        <v>1.8229960389309959E-2</v>
      </c>
    </row>
    <row r="103" spans="1:4" x14ac:dyDescent="0.3">
      <c r="A103" s="37">
        <v>93</v>
      </c>
      <c r="B103" s="99"/>
      <c r="C103" s="328" t="s">
        <v>288</v>
      </c>
      <c r="D103" s="103">
        <f>OBO!H31</f>
        <v>2.9834314849411684E-2</v>
      </c>
    </row>
    <row r="104" spans="1:4" x14ac:dyDescent="0.3">
      <c r="A104" s="37">
        <v>94</v>
      </c>
      <c r="B104" s="99"/>
      <c r="C104" s="328" t="s">
        <v>289</v>
      </c>
      <c r="D104" s="329">
        <f>OBO!I15</f>
        <v>3.9587784207515065E-4</v>
      </c>
    </row>
    <row r="105" spans="1:4" ht="14.4" thickBot="1" x14ac:dyDescent="0.35">
      <c r="A105" s="37">
        <v>95</v>
      </c>
      <c r="B105" s="99"/>
      <c r="C105" s="321" t="s">
        <v>290</v>
      </c>
      <c r="D105" s="322">
        <f>'PIVOT 1'!F62</f>
        <v>2.8000000000000001E-2</v>
      </c>
    </row>
    <row r="106" spans="1:4" ht="14.4" thickTop="1" x14ac:dyDescent="0.3">
      <c r="A106" s="37">
        <v>96</v>
      </c>
      <c r="B106" s="308"/>
      <c r="C106" s="100"/>
      <c r="D106" s="95"/>
    </row>
    <row r="107" spans="1:4" x14ac:dyDescent="0.3">
      <c r="A107" s="37">
        <v>97</v>
      </c>
      <c r="B107" s="326" t="s">
        <v>291</v>
      </c>
      <c r="C107" s="100"/>
      <c r="D107" s="95">
        <f>+'PIVOT 1'!F60</f>
        <v>2.9000000000000001E-2</v>
      </c>
    </row>
    <row r="108" spans="1:4" x14ac:dyDescent="0.3">
      <c r="A108" s="37">
        <v>98</v>
      </c>
      <c r="B108" s="326"/>
      <c r="C108" s="100"/>
      <c r="D108" s="95"/>
    </row>
    <row r="109" spans="1:4" x14ac:dyDescent="0.3">
      <c r="A109" s="37">
        <v>99</v>
      </c>
      <c r="B109" s="326" t="s">
        <v>292</v>
      </c>
      <c r="C109" s="100"/>
      <c r="D109" s="95">
        <f>+'PIVOT 1'!F61</f>
        <v>2.5000000000000001E-2</v>
      </c>
    </row>
    <row r="110" spans="1:4" x14ac:dyDescent="0.3">
      <c r="A110" s="37">
        <v>100</v>
      </c>
      <c r="B110" s="326"/>
      <c r="C110" s="100"/>
      <c r="D110" s="95"/>
    </row>
    <row r="111" spans="1:4" x14ac:dyDescent="0.3">
      <c r="A111" s="37">
        <v>101</v>
      </c>
      <c r="B111" s="326" t="s">
        <v>293</v>
      </c>
      <c r="C111" s="100"/>
      <c r="D111" s="95">
        <f>+'PIVOT 1'!F203</f>
        <v>2.9000000000000001E-2</v>
      </c>
    </row>
    <row r="112" spans="1:4" x14ac:dyDescent="0.3">
      <c r="A112" s="37">
        <v>102</v>
      </c>
      <c r="B112" s="326"/>
      <c r="C112" s="100"/>
      <c r="D112" s="95"/>
    </row>
    <row r="113" spans="1:4" x14ac:dyDescent="0.3">
      <c r="A113" s="37">
        <v>103</v>
      </c>
      <c r="B113" s="326" t="s">
        <v>294</v>
      </c>
      <c r="C113" s="100"/>
      <c r="D113" s="95">
        <f>'PIVOT 1'!F207</f>
        <v>2.5999999999999999E-2</v>
      </c>
    </row>
    <row r="114" spans="1:4" x14ac:dyDescent="0.3">
      <c r="A114" s="37">
        <v>104</v>
      </c>
      <c r="B114" s="308"/>
      <c r="C114" s="100"/>
      <c r="D114" s="95"/>
    </row>
    <row r="115" spans="1:4" x14ac:dyDescent="0.3">
      <c r="A115" s="37">
        <v>105</v>
      </c>
      <c r="B115" s="98" t="s">
        <v>295</v>
      </c>
      <c r="C115" s="100"/>
      <c r="D115" s="95"/>
    </row>
    <row r="116" spans="1:4" x14ac:dyDescent="0.3">
      <c r="A116" s="37">
        <v>106</v>
      </c>
      <c r="B116" s="308"/>
      <c r="C116" s="330" t="s">
        <v>296</v>
      </c>
      <c r="D116" s="39">
        <f>OBO!F47</f>
        <v>0.03</v>
      </c>
    </row>
    <row r="117" spans="1:4" x14ac:dyDescent="0.3">
      <c r="A117" s="37">
        <v>107</v>
      </c>
      <c r="B117" s="308"/>
      <c r="C117" s="330" t="s">
        <v>297</v>
      </c>
      <c r="D117" s="101">
        <f>D104</f>
        <v>3.9587784207515065E-4</v>
      </c>
    </row>
    <row r="118" spans="1:4" ht="14.4" thickBot="1" x14ac:dyDescent="0.35">
      <c r="A118" s="37">
        <v>108</v>
      </c>
      <c r="B118" s="308"/>
      <c r="C118" s="330" t="s">
        <v>298</v>
      </c>
      <c r="D118" s="331">
        <f>+'PIVOT 1'!F64</f>
        <v>2.8000000000000001E-2</v>
      </c>
    </row>
    <row r="119" spans="1:4" ht="14.4" thickTop="1" x14ac:dyDescent="0.3">
      <c r="A119" s="37">
        <v>109</v>
      </c>
      <c r="B119" s="308"/>
      <c r="C119" s="100"/>
      <c r="D119" s="95"/>
    </row>
    <row r="120" spans="1:4" x14ac:dyDescent="0.3">
      <c r="A120" s="37">
        <v>110</v>
      </c>
      <c r="B120" s="98" t="s">
        <v>418</v>
      </c>
      <c r="C120" s="100"/>
      <c r="D120" s="95"/>
    </row>
    <row r="121" spans="1:4" x14ac:dyDescent="0.3">
      <c r="A121" s="37">
        <v>111</v>
      </c>
      <c r="B121" s="327">
        <v>361</v>
      </c>
      <c r="C121" s="100" t="s">
        <v>24</v>
      </c>
      <c r="D121" s="95">
        <f>OBO!R21</f>
        <v>1.9006977200886718E-2</v>
      </c>
    </row>
    <row r="122" spans="1:4" x14ac:dyDescent="0.3">
      <c r="A122" s="37">
        <v>112</v>
      </c>
      <c r="B122" s="327">
        <v>362</v>
      </c>
      <c r="C122" s="100" t="s">
        <v>85</v>
      </c>
      <c r="D122" s="96">
        <f>OBO!R22</f>
        <v>2.6008133314155031E-2</v>
      </c>
    </row>
    <row r="123" spans="1:4" x14ac:dyDescent="0.3">
      <c r="A123" s="37">
        <v>113</v>
      </c>
      <c r="B123" s="327"/>
      <c r="C123" s="332" t="s">
        <v>411</v>
      </c>
      <c r="D123" s="103">
        <f>OBO!R23</f>
        <v>2.5242021562876266E-2</v>
      </c>
    </row>
    <row r="124" spans="1:4" x14ac:dyDescent="0.3">
      <c r="A124" s="37">
        <v>114</v>
      </c>
      <c r="B124" s="327"/>
      <c r="C124" s="328" t="s">
        <v>299</v>
      </c>
      <c r="D124" s="329">
        <f>OBO!S15</f>
        <v>4.0487309474061584E-4</v>
      </c>
    </row>
    <row r="125" spans="1:4" ht="14.4" thickBot="1" x14ac:dyDescent="0.35">
      <c r="A125" s="37">
        <v>115</v>
      </c>
      <c r="B125" s="327"/>
      <c r="C125" s="321" t="s">
        <v>300</v>
      </c>
      <c r="D125" s="322">
        <f>OBO!R24</f>
        <v>2.5233977659189499E-2</v>
      </c>
    </row>
    <row r="126" spans="1:4" ht="14.4" thickTop="1" x14ac:dyDescent="0.3">
      <c r="A126" s="37">
        <v>116</v>
      </c>
      <c r="B126" s="327"/>
      <c r="C126" s="100"/>
      <c r="D126" s="95"/>
    </row>
    <row r="127" spans="1:4" x14ac:dyDescent="0.3">
      <c r="A127" s="37">
        <v>117</v>
      </c>
      <c r="B127" s="98" t="s">
        <v>301</v>
      </c>
      <c r="C127" s="100"/>
      <c r="D127" s="95"/>
    </row>
    <row r="128" spans="1:4" x14ac:dyDescent="0.3">
      <c r="A128" s="37">
        <v>118</v>
      </c>
      <c r="B128" s="327">
        <v>364</v>
      </c>
      <c r="C128" s="100" t="s">
        <v>146</v>
      </c>
      <c r="D128" s="95">
        <f>'2015 WORKBOOK'!J447</f>
        <v>4.1000000000000002E-2</v>
      </c>
    </row>
    <row r="129" spans="1:5" x14ac:dyDescent="0.3">
      <c r="A129" s="37">
        <v>119</v>
      </c>
      <c r="B129" s="327">
        <v>365</v>
      </c>
      <c r="C129" s="100" t="s">
        <v>87</v>
      </c>
      <c r="D129" s="95">
        <f>'2015 WORKBOOK'!J448</f>
        <v>3.9E-2</v>
      </c>
    </row>
    <row r="130" spans="1:5" x14ac:dyDescent="0.3">
      <c r="A130" s="37">
        <v>120</v>
      </c>
      <c r="B130" s="327">
        <v>366.6</v>
      </c>
      <c r="C130" s="333" t="s">
        <v>147</v>
      </c>
      <c r="D130" s="39">
        <f>'2015 WORKBOOK'!J449</f>
        <v>1.4999999999999999E-2</v>
      </c>
    </row>
    <row r="131" spans="1:5" x14ac:dyDescent="0.3">
      <c r="A131" s="37">
        <v>121</v>
      </c>
      <c r="B131" s="327">
        <v>366.7</v>
      </c>
      <c r="C131" s="334" t="s">
        <v>148</v>
      </c>
      <c r="D131" s="38">
        <f>'2015 WORKBOOK'!J450</f>
        <v>0.02</v>
      </c>
    </row>
    <row r="132" spans="1:5" x14ac:dyDescent="0.3">
      <c r="A132" s="37">
        <v>122</v>
      </c>
      <c r="B132" s="307">
        <v>366</v>
      </c>
      <c r="C132" s="335" t="s">
        <v>302</v>
      </c>
      <c r="D132" s="42">
        <f>'PIVOT 1'!G282</f>
        <v>1.4999999999999999E-2</v>
      </c>
    </row>
    <row r="133" spans="1:5" x14ac:dyDescent="0.3">
      <c r="A133" s="37">
        <v>123</v>
      </c>
      <c r="B133" s="327">
        <v>367.5</v>
      </c>
      <c r="C133" s="333" t="s">
        <v>303</v>
      </c>
      <c r="D133" s="39">
        <f>'2015 WORKBOOK'!J451</f>
        <v>3.4500000000000003E-2</v>
      </c>
    </row>
    <row r="134" spans="1:5" x14ac:dyDescent="0.3">
      <c r="A134" s="37">
        <v>124</v>
      </c>
      <c r="B134" s="327">
        <v>367.6</v>
      </c>
      <c r="C134" s="336" t="s">
        <v>150</v>
      </c>
      <c r="D134" s="96">
        <f>'2015 WORKBOOK'!J452</f>
        <v>2.5999999999999999E-2</v>
      </c>
    </row>
    <row r="135" spans="1:5" x14ac:dyDescent="0.3">
      <c r="A135" s="37">
        <v>125</v>
      </c>
      <c r="B135" s="327">
        <v>367.7</v>
      </c>
      <c r="C135" s="336" t="s">
        <v>151</v>
      </c>
      <c r="D135" s="96">
        <f>'2015 WORKBOOK'!J453</f>
        <v>2.9000000000000001E-2</v>
      </c>
    </row>
    <row r="136" spans="1:5" x14ac:dyDescent="0.3">
      <c r="A136" s="37">
        <v>126</v>
      </c>
      <c r="B136" s="327">
        <v>367.9</v>
      </c>
      <c r="C136" s="334" t="s">
        <v>304</v>
      </c>
      <c r="D136" s="38">
        <f>'2015 WORKBOOK'!J454</f>
        <v>0.1</v>
      </c>
    </row>
    <row r="137" spans="1:5" x14ac:dyDescent="0.3">
      <c r="A137" s="37">
        <v>127</v>
      </c>
      <c r="B137" s="307">
        <v>367</v>
      </c>
      <c r="C137" s="337" t="s">
        <v>305</v>
      </c>
      <c r="D137" s="103">
        <f>'PIVOT 1'!G286</f>
        <v>2.7E-2</v>
      </c>
    </row>
    <row r="138" spans="1:5" x14ac:dyDescent="0.3">
      <c r="A138" s="37">
        <v>128</v>
      </c>
      <c r="B138" s="327">
        <v>369.1</v>
      </c>
      <c r="C138" s="100" t="s">
        <v>154</v>
      </c>
      <c r="D138" s="95">
        <f>'2015 WORKBOOK'!J456</f>
        <v>3.9E-2</v>
      </c>
    </row>
    <row r="139" spans="1:5" ht="15" x14ac:dyDescent="0.3">
      <c r="A139" s="37">
        <v>129</v>
      </c>
      <c r="B139" s="327">
        <v>369.7</v>
      </c>
      <c r="C139" s="334" t="s">
        <v>306</v>
      </c>
      <c r="D139" s="38">
        <v>2.8000000000000001E-2</v>
      </c>
      <c r="E139" s="351" t="s">
        <v>517</v>
      </c>
    </row>
    <row r="140" spans="1:5" x14ac:dyDescent="0.3">
      <c r="A140" s="37">
        <v>130</v>
      </c>
      <c r="B140" s="307">
        <v>369</v>
      </c>
      <c r="C140" s="335" t="s">
        <v>307</v>
      </c>
      <c r="D140" s="42">
        <f>'PIVOT 1'!G289</f>
        <v>2.7E-2</v>
      </c>
    </row>
    <row r="141" spans="1:5" x14ac:dyDescent="0.3">
      <c r="A141" s="37">
        <v>131</v>
      </c>
      <c r="B141" s="99">
        <v>370</v>
      </c>
      <c r="C141" s="333" t="s">
        <v>156</v>
      </c>
      <c r="D141" s="39">
        <f>'2015 WORKBOOK'!J458</f>
        <v>3.5999999999999997E-2</v>
      </c>
    </row>
    <row r="142" spans="1:5" x14ac:dyDescent="0.3">
      <c r="A142" s="37">
        <v>132</v>
      </c>
      <c r="B142" s="99">
        <v>370.1</v>
      </c>
      <c r="C142" s="334" t="s">
        <v>308</v>
      </c>
      <c r="D142" s="38">
        <f>'2015 WORKBOOK'!J459</f>
        <v>6.5000000000000002E-2</v>
      </c>
    </row>
    <row r="143" spans="1:5" x14ac:dyDescent="0.3">
      <c r="A143" s="37">
        <v>133</v>
      </c>
      <c r="B143" s="307">
        <v>370</v>
      </c>
      <c r="C143" s="335" t="s">
        <v>309</v>
      </c>
      <c r="D143" s="42">
        <f>'PIVOT 1'!G291</f>
        <v>5.8000000000000003E-2</v>
      </c>
    </row>
    <row r="144" spans="1:5" x14ac:dyDescent="0.3">
      <c r="A144" s="37">
        <v>134</v>
      </c>
      <c r="B144" s="327">
        <v>371</v>
      </c>
      <c r="C144" s="333" t="s">
        <v>158</v>
      </c>
      <c r="D144" s="39">
        <f>'2015 WORKBOOK'!J460</f>
        <v>0.04</v>
      </c>
    </row>
    <row r="145" spans="1:4" x14ac:dyDescent="0.3">
      <c r="A145" s="37">
        <v>135</v>
      </c>
      <c r="B145" s="327">
        <v>371.5</v>
      </c>
      <c r="C145" s="334" t="s">
        <v>310</v>
      </c>
      <c r="D145" s="38">
        <f>'2015 WORKBOOK'!J463</f>
        <v>0.2</v>
      </c>
    </row>
    <row r="146" spans="1:4" x14ac:dyDescent="0.3">
      <c r="A146" s="37">
        <v>136</v>
      </c>
      <c r="B146" s="99"/>
      <c r="C146" s="337" t="s">
        <v>311</v>
      </c>
      <c r="D146" s="103">
        <f>'PIVOT 1'!G294</f>
        <v>5.3999999999999999E-2</v>
      </c>
    </row>
    <row r="147" spans="1:4" x14ac:dyDescent="0.3">
      <c r="A147" s="37">
        <v>137</v>
      </c>
      <c r="B147" s="327">
        <v>373</v>
      </c>
      <c r="C147" s="100" t="s">
        <v>161</v>
      </c>
      <c r="D147" s="95">
        <f>'2015 WORKBOOK'!J464</f>
        <v>0.04</v>
      </c>
    </row>
    <row r="148" spans="1:4" ht="14.4" thickBot="1" x14ac:dyDescent="0.35">
      <c r="A148" s="37">
        <v>138</v>
      </c>
      <c r="B148" s="99"/>
      <c r="C148" s="321" t="s">
        <v>421</v>
      </c>
      <c r="D148" s="322">
        <f>'PIVOT 1'!F217</f>
        <v>3.4000000000000002E-2</v>
      </c>
    </row>
    <row r="149" spans="1:4" ht="14.4" thickTop="1" x14ac:dyDescent="0.3">
      <c r="A149" s="37">
        <v>139</v>
      </c>
      <c r="B149" s="99"/>
      <c r="C149" s="319"/>
      <c r="D149" s="95"/>
    </row>
    <row r="150" spans="1:4" x14ac:dyDescent="0.3">
      <c r="A150" s="37">
        <v>140</v>
      </c>
      <c r="B150" s="98" t="s">
        <v>312</v>
      </c>
      <c r="C150" s="319"/>
      <c r="D150" s="95"/>
    </row>
    <row r="151" spans="1:4" x14ac:dyDescent="0.3">
      <c r="A151" s="37">
        <v>141</v>
      </c>
      <c r="B151" s="327">
        <v>368</v>
      </c>
      <c r="C151" s="100" t="s">
        <v>153</v>
      </c>
      <c r="D151" s="95">
        <f>'2015 WORKBOOK'!J455</f>
        <v>3.7999999999999999E-2</v>
      </c>
    </row>
    <row r="152" spans="1:4" x14ac:dyDescent="0.3">
      <c r="A152" s="37">
        <v>142</v>
      </c>
      <c r="B152" s="99"/>
      <c r="C152" s="338"/>
      <c r="D152" s="95"/>
    </row>
    <row r="153" spans="1:4" ht="14.4" thickBot="1" x14ac:dyDescent="0.35">
      <c r="A153" s="37">
        <v>143</v>
      </c>
      <c r="B153" s="99"/>
      <c r="C153" s="321" t="s">
        <v>313</v>
      </c>
      <c r="D153" s="322">
        <f>'PIVOT 1'!F217</f>
        <v>3.4000000000000002E-2</v>
      </c>
    </row>
    <row r="154" spans="1:4" ht="14.4" thickTop="1" x14ac:dyDescent="0.3">
      <c r="A154" s="37">
        <v>144</v>
      </c>
      <c r="B154" s="308"/>
      <c r="C154" s="100"/>
      <c r="D154" s="95"/>
    </row>
    <row r="155" spans="1:4" x14ac:dyDescent="0.3">
      <c r="A155" s="37">
        <v>145</v>
      </c>
      <c r="B155" s="98" t="s">
        <v>419</v>
      </c>
      <c r="C155" s="100"/>
      <c r="D155" s="95"/>
    </row>
    <row r="156" spans="1:4" x14ac:dyDescent="0.3">
      <c r="A156" s="37">
        <v>146</v>
      </c>
      <c r="B156" s="308"/>
      <c r="C156" s="330" t="s">
        <v>314</v>
      </c>
      <c r="D156" s="39">
        <f>OBO!P47</f>
        <v>3.3000000000000002E-2</v>
      </c>
    </row>
    <row r="157" spans="1:4" x14ac:dyDescent="0.3">
      <c r="A157" s="37">
        <v>147</v>
      </c>
      <c r="B157" s="308"/>
      <c r="C157" s="330" t="s">
        <v>299</v>
      </c>
      <c r="D157" s="101">
        <f>OBO!S15</f>
        <v>4.0487309474061584E-4</v>
      </c>
    </row>
    <row r="158" spans="1:4" ht="14.4" thickBot="1" x14ac:dyDescent="0.35">
      <c r="A158" s="37">
        <v>148</v>
      </c>
      <c r="B158" s="308"/>
      <c r="C158" s="339" t="s">
        <v>315</v>
      </c>
      <c r="D158" s="322">
        <f>'PIVOT 1'!F126</f>
        <v>3.3000000000000002E-2</v>
      </c>
    </row>
    <row r="159" spans="1:4" ht="14.4" thickTop="1" x14ac:dyDescent="0.3">
      <c r="A159" s="37">
        <v>149</v>
      </c>
      <c r="B159" s="308"/>
      <c r="C159" s="100"/>
      <c r="D159" s="95"/>
    </row>
    <row r="160" spans="1:4" x14ac:dyDescent="0.3">
      <c r="A160" s="37">
        <v>150</v>
      </c>
      <c r="B160" s="36" t="s">
        <v>316</v>
      </c>
      <c r="C160" s="100"/>
      <c r="D160" s="95"/>
    </row>
    <row r="161" spans="1:5" x14ac:dyDescent="0.3">
      <c r="A161" s="37">
        <v>151</v>
      </c>
      <c r="B161" s="327">
        <v>390</v>
      </c>
      <c r="C161" s="100" t="s">
        <v>24</v>
      </c>
      <c r="D161" s="95">
        <f>'2015 WORKBOOK'!J483</f>
        <v>2.1000000000000001E-2</v>
      </c>
    </row>
    <row r="162" spans="1:5" ht="14.4" thickBot="1" x14ac:dyDescent="0.35">
      <c r="A162" s="37">
        <v>152</v>
      </c>
      <c r="B162" s="99"/>
      <c r="C162" s="321" t="s">
        <v>317</v>
      </c>
      <c r="D162" s="322">
        <f>SUM(D161)</f>
        <v>2.1000000000000001E-2</v>
      </c>
    </row>
    <row r="163" spans="1:5" ht="14.4" thickTop="1" x14ac:dyDescent="0.3">
      <c r="A163" s="37">
        <v>153</v>
      </c>
      <c r="B163" s="99"/>
      <c r="C163" s="100"/>
      <c r="D163" s="95"/>
    </row>
    <row r="164" spans="1:5" x14ac:dyDescent="0.3">
      <c r="A164" s="37">
        <v>154</v>
      </c>
      <c r="B164" s="36" t="s">
        <v>318</v>
      </c>
      <c r="C164" s="100"/>
      <c r="D164" s="95"/>
    </row>
    <row r="165" spans="1:5" x14ac:dyDescent="0.3">
      <c r="A165" s="37">
        <v>155</v>
      </c>
      <c r="B165" s="340" t="s">
        <v>319</v>
      </c>
      <c r="C165" s="100"/>
      <c r="D165" s="95"/>
    </row>
    <row r="166" spans="1:5" ht="15" x14ac:dyDescent="0.3">
      <c r="A166" s="37">
        <v>156</v>
      </c>
      <c r="B166" s="327">
        <v>392</v>
      </c>
      <c r="C166" s="100" t="s">
        <v>320</v>
      </c>
      <c r="D166" s="95">
        <v>0</v>
      </c>
      <c r="E166" s="351" t="s">
        <v>517</v>
      </c>
    </row>
    <row r="167" spans="1:5" ht="15" x14ac:dyDescent="0.3">
      <c r="A167" s="37">
        <v>157</v>
      </c>
      <c r="B167" s="327">
        <v>392</v>
      </c>
      <c r="C167" s="100" t="s">
        <v>321</v>
      </c>
      <c r="D167" s="95">
        <v>0</v>
      </c>
      <c r="E167" s="351" t="s">
        <v>517</v>
      </c>
    </row>
    <row r="168" spans="1:5" ht="14.4" thickBot="1" x14ac:dyDescent="0.35">
      <c r="A168" s="37">
        <v>158</v>
      </c>
      <c r="B168" s="99"/>
      <c r="C168" s="321" t="s">
        <v>322</v>
      </c>
      <c r="D168" s="322">
        <v>0</v>
      </c>
    </row>
    <row r="169" spans="1:5" ht="14.4" thickTop="1" x14ac:dyDescent="0.3">
      <c r="A169" s="37">
        <v>159</v>
      </c>
      <c r="B169" s="340" t="s">
        <v>323</v>
      </c>
      <c r="C169" s="100"/>
      <c r="D169" s="95"/>
    </row>
    <row r="170" spans="1:5" ht="15" x14ac:dyDescent="0.3">
      <c r="A170" s="37">
        <v>160</v>
      </c>
      <c r="B170" s="327">
        <v>396.8</v>
      </c>
      <c r="C170" s="100" t="s">
        <v>324</v>
      </c>
      <c r="D170" s="95">
        <v>8.8999999999999996E-2</v>
      </c>
      <c r="E170" s="351" t="s">
        <v>517</v>
      </c>
    </row>
    <row r="171" spans="1:5" x14ac:dyDescent="0.3">
      <c r="A171" s="37">
        <v>161</v>
      </c>
      <c r="B171" s="99"/>
      <c r="C171" s="319"/>
      <c r="D171" s="95"/>
    </row>
    <row r="172" spans="1:5" x14ac:dyDescent="0.3">
      <c r="A172" s="37">
        <v>162</v>
      </c>
      <c r="B172" s="340" t="s">
        <v>193</v>
      </c>
      <c r="C172" s="100"/>
      <c r="D172" s="95"/>
    </row>
    <row r="173" spans="1:5" x14ac:dyDescent="0.3">
      <c r="A173" s="37">
        <v>163</v>
      </c>
      <c r="B173" s="327">
        <v>397.8</v>
      </c>
      <c r="C173" s="100" t="s">
        <v>193</v>
      </c>
      <c r="D173" s="95">
        <f>+'2015 WORKBOOK'!J495</f>
        <v>0.1</v>
      </c>
    </row>
    <row r="174" spans="1:5" x14ac:dyDescent="0.3">
      <c r="A174" s="37">
        <v>164</v>
      </c>
      <c r="B174" s="99"/>
      <c r="C174" s="100"/>
      <c r="D174" s="95"/>
    </row>
    <row r="175" spans="1:5" x14ac:dyDescent="0.3">
      <c r="A175" s="37">
        <v>165</v>
      </c>
      <c r="B175" s="99"/>
      <c r="C175" s="341" t="s">
        <v>325</v>
      </c>
      <c r="D175" s="342">
        <f>D173</f>
        <v>0.1</v>
      </c>
    </row>
    <row r="176" spans="1:5" x14ac:dyDescent="0.3">
      <c r="A176" s="37">
        <v>166</v>
      </c>
      <c r="B176" s="340" t="s">
        <v>326</v>
      </c>
      <c r="C176" s="100"/>
      <c r="D176" s="95"/>
    </row>
    <row r="177" spans="1:4" x14ac:dyDescent="0.3">
      <c r="A177" s="37">
        <v>167</v>
      </c>
      <c r="B177" s="327">
        <v>391.5</v>
      </c>
      <c r="C177" s="100" t="s">
        <v>172</v>
      </c>
      <c r="D177" s="95">
        <f>+'2015 WORKBOOK'!J471</f>
        <v>0.2</v>
      </c>
    </row>
    <row r="178" spans="1:4" x14ac:dyDescent="0.3">
      <c r="A178" s="37">
        <v>168</v>
      </c>
      <c r="B178" s="327">
        <v>391.9</v>
      </c>
      <c r="C178" s="100" t="s">
        <v>173</v>
      </c>
      <c r="D178" s="96">
        <f>+'2015 WORKBOOK'!J472</f>
        <v>0.33329999999999999</v>
      </c>
    </row>
    <row r="179" spans="1:4" x14ac:dyDescent="0.3">
      <c r="A179" s="37">
        <v>169</v>
      </c>
      <c r="B179" s="99"/>
      <c r="C179" s="341" t="s">
        <v>327</v>
      </c>
      <c r="D179" s="103">
        <f>+'2015 WORKBOOK'!N472</f>
        <v>0.21948495769369963</v>
      </c>
    </row>
    <row r="180" spans="1:4" x14ac:dyDescent="0.3">
      <c r="A180" s="37">
        <v>170</v>
      </c>
      <c r="B180" s="99"/>
      <c r="C180" s="100"/>
      <c r="D180" s="95"/>
    </row>
    <row r="181" spans="1:4" x14ac:dyDescent="0.3">
      <c r="A181" s="37">
        <v>171</v>
      </c>
      <c r="B181" s="327">
        <v>390.1</v>
      </c>
      <c r="C181" s="100" t="s">
        <v>167</v>
      </c>
      <c r="D181" s="95">
        <f>+'2015 WORKBOOK'!J466</f>
        <v>0.1041</v>
      </c>
    </row>
    <row r="182" spans="1:4" x14ac:dyDescent="0.3">
      <c r="A182" s="37">
        <v>172</v>
      </c>
      <c r="B182" s="99"/>
      <c r="C182" s="338"/>
      <c r="D182" s="95"/>
    </row>
    <row r="183" spans="1:4" x14ac:dyDescent="0.3">
      <c r="A183" s="37">
        <v>173</v>
      </c>
      <c r="B183" s="327">
        <v>391.1</v>
      </c>
      <c r="C183" s="100" t="s">
        <v>168</v>
      </c>
      <c r="D183" s="95">
        <f>+'2015 WORKBOOK'!J467</f>
        <v>0.1429</v>
      </c>
    </row>
    <row r="184" spans="1:4" x14ac:dyDescent="0.3">
      <c r="A184" s="37">
        <v>174</v>
      </c>
      <c r="B184" s="327">
        <v>391.2</v>
      </c>
      <c r="C184" s="100" t="s">
        <v>169</v>
      </c>
      <c r="D184" s="95">
        <f>+'2015 WORKBOOK'!J468</f>
        <v>0.2</v>
      </c>
    </row>
    <row r="185" spans="1:4" x14ac:dyDescent="0.3">
      <c r="A185" s="37">
        <v>175</v>
      </c>
      <c r="B185" s="327">
        <v>391.3</v>
      </c>
      <c r="C185" s="100" t="s">
        <v>170</v>
      </c>
      <c r="D185" s="95">
        <f>+'2015 WORKBOOK'!J469</f>
        <v>0.1429</v>
      </c>
    </row>
    <row r="186" spans="1:4" x14ac:dyDescent="0.3">
      <c r="A186" s="37">
        <v>176</v>
      </c>
      <c r="B186" s="327">
        <v>391.4</v>
      </c>
      <c r="C186" s="100" t="s">
        <v>171</v>
      </c>
      <c r="D186" s="95">
        <f>+'2015 WORKBOOK'!J470</f>
        <v>0.1429</v>
      </c>
    </row>
    <row r="187" spans="1:4" x14ac:dyDescent="0.3">
      <c r="A187" s="37">
        <v>177</v>
      </c>
      <c r="B187" s="99"/>
      <c r="C187" s="341" t="s">
        <v>328</v>
      </c>
      <c r="D187" s="103">
        <f>+'2015 WORKBOOK'!M469</f>
        <v>0.15304803672972006</v>
      </c>
    </row>
    <row r="188" spans="1:4" x14ac:dyDescent="0.3">
      <c r="A188" s="37">
        <v>178</v>
      </c>
      <c r="B188" s="99"/>
      <c r="C188" s="100"/>
      <c r="D188" s="95"/>
    </row>
    <row r="189" spans="1:4" x14ac:dyDescent="0.3">
      <c r="A189" s="37">
        <v>179</v>
      </c>
      <c r="B189" s="327">
        <v>392.7</v>
      </c>
      <c r="C189" s="100" t="s">
        <v>174</v>
      </c>
      <c r="D189" s="95">
        <f>+'2015 WORKBOOK'!J473</f>
        <v>0.2</v>
      </c>
    </row>
    <row r="190" spans="1:4" x14ac:dyDescent="0.3">
      <c r="A190" s="37">
        <v>180</v>
      </c>
      <c r="B190" s="327">
        <v>392.8</v>
      </c>
      <c r="C190" s="100" t="s">
        <v>329</v>
      </c>
      <c r="D190" s="95">
        <f>+'2015 WORKBOOK'!J488</f>
        <v>0.2</v>
      </c>
    </row>
    <row r="191" spans="1:4" x14ac:dyDescent="0.3">
      <c r="A191" s="37">
        <v>181</v>
      </c>
      <c r="B191" s="99"/>
      <c r="C191" s="100" t="s">
        <v>330</v>
      </c>
      <c r="D191" s="103">
        <f>(D189+D190)/2</f>
        <v>0.2</v>
      </c>
    </row>
    <row r="192" spans="1:4" x14ac:dyDescent="0.3">
      <c r="A192" s="37">
        <v>182</v>
      </c>
      <c r="B192" s="99"/>
      <c r="C192" s="100"/>
      <c r="D192" s="95"/>
    </row>
    <row r="193" spans="1:5" ht="15" x14ac:dyDescent="0.3">
      <c r="A193" s="37">
        <v>183</v>
      </c>
      <c r="B193" s="327">
        <v>393.1</v>
      </c>
      <c r="C193" s="100" t="s">
        <v>175</v>
      </c>
      <c r="D193" s="95">
        <v>0.1429</v>
      </c>
      <c r="E193" s="351" t="s">
        <v>517</v>
      </c>
    </row>
    <row r="194" spans="1:5" x14ac:dyDescent="0.3">
      <c r="A194" s="37">
        <v>184</v>
      </c>
      <c r="B194" s="327">
        <v>393.2</v>
      </c>
      <c r="C194" s="100" t="s">
        <v>176</v>
      </c>
      <c r="D194" s="95">
        <f>+'2015 WORKBOOK'!J474</f>
        <v>0.1429</v>
      </c>
    </row>
    <row r="195" spans="1:5" ht="15" x14ac:dyDescent="0.3">
      <c r="A195" s="37">
        <v>185</v>
      </c>
      <c r="B195" s="327">
        <v>393.3</v>
      </c>
      <c r="C195" s="100" t="s">
        <v>331</v>
      </c>
      <c r="D195" s="43">
        <v>0.14299999999999999</v>
      </c>
      <c r="E195" s="351" t="s">
        <v>517</v>
      </c>
    </row>
    <row r="196" spans="1:5" x14ac:dyDescent="0.3">
      <c r="A196" s="37">
        <v>186</v>
      </c>
      <c r="B196" s="327">
        <v>394.1</v>
      </c>
      <c r="C196" s="100" t="s">
        <v>177</v>
      </c>
      <c r="D196" s="95">
        <f>+'2015 WORKBOOK'!J475</f>
        <v>0.1429</v>
      </c>
    </row>
    <row r="197" spans="1:5" x14ac:dyDescent="0.3">
      <c r="A197" s="37">
        <v>187</v>
      </c>
      <c r="B197" s="327">
        <v>394.2</v>
      </c>
      <c r="C197" s="100" t="s">
        <v>178</v>
      </c>
      <c r="D197" s="95">
        <f>+'2015 WORKBOOK'!J476</f>
        <v>0.1429</v>
      </c>
    </row>
    <row r="198" spans="1:5" ht="15" x14ac:dyDescent="0.3">
      <c r="A198" s="37">
        <v>188</v>
      </c>
      <c r="B198" s="327">
        <v>395.1</v>
      </c>
      <c r="C198" s="100" t="s">
        <v>179</v>
      </c>
      <c r="D198" s="43">
        <v>0.14299999999999999</v>
      </c>
      <c r="E198" s="351" t="s">
        <v>517</v>
      </c>
    </row>
    <row r="199" spans="1:5" x14ac:dyDescent="0.3">
      <c r="A199" s="37">
        <v>189</v>
      </c>
      <c r="B199" s="327">
        <v>395.2</v>
      </c>
      <c r="C199" s="100" t="s">
        <v>180</v>
      </c>
      <c r="D199" s="95">
        <f>+'2015 WORKBOOK'!J478</f>
        <v>0.1429</v>
      </c>
    </row>
    <row r="200" spans="1:5" x14ac:dyDescent="0.3">
      <c r="A200" s="37">
        <v>190</v>
      </c>
      <c r="B200" s="327">
        <v>397.1</v>
      </c>
      <c r="C200" s="100" t="s">
        <v>181</v>
      </c>
      <c r="D200" s="95">
        <f>+'2015 WORKBOOK'!J479</f>
        <v>0.1429</v>
      </c>
    </row>
    <row r="201" spans="1:5" x14ac:dyDescent="0.3">
      <c r="A201" s="37">
        <v>191</v>
      </c>
      <c r="B201" s="327">
        <v>397.2</v>
      </c>
      <c r="C201" s="100" t="s">
        <v>182</v>
      </c>
      <c r="D201" s="95">
        <f>+'2015 WORKBOOK'!J480</f>
        <v>0.1429</v>
      </c>
    </row>
    <row r="202" spans="1:5" x14ac:dyDescent="0.3">
      <c r="A202" s="37">
        <v>192</v>
      </c>
      <c r="B202" s="327">
        <v>397.3</v>
      </c>
      <c r="C202" s="100" t="s">
        <v>183</v>
      </c>
      <c r="D202" s="95">
        <f>+'2015 WORKBOOK'!J481</f>
        <v>0.1429</v>
      </c>
    </row>
    <row r="203" spans="1:5" x14ac:dyDescent="0.3">
      <c r="A203" s="37">
        <v>193</v>
      </c>
      <c r="B203" s="327">
        <v>398</v>
      </c>
      <c r="C203" s="100" t="s">
        <v>184</v>
      </c>
      <c r="D203" s="95">
        <f>+'2015 WORKBOOK'!J482</f>
        <v>0.1429</v>
      </c>
    </row>
    <row r="204" spans="1:5" x14ac:dyDescent="0.3">
      <c r="A204" s="37">
        <v>194</v>
      </c>
      <c r="B204" s="99"/>
      <c r="C204" s="341" t="s">
        <v>332</v>
      </c>
      <c r="D204" s="103">
        <f>AVERAGE(D193:D203)</f>
        <v>0.14291818181818183</v>
      </c>
    </row>
    <row r="205" spans="1:5" x14ac:dyDescent="0.3">
      <c r="A205" s="37">
        <v>195</v>
      </c>
      <c r="B205" s="99"/>
      <c r="C205" s="100"/>
      <c r="D205" s="95"/>
    </row>
    <row r="206" spans="1:5" x14ac:dyDescent="0.3">
      <c r="A206" s="37">
        <v>196</v>
      </c>
      <c r="B206" s="99"/>
      <c r="C206" s="341" t="s">
        <v>333</v>
      </c>
      <c r="D206" s="103">
        <f>'PIVOT 1'!F130</f>
        <v>0.17599999999999999</v>
      </c>
    </row>
    <row r="207" spans="1:5" x14ac:dyDescent="0.3">
      <c r="A207" s="37">
        <v>197</v>
      </c>
      <c r="B207" s="99"/>
      <c r="C207" s="100"/>
      <c r="D207" s="95"/>
    </row>
    <row r="208" spans="1:5" ht="14.4" thickBot="1" x14ac:dyDescent="0.35">
      <c r="A208" s="37">
        <v>198</v>
      </c>
      <c r="B208" s="99"/>
      <c r="C208" s="323" t="s">
        <v>334</v>
      </c>
      <c r="D208" s="322">
        <f>'PIVOT 1'!F247</f>
        <v>0.17399999999999999</v>
      </c>
    </row>
    <row r="209" spans="1:4" ht="14.4" thickTop="1" x14ac:dyDescent="0.3">
      <c r="A209" s="37">
        <v>199</v>
      </c>
      <c r="B209" s="308"/>
      <c r="C209" s="100"/>
      <c r="D209" s="95"/>
    </row>
    <row r="210" spans="1:4" x14ac:dyDescent="0.3">
      <c r="A210" s="37">
        <v>200</v>
      </c>
      <c r="B210" s="36" t="s">
        <v>335</v>
      </c>
      <c r="C210" s="100"/>
      <c r="D210" s="95"/>
    </row>
    <row r="211" spans="1:4" x14ac:dyDescent="0.3">
      <c r="A211" s="37">
        <v>201</v>
      </c>
      <c r="B211" s="327">
        <v>392.1</v>
      </c>
      <c r="C211" s="100" t="s">
        <v>186</v>
      </c>
      <c r="D211" s="95">
        <f>+'2015 WORKBOOK'!J484</f>
        <v>0.14199999999999999</v>
      </c>
    </row>
    <row r="212" spans="1:4" x14ac:dyDescent="0.3">
      <c r="A212" s="37">
        <v>202</v>
      </c>
      <c r="B212" s="327">
        <v>392.2</v>
      </c>
      <c r="C212" s="100" t="s">
        <v>187</v>
      </c>
      <c r="D212" s="95">
        <f>+'2015 WORKBOOK'!J485</f>
        <v>9.4E-2</v>
      </c>
    </row>
    <row r="213" spans="1:4" x14ac:dyDescent="0.3">
      <c r="A213" s="37">
        <v>203</v>
      </c>
      <c r="B213" s="327">
        <v>392.3</v>
      </c>
      <c r="C213" s="100" t="s">
        <v>188</v>
      </c>
      <c r="D213" s="95">
        <f>+'2015 WORKBOOK'!J486</f>
        <v>7.0999999999999994E-2</v>
      </c>
    </row>
    <row r="214" spans="1:4" x14ac:dyDescent="0.3">
      <c r="A214" s="37">
        <v>204</v>
      </c>
      <c r="B214" s="327">
        <v>392.4</v>
      </c>
      <c r="C214" s="100" t="s">
        <v>189</v>
      </c>
      <c r="D214" s="95">
        <f>+'2015 WORKBOOK'!J487</f>
        <v>0.111</v>
      </c>
    </row>
    <row r="215" spans="1:4" x14ac:dyDescent="0.3">
      <c r="A215" s="37">
        <v>205</v>
      </c>
      <c r="B215" s="327">
        <v>392.9</v>
      </c>
      <c r="C215" s="100" t="s">
        <v>191</v>
      </c>
      <c r="D215" s="95">
        <f>+'2015 WORKBOOK'!J489</f>
        <v>3.5000000000000003E-2</v>
      </c>
    </row>
    <row r="216" spans="1:4" x14ac:dyDescent="0.3">
      <c r="A216" s="37">
        <v>206</v>
      </c>
      <c r="B216" s="327">
        <v>396.1</v>
      </c>
      <c r="C216" s="100" t="s">
        <v>192</v>
      </c>
      <c r="D216" s="95">
        <f>+'2015 WORKBOOK'!J490</f>
        <v>0.08</v>
      </c>
    </row>
    <row r="217" spans="1:4" ht="14.4" thickBot="1" x14ac:dyDescent="0.35">
      <c r="A217" s="37">
        <v>207</v>
      </c>
      <c r="B217" s="99"/>
      <c r="C217" s="321" t="s">
        <v>336</v>
      </c>
      <c r="D217" s="322">
        <f>'PIVOT 1'!F266</f>
        <v>7.4999999999999997E-2</v>
      </c>
    </row>
    <row r="218" spans="1:4" ht="14.4" thickTop="1" x14ac:dyDescent="0.3">
      <c r="A218" s="37">
        <v>208</v>
      </c>
      <c r="B218" s="99"/>
      <c r="C218" s="319"/>
      <c r="D218" s="95"/>
    </row>
    <row r="219" spans="1:4" x14ac:dyDescent="0.3">
      <c r="A219" s="37">
        <v>209</v>
      </c>
      <c r="B219" s="98" t="s">
        <v>337</v>
      </c>
      <c r="C219" s="319"/>
      <c r="D219" s="95"/>
    </row>
    <row r="220" spans="1:4" x14ac:dyDescent="0.3">
      <c r="A220" s="37">
        <v>210</v>
      </c>
      <c r="B220" s="327">
        <v>362.9</v>
      </c>
      <c r="C220" s="100" t="s">
        <v>145</v>
      </c>
      <c r="D220" s="95">
        <f>+'2015 WORKBOOK'!J446</f>
        <v>0.2</v>
      </c>
    </row>
    <row r="221" spans="1:4" x14ac:dyDescent="0.3">
      <c r="A221" s="37">
        <v>211</v>
      </c>
      <c r="B221" s="327">
        <v>370</v>
      </c>
      <c r="C221" s="100" t="s">
        <v>338</v>
      </c>
      <c r="D221" s="43">
        <f>+'2015 WORKBOOK'!J458</f>
        <v>3.5999999999999997E-2</v>
      </c>
    </row>
    <row r="222" spans="1:4" x14ac:dyDescent="0.3">
      <c r="A222" s="37">
        <v>212</v>
      </c>
      <c r="B222" s="327">
        <v>371.2</v>
      </c>
      <c r="C222" s="100" t="s">
        <v>159</v>
      </c>
      <c r="D222" s="95">
        <f>+'2015 WORKBOOK'!J461</f>
        <v>0.2</v>
      </c>
    </row>
    <row r="223" spans="1:4" ht="14.4" thickBot="1" x14ac:dyDescent="0.35">
      <c r="A223" s="37">
        <v>213</v>
      </c>
      <c r="B223" s="99"/>
      <c r="C223" s="321" t="s">
        <v>339</v>
      </c>
      <c r="D223" s="92">
        <f>AVERAGE(D220:D222)</f>
        <v>0.14533333333333334</v>
      </c>
    </row>
    <row r="224" spans="1:4" ht="14.4" thickTop="1" x14ac:dyDescent="0.3">
      <c r="A224" s="37">
        <v>214</v>
      </c>
      <c r="B224" s="99"/>
      <c r="C224" s="100"/>
      <c r="D224" s="95"/>
    </row>
    <row r="225" spans="1:5" x14ac:dyDescent="0.3">
      <c r="A225" s="37">
        <v>215</v>
      </c>
      <c r="B225" s="343" t="s">
        <v>340</v>
      </c>
      <c r="C225" s="338"/>
      <c r="D225" s="95"/>
    </row>
    <row r="226" spans="1:5" ht="15" x14ac:dyDescent="0.3">
      <c r="A226" s="37">
        <v>216</v>
      </c>
      <c r="B226" s="327">
        <v>391.6</v>
      </c>
      <c r="C226" s="100" t="s">
        <v>341</v>
      </c>
      <c r="D226" s="43">
        <v>0.2</v>
      </c>
      <c r="E226" s="351" t="s">
        <v>517</v>
      </c>
    </row>
    <row r="227" spans="1:5" ht="15" x14ac:dyDescent="0.3">
      <c r="A227" s="37">
        <v>217</v>
      </c>
      <c r="B227" s="327">
        <v>391.7</v>
      </c>
      <c r="C227" s="100" t="s">
        <v>342</v>
      </c>
      <c r="D227" s="43">
        <v>0.33300000000000002</v>
      </c>
      <c r="E227" s="351" t="s">
        <v>517</v>
      </c>
    </row>
    <row r="228" spans="1:5" ht="15" x14ac:dyDescent="0.3">
      <c r="A228" s="37">
        <v>218</v>
      </c>
      <c r="B228" s="327">
        <v>391.8</v>
      </c>
      <c r="C228" s="100" t="s">
        <v>343</v>
      </c>
      <c r="D228" s="43">
        <v>0.2</v>
      </c>
      <c r="E228" s="351" t="s">
        <v>517</v>
      </c>
    </row>
    <row r="229" spans="1:5" ht="15" x14ac:dyDescent="0.3">
      <c r="A229" s="37">
        <v>219</v>
      </c>
      <c r="B229" s="327">
        <v>395.6</v>
      </c>
      <c r="C229" s="100" t="s">
        <v>344</v>
      </c>
      <c r="D229" s="43">
        <v>0.2</v>
      </c>
      <c r="E229" s="351" t="s">
        <v>517</v>
      </c>
    </row>
    <row r="230" spans="1:5" ht="15" x14ac:dyDescent="0.3">
      <c r="A230" s="37">
        <v>220</v>
      </c>
      <c r="B230" s="327">
        <v>395.8</v>
      </c>
      <c r="C230" s="100" t="s">
        <v>345</v>
      </c>
      <c r="D230" s="43">
        <v>0.2</v>
      </c>
      <c r="E230" s="351" t="s">
        <v>517</v>
      </c>
    </row>
    <row r="231" spans="1:5" ht="15" x14ac:dyDescent="0.3">
      <c r="A231" s="37">
        <v>221</v>
      </c>
      <c r="B231" s="327">
        <v>397.4</v>
      </c>
      <c r="C231" s="100" t="s">
        <v>346</v>
      </c>
      <c r="D231" s="43">
        <v>0.2</v>
      </c>
      <c r="E231" s="351" t="s">
        <v>517</v>
      </c>
    </row>
    <row r="232" spans="1:5" ht="15" x14ac:dyDescent="0.3">
      <c r="A232" s="37">
        <v>222</v>
      </c>
      <c r="B232" s="327">
        <v>397.6</v>
      </c>
      <c r="C232" s="100" t="s">
        <v>347</v>
      </c>
      <c r="D232" s="43">
        <v>0.2</v>
      </c>
      <c r="E232" s="351" t="s">
        <v>517</v>
      </c>
    </row>
    <row r="233" spans="1:5" ht="15" x14ac:dyDescent="0.3">
      <c r="A233" s="37">
        <v>223</v>
      </c>
      <c r="B233" s="327">
        <v>398.6</v>
      </c>
      <c r="C233" s="100" t="s">
        <v>348</v>
      </c>
      <c r="D233" s="43">
        <v>0.2</v>
      </c>
      <c r="E233" s="351" t="s">
        <v>517</v>
      </c>
    </row>
    <row r="234" spans="1:5" ht="14.4" thickBot="1" x14ac:dyDescent="0.35">
      <c r="A234" s="37">
        <v>224</v>
      </c>
      <c r="B234" s="99"/>
      <c r="C234" s="321" t="s">
        <v>349</v>
      </c>
      <c r="D234" s="92">
        <v>0</v>
      </c>
    </row>
    <row r="235" spans="1:5" ht="14.4" thickTop="1" x14ac:dyDescent="0.3">
      <c r="A235" s="37">
        <v>225</v>
      </c>
      <c r="B235" s="99"/>
      <c r="C235" s="344"/>
      <c r="D235" s="95"/>
    </row>
    <row r="236" spans="1:5" x14ac:dyDescent="0.3">
      <c r="A236" s="37">
        <v>226</v>
      </c>
      <c r="B236" s="343" t="s">
        <v>350</v>
      </c>
      <c r="C236" s="344"/>
      <c r="D236" s="95"/>
    </row>
    <row r="237" spans="1:5" x14ac:dyDescent="0.3">
      <c r="A237" s="37">
        <v>227</v>
      </c>
      <c r="B237" s="99">
        <v>350.2</v>
      </c>
      <c r="C237" s="338" t="s">
        <v>90</v>
      </c>
      <c r="D237" s="345">
        <f>OBO!G5</f>
        <v>2.1000000000000001E-4</v>
      </c>
    </row>
    <row r="238" spans="1:5" x14ac:dyDescent="0.3">
      <c r="A238" s="37">
        <v>228</v>
      </c>
      <c r="B238" s="99">
        <v>352</v>
      </c>
      <c r="C238" s="338" t="s">
        <v>24</v>
      </c>
      <c r="D238" s="345">
        <f>OBO!G6</f>
        <v>2.9999999999999997E-4</v>
      </c>
    </row>
    <row r="239" spans="1:5" x14ac:dyDescent="0.3">
      <c r="A239" s="37">
        <v>229</v>
      </c>
      <c r="B239" s="99">
        <v>353</v>
      </c>
      <c r="C239" s="338" t="s">
        <v>85</v>
      </c>
      <c r="D239" s="345">
        <f>OBO!G7</f>
        <v>4.2000000000000002E-4</v>
      </c>
    </row>
    <row r="240" spans="1:5" x14ac:dyDescent="0.3">
      <c r="A240" s="37">
        <v>230</v>
      </c>
      <c r="B240" s="99">
        <v>354</v>
      </c>
      <c r="C240" s="338" t="s">
        <v>96</v>
      </c>
      <c r="D240" s="345">
        <f>OBO!G8</f>
        <v>4.6000000000000001E-4</v>
      </c>
    </row>
    <row r="241" spans="1:5" x14ac:dyDescent="0.3">
      <c r="A241" s="37">
        <v>231</v>
      </c>
      <c r="B241" s="99">
        <v>355</v>
      </c>
      <c r="C241" s="338" t="s">
        <v>91</v>
      </c>
      <c r="D241" s="345">
        <f>OBO!G9</f>
        <v>3.5E-4</v>
      </c>
    </row>
    <row r="242" spans="1:5" x14ac:dyDescent="0.3">
      <c r="A242" s="37">
        <v>232</v>
      </c>
      <c r="B242" s="99">
        <v>356</v>
      </c>
      <c r="C242" s="338" t="s">
        <v>87</v>
      </c>
      <c r="D242" s="345">
        <f>OBO!G10</f>
        <v>5.4000000000000001E-4</v>
      </c>
    </row>
    <row r="243" spans="1:5" x14ac:dyDescent="0.3">
      <c r="A243" s="37">
        <v>233</v>
      </c>
      <c r="B243" s="99">
        <v>359</v>
      </c>
      <c r="C243" s="338" t="s">
        <v>93</v>
      </c>
      <c r="D243" s="345">
        <f>OBO!G11</f>
        <v>5.1000000000000004E-4</v>
      </c>
    </row>
    <row r="244" spans="1:5" ht="14.4" thickBot="1" x14ac:dyDescent="0.35">
      <c r="A244" s="37">
        <v>234</v>
      </c>
      <c r="B244" s="99"/>
      <c r="C244" s="321" t="s">
        <v>289</v>
      </c>
      <c r="D244" s="346">
        <f>OBO!I15</f>
        <v>3.9587784207515065E-4</v>
      </c>
    </row>
    <row r="245" spans="1:5" ht="14.4" thickTop="1" x14ac:dyDescent="0.3">
      <c r="A245" s="37">
        <v>235</v>
      </c>
      <c r="B245" s="99"/>
      <c r="C245" s="344"/>
      <c r="D245" s="95"/>
    </row>
    <row r="246" spans="1:5" x14ac:dyDescent="0.3">
      <c r="A246" s="37">
        <v>236</v>
      </c>
      <c r="B246" s="343" t="s">
        <v>351</v>
      </c>
      <c r="C246" s="344"/>
      <c r="D246" s="95"/>
    </row>
    <row r="247" spans="1:5" x14ac:dyDescent="0.3">
      <c r="A247" s="37">
        <v>237</v>
      </c>
      <c r="B247" s="99">
        <v>361</v>
      </c>
      <c r="C247" s="338" t="s">
        <v>24</v>
      </c>
      <c r="D247" s="345">
        <f>OBO!Q13</f>
        <v>2.9999999999999997E-4</v>
      </c>
    </row>
    <row r="248" spans="1:5" x14ac:dyDescent="0.3">
      <c r="A248" s="37">
        <v>238</v>
      </c>
      <c r="B248" s="99">
        <v>362</v>
      </c>
      <c r="C248" s="338" t="s">
        <v>85</v>
      </c>
      <c r="D248" s="345">
        <f>OBO!Q14</f>
        <v>4.2000000000000002E-4</v>
      </c>
    </row>
    <row r="249" spans="1:5" ht="14.4" thickBot="1" x14ac:dyDescent="0.35">
      <c r="A249" s="37">
        <v>239</v>
      </c>
      <c r="B249" s="99"/>
      <c r="C249" s="321" t="s">
        <v>299</v>
      </c>
      <c r="D249" s="346">
        <f>OBO!S15</f>
        <v>4.0487309474061584E-4</v>
      </c>
    </row>
    <row r="250" spans="1:5" ht="14.4" thickTop="1" x14ac:dyDescent="0.3">
      <c r="A250" s="37">
        <v>240</v>
      </c>
      <c r="B250" s="99"/>
      <c r="C250" s="319"/>
      <c r="D250" s="95"/>
    </row>
    <row r="251" spans="1:5" x14ac:dyDescent="0.3">
      <c r="A251" s="37">
        <v>241</v>
      </c>
      <c r="B251" s="36" t="s">
        <v>352</v>
      </c>
      <c r="C251" s="319"/>
      <c r="D251" s="95"/>
    </row>
    <row r="252" spans="1:5" x14ac:dyDescent="0.3">
      <c r="A252" s="37">
        <v>242</v>
      </c>
      <c r="B252" s="99"/>
      <c r="C252" s="338" t="s">
        <v>353</v>
      </c>
      <c r="D252" s="95">
        <f>'303 - Plant'!E49</f>
        <v>3.5450500000000003E-2</v>
      </c>
    </row>
    <row r="253" spans="1:5" x14ac:dyDescent="0.3">
      <c r="A253" s="37">
        <v>243</v>
      </c>
      <c r="B253" s="36" t="s">
        <v>227</v>
      </c>
      <c r="C253" s="338"/>
      <c r="D253" s="95"/>
    </row>
    <row r="254" spans="1:5" x14ac:dyDescent="0.3">
      <c r="A254" s="37">
        <v>244</v>
      </c>
      <c r="B254" s="99"/>
      <c r="C254" s="338" t="s">
        <v>354</v>
      </c>
      <c r="D254" s="95">
        <f>'PIVOT 3'!F7</f>
        <v>2.6000000000000002E-2</v>
      </c>
    </row>
    <row r="255" spans="1:5" ht="15" x14ac:dyDescent="0.3">
      <c r="A255" s="37">
        <v>245</v>
      </c>
      <c r="B255" s="99"/>
      <c r="C255" s="338" t="s">
        <v>355</v>
      </c>
      <c r="D255" s="95">
        <v>0</v>
      </c>
      <c r="E255" s="351" t="s">
        <v>509</v>
      </c>
    </row>
    <row r="256" spans="1:5" x14ac:dyDescent="0.3">
      <c r="A256" s="37">
        <v>246</v>
      </c>
      <c r="B256" s="99"/>
      <c r="C256" s="338" t="s">
        <v>356</v>
      </c>
      <c r="D256" s="95">
        <f>'PIVOT 3'!F10</f>
        <v>2.5989500866946003E-2</v>
      </c>
    </row>
    <row r="257" spans="1:5" x14ac:dyDescent="0.3">
      <c r="A257" s="37">
        <v>247</v>
      </c>
      <c r="B257" s="99"/>
      <c r="C257" s="338" t="s">
        <v>357</v>
      </c>
      <c r="D257" s="95">
        <f>'PIVOT 3'!F21</f>
        <v>2.5967671587944455E-2</v>
      </c>
    </row>
    <row r="258" spans="1:5" x14ac:dyDescent="0.3">
      <c r="A258" s="37">
        <v>248</v>
      </c>
      <c r="B258" s="99"/>
      <c r="C258" s="338" t="s">
        <v>59</v>
      </c>
      <c r="D258" s="95">
        <f>'PIVOT 3'!F25</f>
        <v>2.5967682699719084E-2</v>
      </c>
    </row>
    <row r="259" spans="1:5" ht="15" x14ac:dyDescent="0.3">
      <c r="A259" s="37">
        <v>249</v>
      </c>
      <c r="B259" s="99"/>
      <c r="C259" s="347" t="s">
        <v>358</v>
      </c>
      <c r="D259" s="42">
        <v>2.7E-2</v>
      </c>
      <c r="E259" s="351" t="s">
        <v>568</v>
      </c>
    </row>
    <row r="260" spans="1:5" x14ac:dyDescent="0.3">
      <c r="A260" s="37">
        <v>250</v>
      </c>
      <c r="B260" s="99"/>
      <c r="C260" s="338"/>
      <c r="D260" s="95"/>
    </row>
    <row r="261" spans="1:5" ht="15" x14ac:dyDescent="0.3">
      <c r="A261" s="37">
        <v>251</v>
      </c>
      <c r="B261" s="36" t="s">
        <v>241</v>
      </c>
      <c r="C261" s="338"/>
      <c r="D261" s="95">
        <v>1.9E-2</v>
      </c>
      <c r="E261" s="351" t="s">
        <v>568</v>
      </c>
    </row>
    <row r="262" spans="1:5" x14ac:dyDescent="0.3">
      <c r="A262" s="37">
        <v>252</v>
      </c>
      <c r="B262" s="338"/>
      <c r="C262" s="338"/>
      <c r="D262" s="95"/>
    </row>
    <row r="263" spans="1:5" x14ac:dyDescent="0.3">
      <c r="A263" s="37">
        <v>253</v>
      </c>
      <c r="B263" s="36" t="s">
        <v>266</v>
      </c>
      <c r="C263" s="338"/>
      <c r="D263" s="95"/>
    </row>
    <row r="264" spans="1:5" x14ac:dyDescent="0.3">
      <c r="A264" s="37">
        <v>254</v>
      </c>
      <c r="B264" s="338"/>
      <c r="C264" s="100" t="s">
        <v>359</v>
      </c>
      <c r="D264" s="43">
        <f>'PIVOT 2'!F121</f>
        <v>3.3000000000000002E-2</v>
      </c>
    </row>
    <row r="265" spans="1:5" x14ac:dyDescent="0.3">
      <c r="A265" s="37">
        <v>255</v>
      </c>
      <c r="B265" s="338"/>
      <c r="C265" s="100" t="s">
        <v>360</v>
      </c>
      <c r="D265" s="43">
        <f>'PIVOT 2'!F125</f>
        <v>3.3000000000000002E-2</v>
      </c>
    </row>
    <row r="266" spans="1:5" x14ac:dyDescent="0.3">
      <c r="A266" s="37">
        <v>256</v>
      </c>
      <c r="B266" s="338"/>
      <c r="C266" s="100" t="s">
        <v>361</v>
      </c>
      <c r="D266" s="43">
        <f>'PIVOT 2'!F123</f>
        <v>3.3000000000000002E-2</v>
      </c>
    </row>
    <row r="267" spans="1:5" x14ac:dyDescent="0.3">
      <c r="A267" s="37">
        <v>257</v>
      </c>
      <c r="B267" s="338"/>
      <c r="C267" s="347"/>
      <c r="D267" s="42"/>
    </row>
    <row r="268" spans="1:5" x14ac:dyDescent="0.3">
      <c r="A268" s="37">
        <v>258</v>
      </c>
      <c r="B268" s="338"/>
      <c r="C268" s="338"/>
      <c r="D268" s="95"/>
    </row>
    <row r="269" spans="1:5" x14ac:dyDescent="0.3">
      <c r="A269" s="37">
        <v>259</v>
      </c>
      <c r="B269" s="326" t="s">
        <v>286</v>
      </c>
      <c r="C269" s="338"/>
      <c r="D269" s="95">
        <f>'PIVOT 2'!F67</f>
        <v>2.7E-2</v>
      </c>
    </row>
    <row r="270" spans="1:5" x14ac:dyDescent="0.3">
      <c r="A270" s="37">
        <v>260</v>
      </c>
      <c r="B270" s="98" t="s">
        <v>362</v>
      </c>
      <c r="C270" s="338"/>
      <c r="D270" s="95">
        <f>'PIVOT 2'!F129</f>
        <v>2.4E-2</v>
      </c>
    </row>
    <row r="271" spans="1:5" x14ac:dyDescent="0.3">
      <c r="A271" s="37">
        <v>261</v>
      </c>
      <c r="B271" s="36" t="s">
        <v>363</v>
      </c>
      <c r="C271" s="338"/>
      <c r="D271" s="95"/>
    </row>
    <row r="272" spans="1:5" x14ac:dyDescent="0.3">
      <c r="A272" s="37">
        <v>262</v>
      </c>
      <c r="B272" s="36"/>
      <c r="C272" s="338" t="s">
        <v>364</v>
      </c>
      <c r="D272" s="95">
        <f>'PIVOT 2'!F146</f>
        <v>2.1000000000000001E-2</v>
      </c>
    </row>
    <row r="273" spans="1:5" x14ac:dyDescent="0.3">
      <c r="A273" s="37">
        <v>263</v>
      </c>
      <c r="B273" s="338"/>
      <c r="C273" s="338" t="s">
        <v>365</v>
      </c>
      <c r="D273" s="95">
        <f>'PIVOT 2'!G173</f>
        <v>0.16461895360115872</v>
      </c>
    </row>
    <row r="274" spans="1:5" x14ac:dyDescent="0.3">
      <c r="A274" s="37">
        <v>264</v>
      </c>
      <c r="B274" s="338"/>
      <c r="C274" s="338" t="s">
        <v>366</v>
      </c>
      <c r="D274" s="95">
        <f>'PIVOT 2'!G160</f>
        <v>9.4074408218747893E-2</v>
      </c>
    </row>
    <row r="275" spans="1:5" x14ac:dyDescent="0.3">
      <c r="A275" s="37">
        <v>265</v>
      </c>
      <c r="B275" s="99"/>
      <c r="C275" s="319"/>
      <c r="D275" s="95"/>
    </row>
    <row r="276" spans="1:5" x14ac:dyDescent="0.3">
      <c r="A276" s="37">
        <v>266</v>
      </c>
      <c r="B276" s="348" t="s">
        <v>508</v>
      </c>
      <c r="C276" s="308"/>
      <c r="D276" s="95"/>
    </row>
    <row r="277" spans="1:5" ht="13.2" x14ac:dyDescent="0.25">
      <c r="A277" s="37">
        <v>267</v>
      </c>
      <c r="B277" s="356" t="s">
        <v>513</v>
      </c>
      <c r="C277" s="356"/>
      <c r="D277" s="356"/>
      <c r="E277" s="356"/>
    </row>
    <row r="278" spans="1:5" ht="13.2" x14ac:dyDescent="0.25">
      <c r="A278" s="37">
        <v>268</v>
      </c>
      <c r="B278" s="356"/>
      <c r="C278" s="356"/>
      <c r="D278" s="356"/>
      <c r="E278" s="356"/>
    </row>
    <row r="279" spans="1:5" x14ac:dyDescent="0.3">
      <c r="A279" s="37">
        <v>269</v>
      </c>
      <c r="B279" s="349" t="s">
        <v>511</v>
      </c>
    </row>
    <row r="280" spans="1:5" x14ac:dyDescent="0.3">
      <c r="A280" s="37">
        <v>270</v>
      </c>
      <c r="B280" s="251" t="s">
        <v>512</v>
      </c>
    </row>
    <row r="281" spans="1:5" ht="13.2" x14ac:dyDescent="0.25">
      <c r="A281" s="37">
        <v>271</v>
      </c>
      <c r="B281" s="356" t="s">
        <v>514</v>
      </c>
      <c r="C281" s="356"/>
      <c r="D281" s="356"/>
      <c r="E281" s="356"/>
    </row>
    <row r="282" spans="1:5" ht="13.2" x14ac:dyDescent="0.25">
      <c r="A282" s="37">
        <v>272</v>
      </c>
      <c r="B282" s="356"/>
      <c r="C282" s="356"/>
      <c r="D282" s="356"/>
      <c r="E282" s="356"/>
    </row>
    <row r="283" spans="1:5" ht="13.2" x14ac:dyDescent="0.25">
      <c r="A283" s="37">
        <v>273</v>
      </c>
      <c r="B283" s="352" t="s">
        <v>516</v>
      </c>
      <c r="C283" s="352"/>
      <c r="D283" s="352"/>
      <c r="E283" s="352"/>
    </row>
    <row r="284" spans="1:5" ht="13.2" x14ac:dyDescent="0.25">
      <c r="A284" s="37">
        <v>274</v>
      </c>
      <c r="B284" s="352"/>
      <c r="C284" s="352"/>
      <c r="D284" s="352"/>
      <c r="E284" s="352"/>
    </row>
    <row r="285" spans="1:5" ht="13.2" x14ac:dyDescent="0.25">
      <c r="A285" s="37">
        <v>275</v>
      </c>
      <c r="B285" s="352" t="s">
        <v>570</v>
      </c>
      <c r="C285" s="352"/>
      <c r="D285" s="352"/>
      <c r="E285" s="352"/>
    </row>
    <row r="286" spans="1:5" ht="13.2" x14ac:dyDescent="0.25">
      <c r="A286" s="37">
        <v>276</v>
      </c>
      <c r="B286" s="352"/>
      <c r="C286" s="352"/>
      <c r="D286" s="352"/>
      <c r="E286" s="352"/>
    </row>
    <row r="287" spans="1:5" ht="13.2" x14ac:dyDescent="0.25">
      <c r="A287" s="37">
        <v>277</v>
      </c>
      <c r="B287" s="353"/>
      <c r="C287" s="353"/>
      <c r="D287" s="353"/>
      <c r="E287" s="353"/>
    </row>
    <row r="288" spans="1:5" ht="13.2" x14ac:dyDescent="0.25">
      <c r="A288" s="37">
        <v>278</v>
      </c>
      <c r="B288" s="353"/>
      <c r="C288" s="353"/>
      <c r="D288" s="353"/>
      <c r="E288" s="353"/>
    </row>
  </sheetData>
  <mergeCells count="7">
    <mergeCell ref="B285:E288"/>
    <mergeCell ref="B283:E284"/>
    <mergeCell ref="A3:D3"/>
    <mergeCell ref="A4:D4"/>
    <mergeCell ref="A5:D5"/>
    <mergeCell ref="B277:E278"/>
    <mergeCell ref="B281:E282"/>
  </mergeCells>
  <pageMargins left="0.7" right="0.7" top="0.75" bottom="0.75" header="0.3" footer="0.3"/>
  <pageSetup scale="88" fitToHeight="19" orientation="landscape" r:id="rId1"/>
  <rowBreaks count="6" manualBreakCount="6">
    <brk id="47" max="5" man="1"/>
    <brk id="67" max="5" man="1"/>
    <brk id="126" max="5" man="1"/>
    <brk id="159" max="5" man="1"/>
    <brk id="192" max="5" man="1"/>
    <brk id="224"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7"/>
  <sheetViews>
    <sheetView workbookViewId="0">
      <selection activeCell="A2" sqref="A2"/>
    </sheetView>
  </sheetViews>
  <sheetFormatPr defaultColWidth="9.109375" defaultRowHeight="10.199999999999999" x14ac:dyDescent="0.2"/>
  <cols>
    <col min="1" max="1" width="13.109375" style="16" customWidth="1"/>
    <col min="2" max="2" width="16.88671875" style="16" customWidth="1"/>
    <col min="3" max="3" width="20.109375" style="17" bestFit="1" customWidth="1"/>
    <col min="4" max="4" width="16.88671875" style="17" customWidth="1"/>
    <col min="5" max="5" width="12.5546875" style="17" bestFit="1" customWidth="1"/>
    <col min="6" max="7" width="14" style="16" bestFit="1" customWidth="1"/>
    <col min="8" max="8" width="3.44140625" style="27" customWidth="1"/>
    <col min="9" max="9" width="12.88671875" style="16" bestFit="1" customWidth="1"/>
    <col min="10" max="16384" width="9.109375" style="16"/>
  </cols>
  <sheetData>
    <row r="1" spans="1:8" x14ac:dyDescent="0.2">
      <c r="A1" s="19" t="s">
        <v>573</v>
      </c>
    </row>
    <row r="2" spans="1:8" x14ac:dyDescent="0.2">
      <c r="A2" s="19" t="s">
        <v>571</v>
      </c>
      <c r="D2" s="58" t="s">
        <v>0</v>
      </c>
      <c r="E2" s="58" t="s">
        <v>1</v>
      </c>
      <c r="F2" s="5" t="s">
        <v>215</v>
      </c>
      <c r="G2" s="5" t="s">
        <v>390</v>
      </c>
      <c r="H2" s="5"/>
    </row>
    <row r="3" spans="1:8" x14ac:dyDescent="0.2">
      <c r="A3" s="94"/>
      <c r="B3" s="104"/>
      <c r="C3" s="104"/>
      <c r="D3" s="106" t="s">
        <v>212</v>
      </c>
      <c r="E3" s="109"/>
    </row>
    <row r="4" spans="1:8" s="18" customFormat="1" x14ac:dyDescent="0.2">
      <c r="A4" s="107" t="s">
        <v>10</v>
      </c>
      <c r="B4" s="106" t="s">
        <v>11</v>
      </c>
      <c r="C4" s="107" t="s">
        <v>12</v>
      </c>
      <c r="D4" s="105" t="s">
        <v>211</v>
      </c>
      <c r="E4" s="108" t="s">
        <v>213</v>
      </c>
      <c r="F4" s="18" t="s">
        <v>214</v>
      </c>
      <c r="G4" s="18" t="s">
        <v>214</v>
      </c>
      <c r="H4" s="72"/>
    </row>
    <row r="5" spans="1:8" s="97" customFormat="1" x14ac:dyDescent="0.2">
      <c r="A5" s="111" t="s">
        <v>19</v>
      </c>
      <c r="B5" s="111" t="s">
        <v>20</v>
      </c>
      <c r="C5" s="111" t="s">
        <v>20</v>
      </c>
      <c r="D5" s="112">
        <v>785760507.53999996</v>
      </c>
      <c r="E5" s="113">
        <v>72447901.422000006</v>
      </c>
      <c r="F5" s="54">
        <v>9.1999999999999998E-2</v>
      </c>
      <c r="G5" s="68">
        <v>72289966.693679988</v>
      </c>
      <c r="H5" s="68"/>
    </row>
    <row r="6" spans="1:8" s="97" customFormat="1" x14ac:dyDescent="0.2">
      <c r="A6" s="114"/>
      <c r="B6" s="111" t="s">
        <v>367</v>
      </c>
      <c r="C6" s="115"/>
      <c r="D6" s="112">
        <v>785760507.53999996</v>
      </c>
      <c r="E6" s="113">
        <v>72447901.422000006</v>
      </c>
      <c r="F6" s="54">
        <v>9.1999999999999998E-2</v>
      </c>
      <c r="G6" s="22">
        <v>72289966.693679988</v>
      </c>
      <c r="H6" s="22"/>
    </row>
    <row r="7" spans="1:8" s="97" customFormat="1" x14ac:dyDescent="0.2">
      <c r="A7" s="111" t="s">
        <v>197</v>
      </c>
      <c r="B7" s="115"/>
      <c r="C7" s="115"/>
      <c r="D7" s="112">
        <v>785760507.53999996</v>
      </c>
      <c r="E7" s="113">
        <v>72447901.422000006</v>
      </c>
      <c r="F7" s="54">
        <v>9.1999999999999998E-2</v>
      </c>
      <c r="G7" s="22">
        <v>72289966.693679988</v>
      </c>
      <c r="H7" s="22"/>
    </row>
    <row r="8" spans="1:8" s="97" customFormat="1" x14ac:dyDescent="0.2">
      <c r="A8" s="111" t="s">
        <v>22</v>
      </c>
      <c r="B8" s="111" t="s">
        <v>28</v>
      </c>
      <c r="C8" s="111" t="s">
        <v>29</v>
      </c>
      <c r="D8" s="112">
        <v>122708331.46999998</v>
      </c>
      <c r="E8" s="113">
        <v>3008489.1514170007</v>
      </c>
      <c r="F8" s="54">
        <v>2.5000000000000001E-2</v>
      </c>
      <c r="G8" s="22">
        <v>3067708.28675</v>
      </c>
      <c r="H8" s="22"/>
    </row>
    <row r="9" spans="1:8" s="97" customFormat="1" x14ac:dyDescent="0.2">
      <c r="A9" s="114"/>
      <c r="B9" s="114"/>
      <c r="C9" s="116" t="s">
        <v>34</v>
      </c>
      <c r="D9" s="117">
        <v>177797296.59999999</v>
      </c>
      <c r="E9" s="118">
        <v>4564876.7852599993</v>
      </c>
      <c r="F9" s="54">
        <v>2.5999999999999999E-2</v>
      </c>
      <c r="G9" s="22">
        <v>4622729.7116</v>
      </c>
      <c r="H9" s="22"/>
    </row>
    <row r="10" spans="1:8" s="97" customFormat="1" x14ac:dyDescent="0.2">
      <c r="A10" s="114"/>
      <c r="B10" s="114"/>
      <c r="C10" s="116" t="s">
        <v>35</v>
      </c>
      <c r="D10" s="117">
        <v>167044034.48000002</v>
      </c>
      <c r="E10" s="118">
        <v>4299741.85262</v>
      </c>
      <c r="F10" s="54">
        <v>2.5999999999999999E-2</v>
      </c>
      <c r="G10" s="22">
        <v>4343144.8964800006</v>
      </c>
      <c r="H10" s="22"/>
    </row>
    <row r="11" spans="1:8" s="97" customFormat="1" x14ac:dyDescent="0.2">
      <c r="A11" s="114"/>
      <c r="B11" s="111" t="s">
        <v>369</v>
      </c>
      <c r="C11" s="115"/>
      <c r="D11" s="112">
        <v>467549662.55000001</v>
      </c>
      <c r="E11" s="113">
        <v>11873107.789297</v>
      </c>
      <c r="F11" s="54">
        <v>2.5000000000000001E-2</v>
      </c>
      <c r="G11" s="22">
        <v>11688741.563750001</v>
      </c>
      <c r="H11" s="22"/>
    </row>
    <row r="12" spans="1:8" s="97" customFormat="1" x14ac:dyDescent="0.2">
      <c r="A12" s="114"/>
      <c r="B12" s="111" t="s">
        <v>36</v>
      </c>
      <c r="C12" s="111" t="s">
        <v>37</v>
      </c>
      <c r="D12" s="112">
        <v>282214639.66999996</v>
      </c>
      <c r="E12" s="113">
        <v>6575177.9949100018</v>
      </c>
      <c r="F12" s="54">
        <v>2.3E-2</v>
      </c>
      <c r="G12" s="22">
        <v>6490936.7124099992</v>
      </c>
      <c r="H12" s="22"/>
    </row>
    <row r="13" spans="1:8" s="97" customFormat="1" x14ac:dyDescent="0.2">
      <c r="A13" s="114"/>
      <c r="B13" s="114"/>
      <c r="C13" s="116" t="s">
        <v>39</v>
      </c>
      <c r="D13" s="117">
        <v>259509525.61000004</v>
      </c>
      <c r="E13" s="118">
        <v>6624396.1289500007</v>
      </c>
      <c r="F13" s="54">
        <v>2.5999999999999999E-2</v>
      </c>
      <c r="G13" s="22">
        <v>6747247.665860001</v>
      </c>
      <c r="H13" s="22"/>
    </row>
    <row r="14" spans="1:8" s="97" customFormat="1" x14ac:dyDescent="0.2">
      <c r="A14" s="114"/>
      <c r="B14" s="114"/>
      <c r="C14" s="116" t="s">
        <v>40</v>
      </c>
      <c r="D14" s="117">
        <v>245544200.21999997</v>
      </c>
      <c r="E14" s="118">
        <v>6289072.7298099985</v>
      </c>
      <c r="F14" s="54">
        <v>2.5999999999999999E-2</v>
      </c>
      <c r="G14" s="22">
        <v>6384149.205719999</v>
      </c>
      <c r="H14" s="22"/>
    </row>
    <row r="15" spans="1:8" s="97" customFormat="1" x14ac:dyDescent="0.2">
      <c r="A15" s="114"/>
      <c r="B15" s="111" t="s">
        <v>370</v>
      </c>
      <c r="C15" s="115"/>
      <c r="D15" s="112">
        <v>787268365.5</v>
      </c>
      <c r="E15" s="113">
        <v>19488646.853670001</v>
      </c>
      <c r="F15" s="54">
        <v>2.5000000000000001E-2</v>
      </c>
      <c r="G15" s="22">
        <v>19681709.137499999</v>
      </c>
      <c r="H15" s="22"/>
    </row>
    <row r="16" spans="1:8" s="97" customFormat="1" x14ac:dyDescent="0.2">
      <c r="A16" s="114"/>
      <c r="B16" s="111" t="s">
        <v>41</v>
      </c>
      <c r="C16" s="111" t="s">
        <v>42</v>
      </c>
      <c r="D16" s="112">
        <v>1541404.15</v>
      </c>
      <c r="E16" s="113">
        <v>33910.885799999996</v>
      </c>
      <c r="F16" s="54">
        <v>2.1999999999999999E-2</v>
      </c>
      <c r="G16" s="22">
        <v>33910.891299999996</v>
      </c>
      <c r="H16" s="22"/>
    </row>
    <row r="17" spans="1:9" s="97" customFormat="1" x14ac:dyDescent="0.2">
      <c r="A17" s="114"/>
      <c r="B17" s="114"/>
      <c r="C17" s="116" t="s">
        <v>43</v>
      </c>
      <c r="D17" s="117">
        <v>0.01</v>
      </c>
      <c r="E17" s="118">
        <v>0</v>
      </c>
      <c r="F17" s="54">
        <v>0</v>
      </c>
      <c r="G17" s="22">
        <v>0</v>
      </c>
      <c r="H17" s="22"/>
    </row>
    <row r="18" spans="1:9" s="97" customFormat="1" x14ac:dyDescent="0.2">
      <c r="A18" s="114"/>
      <c r="B18" s="114"/>
      <c r="C18" s="116" t="s">
        <v>44</v>
      </c>
      <c r="D18" s="117">
        <v>0.01</v>
      </c>
      <c r="E18" s="118">
        <v>0</v>
      </c>
      <c r="F18" s="54">
        <v>0</v>
      </c>
      <c r="G18" s="22">
        <v>0</v>
      </c>
      <c r="H18" s="22"/>
    </row>
    <row r="19" spans="1:9" s="97" customFormat="1" x14ac:dyDescent="0.2">
      <c r="A19" s="114"/>
      <c r="B19" s="114"/>
      <c r="C19" s="116" t="s">
        <v>45</v>
      </c>
      <c r="D19" s="117">
        <v>0.01</v>
      </c>
      <c r="E19" s="118">
        <v>0</v>
      </c>
      <c r="F19" s="54">
        <v>0</v>
      </c>
      <c r="G19" s="22">
        <v>0</v>
      </c>
      <c r="H19" s="22"/>
    </row>
    <row r="20" spans="1:9" s="97" customFormat="1" x14ac:dyDescent="0.2">
      <c r="A20" s="114"/>
      <c r="B20" s="111" t="s">
        <v>371</v>
      </c>
      <c r="C20" s="115"/>
      <c r="D20" s="112">
        <v>1541404.18</v>
      </c>
      <c r="E20" s="113">
        <v>33910.885799999996</v>
      </c>
      <c r="F20" s="54">
        <v>2.1999999999999999E-2</v>
      </c>
      <c r="G20" s="22">
        <v>33910.891959999994</v>
      </c>
      <c r="H20" s="22"/>
      <c r="I20" s="54"/>
    </row>
    <row r="21" spans="1:9" s="97" customFormat="1" x14ac:dyDescent="0.2">
      <c r="A21" s="114"/>
      <c r="B21" s="111" t="s">
        <v>48</v>
      </c>
      <c r="C21" s="111" t="s">
        <v>50</v>
      </c>
      <c r="D21" s="112">
        <v>71718782.169999987</v>
      </c>
      <c r="E21" s="113">
        <v>1668243.50251</v>
      </c>
      <c r="F21" s="54">
        <v>2.3E-2</v>
      </c>
      <c r="G21" s="22">
        <v>1649531.9899099998</v>
      </c>
      <c r="H21" s="22"/>
    </row>
    <row r="22" spans="1:9" s="97" customFormat="1" x14ac:dyDescent="0.2">
      <c r="A22" s="114"/>
      <c r="B22" s="114"/>
      <c r="C22" s="116" t="s">
        <v>51</v>
      </c>
      <c r="D22" s="117">
        <v>28179271.75</v>
      </c>
      <c r="E22" s="118">
        <v>737912.71893999993</v>
      </c>
      <c r="F22" s="54">
        <v>2.5999999999999999E-2</v>
      </c>
      <c r="G22" s="22">
        <v>732661.06549999991</v>
      </c>
      <c r="H22" s="22"/>
    </row>
    <row r="23" spans="1:9" s="97" customFormat="1" x14ac:dyDescent="0.2">
      <c r="A23" s="114"/>
      <c r="B23" s="114"/>
      <c r="C23" s="116" t="s">
        <v>52</v>
      </c>
      <c r="D23" s="117">
        <v>518525942.09999996</v>
      </c>
      <c r="E23" s="118">
        <v>13109617.527713999</v>
      </c>
      <c r="F23" s="54">
        <v>2.5000000000000001E-2</v>
      </c>
      <c r="G23" s="22">
        <v>12963148.5525</v>
      </c>
      <c r="H23" s="22"/>
    </row>
    <row r="24" spans="1:9" s="97" customFormat="1" x14ac:dyDescent="0.2">
      <c r="A24" s="114"/>
      <c r="B24" s="111" t="s">
        <v>373</v>
      </c>
      <c r="C24" s="115"/>
      <c r="D24" s="112">
        <v>618423996.01999998</v>
      </c>
      <c r="E24" s="113">
        <v>15515773.749164</v>
      </c>
      <c r="F24" s="54">
        <v>2.5000000000000001E-2</v>
      </c>
      <c r="G24" s="22">
        <v>15460599.9005</v>
      </c>
      <c r="H24" s="22"/>
    </row>
    <row r="25" spans="1:9" s="97" customFormat="1" x14ac:dyDescent="0.2">
      <c r="A25" s="114"/>
      <c r="B25" s="111" t="s">
        <v>53</v>
      </c>
      <c r="C25" s="111" t="s">
        <v>54</v>
      </c>
      <c r="D25" s="112">
        <v>38820004.289999999</v>
      </c>
      <c r="E25" s="113">
        <v>983146.04042999994</v>
      </c>
      <c r="F25" s="54">
        <v>2.5000000000000001E-2</v>
      </c>
      <c r="G25" s="22">
        <v>970500.10725</v>
      </c>
      <c r="H25" s="22"/>
    </row>
    <row r="26" spans="1:9" s="97" customFormat="1" x14ac:dyDescent="0.2">
      <c r="A26" s="114"/>
      <c r="B26" s="114"/>
      <c r="C26" s="116" t="s">
        <v>56</v>
      </c>
      <c r="D26" s="117">
        <v>46413122.290000007</v>
      </c>
      <c r="E26" s="118">
        <v>1067395.0484120001</v>
      </c>
      <c r="F26" s="54">
        <v>2.3E-2</v>
      </c>
      <c r="G26" s="22">
        <v>1067501.8126700001</v>
      </c>
      <c r="H26" s="22"/>
    </row>
    <row r="27" spans="1:9" s="97" customFormat="1" x14ac:dyDescent="0.2">
      <c r="A27" s="114"/>
      <c r="B27" s="114"/>
      <c r="C27" s="116" t="s">
        <v>57</v>
      </c>
      <c r="D27" s="117">
        <v>19626936.66</v>
      </c>
      <c r="E27" s="118">
        <v>498927.05482999992</v>
      </c>
      <c r="F27" s="54">
        <v>2.5000000000000001E-2</v>
      </c>
      <c r="G27" s="22">
        <v>490673.41650000005</v>
      </c>
      <c r="H27" s="22"/>
    </row>
    <row r="28" spans="1:9" s="97" customFormat="1" x14ac:dyDescent="0.2">
      <c r="A28" s="114"/>
      <c r="B28" s="114"/>
      <c r="C28" s="116" t="s">
        <v>58</v>
      </c>
      <c r="D28" s="117">
        <v>126142927.06</v>
      </c>
      <c r="E28" s="118">
        <v>3207326.6906000003</v>
      </c>
      <c r="F28" s="54">
        <v>2.5000000000000001E-2</v>
      </c>
      <c r="G28" s="22">
        <v>3153573.1765000001</v>
      </c>
      <c r="H28" s="22"/>
    </row>
    <row r="29" spans="1:9" s="97" customFormat="1" x14ac:dyDescent="0.2">
      <c r="A29" s="114"/>
      <c r="B29" s="114"/>
      <c r="C29" s="116" t="s">
        <v>59</v>
      </c>
      <c r="D29" s="117">
        <v>111807107.06</v>
      </c>
      <c r="E29" s="118">
        <v>2848063.3889199994</v>
      </c>
      <c r="F29" s="54">
        <v>2.5000000000000001E-2</v>
      </c>
      <c r="G29" s="22">
        <v>2795177.6765000001</v>
      </c>
      <c r="H29" s="22"/>
    </row>
    <row r="30" spans="1:9" s="97" customFormat="1" x14ac:dyDescent="0.2">
      <c r="A30" s="114"/>
      <c r="B30" s="111" t="s">
        <v>374</v>
      </c>
      <c r="C30" s="115"/>
      <c r="D30" s="112">
        <v>342810097.36000001</v>
      </c>
      <c r="E30" s="113">
        <v>8604858.2231919989</v>
      </c>
      <c r="F30" s="54">
        <v>2.5000000000000001E-2</v>
      </c>
      <c r="G30" s="22">
        <v>8570252.4340000004</v>
      </c>
      <c r="H30" s="22"/>
    </row>
    <row r="31" spans="1:9" s="97" customFormat="1" x14ac:dyDescent="0.2">
      <c r="A31" s="114"/>
      <c r="B31" s="111" t="s">
        <v>60</v>
      </c>
      <c r="C31" s="111" t="s">
        <v>61</v>
      </c>
      <c r="D31" s="112">
        <v>21521251.209999993</v>
      </c>
      <c r="E31" s="113">
        <v>554738.95583500003</v>
      </c>
      <c r="F31" s="54">
        <v>2.5999999999999999E-2</v>
      </c>
      <c r="G31" s="22">
        <v>559552.53145999985</v>
      </c>
      <c r="H31" s="22"/>
    </row>
    <row r="32" spans="1:9" s="97" customFormat="1" x14ac:dyDescent="0.2">
      <c r="A32" s="114"/>
      <c r="B32" s="114"/>
      <c r="C32" s="116" t="s">
        <v>62</v>
      </c>
      <c r="D32" s="117">
        <v>117553593.97</v>
      </c>
      <c r="E32" s="118">
        <v>2936012.8072400005</v>
      </c>
      <c r="F32" s="54">
        <v>2.5000000000000001E-2</v>
      </c>
      <c r="G32" s="22">
        <v>2938839.84925</v>
      </c>
      <c r="H32" s="22"/>
    </row>
    <row r="33" spans="1:9" s="97" customFormat="1" x14ac:dyDescent="0.2">
      <c r="A33" s="114"/>
      <c r="B33" s="111" t="s">
        <v>375</v>
      </c>
      <c r="C33" s="115"/>
      <c r="D33" s="112">
        <v>139074845.18000001</v>
      </c>
      <c r="E33" s="113">
        <v>3490751.7630750006</v>
      </c>
      <c r="F33" s="54">
        <v>2.5000000000000001E-2</v>
      </c>
      <c r="G33" s="22">
        <v>3476871.1295000003</v>
      </c>
      <c r="H33" s="22"/>
      <c r="I33" s="85"/>
    </row>
    <row r="34" spans="1:9" s="97" customFormat="1" x14ac:dyDescent="0.2">
      <c r="A34" s="111" t="s">
        <v>198</v>
      </c>
      <c r="B34" s="115"/>
      <c r="C34" s="115"/>
      <c r="D34" s="112">
        <v>2356668370.79</v>
      </c>
      <c r="E34" s="113">
        <v>59007049.264198005</v>
      </c>
      <c r="F34" s="54">
        <v>2.5000000000000001E-2</v>
      </c>
      <c r="G34" s="22">
        <v>58916709.269749999</v>
      </c>
      <c r="H34" s="22"/>
      <c r="I34" s="54"/>
    </row>
    <row r="35" spans="1:9" s="97" customFormat="1" x14ac:dyDescent="0.2">
      <c r="A35" s="111" t="s">
        <v>63</v>
      </c>
      <c r="B35" s="111" t="s">
        <v>64</v>
      </c>
      <c r="C35" s="111" t="s">
        <v>65</v>
      </c>
      <c r="D35" s="112">
        <v>533939541.01000011</v>
      </c>
      <c r="E35" s="113">
        <v>14404130.456432</v>
      </c>
      <c r="F35" s="54">
        <v>2.7E-2</v>
      </c>
      <c r="G35" s="22">
        <v>14416367.607270002</v>
      </c>
      <c r="H35" s="22"/>
    </row>
    <row r="36" spans="1:9" s="97" customFormat="1" x14ac:dyDescent="0.2">
      <c r="A36" s="114"/>
      <c r="B36" s="114"/>
      <c r="C36" s="116" t="s">
        <v>68</v>
      </c>
      <c r="D36" s="117">
        <v>1017894920.7799999</v>
      </c>
      <c r="E36" s="118">
        <v>20191403.770241994</v>
      </c>
      <c r="F36" s="54">
        <v>0.02</v>
      </c>
      <c r="G36" s="22">
        <v>20357898.415599998</v>
      </c>
      <c r="H36" s="22"/>
    </row>
    <row r="37" spans="1:9" s="97" customFormat="1" x14ac:dyDescent="0.2">
      <c r="A37" s="114"/>
      <c r="B37" s="114"/>
      <c r="C37" s="116" t="s">
        <v>70</v>
      </c>
      <c r="D37" s="117">
        <v>1473217529.28</v>
      </c>
      <c r="E37" s="118">
        <v>28964785.600809</v>
      </c>
      <c r="F37" s="54">
        <v>0.02</v>
      </c>
      <c r="G37" s="22">
        <v>29464350.5856</v>
      </c>
      <c r="H37" s="22"/>
    </row>
    <row r="38" spans="1:9" s="97" customFormat="1" x14ac:dyDescent="0.2">
      <c r="A38" s="114"/>
      <c r="B38" s="111" t="s">
        <v>376</v>
      </c>
      <c r="C38" s="115"/>
      <c r="D38" s="112">
        <v>3025051991.0699997</v>
      </c>
      <c r="E38" s="113">
        <v>63560319.827482991</v>
      </c>
      <c r="F38" s="54">
        <v>2.1000000000000001E-2</v>
      </c>
      <c r="G38" s="22">
        <v>63526091.812469997</v>
      </c>
      <c r="H38" s="22"/>
    </row>
    <row r="39" spans="1:9" s="97" customFormat="1" x14ac:dyDescent="0.2">
      <c r="A39" s="114"/>
      <c r="B39" s="111" t="s">
        <v>60</v>
      </c>
      <c r="C39" s="111" t="s">
        <v>61</v>
      </c>
      <c r="D39" s="112">
        <v>490851818.24000007</v>
      </c>
      <c r="E39" s="113">
        <v>11681275.551363999</v>
      </c>
      <c r="F39" s="54">
        <v>2.4E-2</v>
      </c>
      <c r="G39" s="22">
        <v>11780443.637760002</v>
      </c>
      <c r="H39" s="22"/>
    </row>
    <row r="40" spans="1:9" s="97" customFormat="1" x14ac:dyDescent="0.2">
      <c r="A40" s="114"/>
      <c r="B40" s="114"/>
      <c r="C40" s="116" t="s">
        <v>73</v>
      </c>
      <c r="D40" s="117">
        <v>638034079.00999987</v>
      </c>
      <c r="E40" s="118">
        <v>12726450.675480001</v>
      </c>
      <c r="F40" s="54">
        <v>0.02</v>
      </c>
      <c r="G40" s="22">
        <v>12760681.580199998</v>
      </c>
      <c r="H40" s="22"/>
    </row>
    <row r="41" spans="1:9" s="97" customFormat="1" x14ac:dyDescent="0.2">
      <c r="A41" s="114"/>
      <c r="B41" s="114"/>
      <c r="C41" s="116" t="s">
        <v>75</v>
      </c>
      <c r="D41" s="117">
        <v>665026214.41999996</v>
      </c>
      <c r="E41" s="118">
        <v>13219264.275699999</v>
      </c>
      <c r="F41" s="54">
        <v>0.02</v>
      </c>
      <c r="G41" s="22">
        <v>13300524.2884</v>
      </c>
      <c r="H41" s="22"/>
    </row>
    <row r="42" spans="1:9" s="97" customFormat="1" x14ac:dyDescent="0.2">
      <c r="A42" s="114"/>
      <c r="B42" s="111" t="s">
        <v>375</v>
      </c>
      <c r="C42" s="115"/>
      <c r="D42" s="112">
        <v>1793912111.6700001</v>
      </c>
      <c r="E42" s="113">
        <v>37626990.502544001</v>
      </c>
      <c r="F42" s="54">
        <v>2.1000000000000001E-2</v>
      </c>
      <c r="G42" s="22">
        <v>37672154.345070004</v>
      </c>
      <c r="H42" s="22"/>
    </row>
    <row r="43" spans="1:9" s="97" customFormat="1" x14ac:dyDescent="0.2">
      <c r="A43" s="111" t="s">
        <v>199</v>
      </c>
      <c r="B43" s="115"/>
      <c r="C43" s="115"/>
      <c r="D43" s="112">
        <v>4818964102.7399998</v>
      </c>
      <c r="E43" s="113">
        <v>101187310.33002698</v>
      </c>
      <c r="F43" s="54">
        <v>2.1000000000000001E-2</v>
      </c>
      <c r="G43" s="22">
        <v>101198246.15754001</v>
      </c>
      <c r="H43" s="22"/>
    </row>
    <row r="44" spans="1:9" s="97" customFormat="1" x14ac:dyDescent="0.2">
      <c r="A44" s="111" t="s">
        <v>388</v>
      </c>
      <c r="B44" s="111" t="s">
        <v>64</v>
      </c>
      <c r="C44" s="111" t="s">
        <v>67</v>
      </c>
      <c r="D44" s="112">
        <v>1562215.24</v>
      </c>
      <c r="E44" s="113">
        <v>28119.874319999995</v>
      </c>
      <c r="F44" s="54">
        <v>1.7999999999999999E-2</v>
      </c>
      <c r="G44" s="22">
        <v>28119.874319999999</v>
      </c>
      <c r="H44" s="22"/>
    </row>
    <row r="45" spans="1:9" s="97" customFormat="1" x14ac:dyDescent="0.2">
      <c r="A45" s="114"/>
      <c r="B45" s="114"/>
      <c r="C45" s="116" t="s">
        <v>69</v>
      </c>
      <c r="D45" s="117">
        <v>520034191.31999993</v>
      </c>
      <c r="E45" s="118">
        <v>11624125.588159999</v>
      </c>
      <c r="F45" s="54">
        <v>2.1999999999999999E-2</v>
      </c>
      <c r="G45" s="22">
        <v>11440752.209039997</v>
      </c>
      <c r="H45" s="22"/>
    </row>
    <row r="46" spans="1:9" s="97" customFormat="1" x14ac:dyDescent="0.2">
      <c r="A46" s="114"/>
      <c r="B46" s="114"/>
      <c r="C46" s="116" t="s">
        <v>71</v>
      </c>
      <c r="D46" s="117">
        <v>374243534.94</v>
      </c>
      <c r="E46" s="118">
        <v>8393390.1956399996</v>
      </c>
      <c r="F46" s="54">
        <v>2.1999999999999999E-2</v>
      </c>
      <c r="G46" s="22">
        <v>8233357.7686799997</v>
      </c>
      <c r="H46" s="22"/>
    </row>
    <row r="47" spans="1:9" s="97" customFormat="1" x14ac:dyDescent="0.2">
      <c r="A47" s="114"/>
      <c r="B47" s="111" t="s">
        <v>376</v>
      </c>
      <c r="C47" s="115"/>
      <c r="D47" s="112">
        <v>895839941.5</v>
      </c>
      <c r="E47" s="113">
        <v>20045635.658119999</v>
      </c>
      <c r="F47" s="54">
        <v>2.1999999999999999E-2</v>
      </c>
      <c r="G47" s="22">
        <v>19708478.713</v>
      </c>
      <c r="H47" s="22"/>
    </row>
    <row r="48" spans="1:9" s="97" customFormat="1" x14ac:dyDescent="0.2">
      <c r="A48" s="114"/>
      <c r="B48" s="111" t="s">
        <v>60</v>
      </c>
      <c r="C48" s="111" t="s">
        <v>72</v>
      </c>
      <c r="D48" s="112">
        <v>21029103.02</v>
      </c>
      <c r="E48" s="113">
        <v>429533.93066000001</v>
      </c>
      <c r="F48" s="54">
        <v>0.02</v>
      </c>
      <c r="G48" s="22">
        <v>420582.06040000002</v>
      </c>
      <c r="H48" s="22"/>
    </row>
    <row r="49" spans="1:8" s="97" customFormat="1" x14ac:dyDescent="0.2">
      <c r="A49" s="114"/>
      <c r="B49" s="114"/>
      <c r="C49" s="116" t="s">
        <v>74</v>
      </c>
      <c r="D49" s="117">
        <v>989996594.57000005</v>
      </c>
      <c r="E49" s="118">
        <v>22163228.43682</v>
      </c>
      <c r="F49" s="54">
        <v>2.1999999999999999E-2</v>
      </c>
      <c r="G49" s="22">
        <v>21779925.080540001</v>
      </c>
      <c r="H49" s="22"/>
    </row>
    <row r="50" spans="1:8" s="97" customFormat="1" x14ac:dyDescent="0.2">
      <c r="A50" s="114"/>
      <c r="B50" s="114"/>
      <c r="C50" s="116" t="s">
        <v>76</v>
      </c>
      <c r="D50" s="117">
        <v>741758286.25</v>
      </c>
      <c r="E50" s="118">
        <v>16689392.748640001</v>
      </c>
      <c r="F50" s="54">
        <v>2.1999999999999999E-2</v>
      </c>
      <c r="G50" s="22">
        <v>16318682.297499999</v>
      </c>
      <c r="H50" s="22"/>
    </row>
    <row r="51" spans="1:8" s="97" customFormat="1" x14ac:dyDescent="0.2">
      <c r="A51" s="114"/>
      <c r="B51" s="111" t="s">
        <v>375</v>
      </c>
      <c r="C51" s="115"/>
      <c r="D51" s="112">
        <v>1752783983.8400002</v>
      </c>
      <c r="E51" s="113">
        <v>39282155.116119996</v>
      </c>
      <c r="F51" s="54">
        <v>2.1999999999999999E-2</v>
      </c>
      <c r="G51" s="22">
        <v>38561247.644479997</v>
      </c>
      <c r="H51" s="22"/>
    </row>
    <row r="52" spans="1:8" s="97" customFormat="1" x14ac:dyDescent="0.2">
      <c r="A52" s="111" t="s">
        <v>389</v>
      </c>
      <c r="B52" s="115"/>
      <c r="C52" s="115"/>
      <c r="D52" s="112">
        <v>2648623925.3400002</v>
      </c>
      <c r="E52" s="113">
        <v>59327790.774240002</v>
      </c>
      <c r="F52" s="54">
        <v>2.1999999999999999E-2</v>
      </c>
      <c r="G52" s="22">
        <v>58269726.357479997</v>
      </c>
      <c r="H52" s="22"/>
    </row>
    <row r="53" spans="1:8" s="97" customFormat="1" x14ac:dyDescent="0.2">
      <c r="A53" s="111" t="s">
        <v>77</v>
      </c>
      <c r="B53" s="111" t="s">
        <v>64</v>
      </c>
      <c r="C53" s="111" t="s">
        <v>78</v>
      </c>
      <c r="D53" s="112">
        <v>4308120.8100000005</v>
      </c>
      <c r="E53" s="113">
        <v>0</v>
      </c>
      <c r="F53" s="54">
        <v>0</v>
      </c>
      <c r="G53" s="22">
        <v>0</v>
      </c>
      <c r="H53" s="22"/>
    </row>
    <row r="54" spans="1:8" s="97" customFormat="1" x14ac:dyDescent="0.2">
      <c r="A54" s="114"/>
      <c r="B54" s="114"/>
      <c r="C54" s="116" t="s">
        <v>79</v>
      </c>
      <c r="D54" s="117">
        <v>10045776.059999999</v>
      </c>
      <c r="E54" s="118">
        <v>0</v>
      </c>
      <c r="F54" s="54">
        <v>0</v>
      </c>
      <c r="G54" s="22">
        <v>0</v>
      </c>
      <c r="H54" s="22"/>
    </row>
    <row r="55" spans="1:8" s="97" customFormat="1" x14ac:dyDescent="0.2">
      <c r="A55" s="114"/>
      <c r="B55" s="111" t="s">
        <v>376</v>
      </c>
      <c r="C55" s="115"/>
      <c r="D55" s="112">
        <v>14353896.869999999</v>
      </c>
      <c r="E55" s="113">
        <v>0</v>
      </c>
      <c r="F55" s="54">
        <v>0</v>
      </c>
      <c r="G55" s="22">
        <v>0</v>
      </c>
      <c r="H55" s="22"/>
    </row>
    <row r="56" spans="1:8" s="97" customFormat="1" x14ac:dyDescent="0.2">
      <c r="A56" s="114"/>
      <c r="B56" s="111" t="s">
        <v>60</v>
      </c>
      <c r="C56" s="111" t="s">
        <v>80</v>
      </c>
      <c r="D56" s="112">
        <v>13425337.059999999</v>
      </c>
      <c r="E56" s="113">
        <v>0</v>
      </c>
      <c r="F56" s="54">
        <v>0</v>
      </c>
      <c r="G56" s="22">
        <v>0</v>
      </c>
      <c r="H56" s="22"/>
    </row>
    <row r="57" spans="1:8" s="97" customFormat="1" x14ac:dyDescent="0.2">
      <c r="A57" s="114"/>
      <c r="B57" s="114"/>
      <c r="C57" s="116" t="s">
        <v>81</v>
      </c>
      <c r="D57" s="117">
        <v>14978609.549999999</v>
      </c>
      <c r="E57" s="118">
        <v>0</v>
      </c>
      <c r="F57" s="54">
        <v>0</v>
      </c>
      <c r="G57" s="22">
        <v>0</v>
      </c>
      <c r="H57" s="22"/>
    </row>
    <row r="58" spans="1:8" s="97" customFormat="1" x14ac:dyDescent="0.2">
      <c r="A58" s="114"/>
      <c r="B58" s="111" t="s">
        <v>375</v>
      </c>
      <c r="C58" s="115"/>
      <c r="D58" s="112">
        <v>28403946.609999999</v>
      </c>
      <c r="E58" s="113">
        <v>0</v>
      </c>
      <c r="F58" s="54">
        <v>0</v>
      </c>
      <c r="G58" s="22">
        <v>0</v>
      </c>
      <c r="H58" s="22"/>
    </row>
    <row r="59" spans="1:8" s="97" customFormat="1" x14ac:dyDescent="0.2">
      <c r="A59" s="111" t="s">
        <v>200</v>
      </c>
      <c r="B59" s="115"/>
      <c r="C59" s="115"/>
      <c r="D59" s="112">
        <v>42757843.479999997</v>
      </c>
      <c r="E59" s="113">
        <v>0</v>
      </c>
      <c r="F59" s="54">
        <v>0</v>
      </c>
      <c r="G59" s="22">
        <v>0</v>
      </c>
      <c r="H59" s="22"/>
    </row>
    <row r="60" spans="1:8" s="97" customFormat="1" x14ac:dyDescent="0.2">
      <c r="A60" s="111" t="s">
        <v>82</v>
      </c>
      <c r="B60" s="111" t="s">
        <v>83</v>
      </c>
      <c r="C60" s="111" t="s">
        <v>89</v>
      </c>
      <c r="D60" s="112">
        <v>72270346.840000004</v>
      </c>
      <c r="E60" s="113">
        <v>2066168.26798</v>
      </c>
      <c r="F60" s="54">
        <v>2.9000000000000001E-2</v>
      </c>
      <c r="G60" s="22">
        <v>2095840.0583600001</v>
      </c>
      <c r="H60" s="22"/>
    </row>
    <row r="61" spans="1:8" s="97" customFormat="1" x14ac:dyDescent="0.2">
      <c r="A61" s="114"/>
      <c r="B61" s="114"/>
      <c r="C61" s="116" t="s">
        <v>94</v>
      </c>
      <c r="D61" s="117">
        <v>81791259.930000007</v>
      </c>
      <c r="E61" s="118">
        <v>2082048.2629199999</v>
      </c>
      <c r="F61" s="54">
        <v>2.5000000000000001E-2</v>
      </c>
      <c r="G61" s="22">
        <v>2044781.4982500002</v>
      </c>
      <c r="H61" s="22"/>
    </row>
    <row r="62" spans="1:8" s="97" customFormat="1" x14ac:dyDescent="0.2">
      <c r="A62" s="114"/>
      <c r="B62" s="114"/>
      <c r="C62" s="116" t="s">
        <v>95</v>
      </c>
      <c r="D62" s="117">
        <v>4298415575.1399994</v>
      </c>
      <c r="E62" s="118">
        <v>118515946.37153</v>
      </c>
      <c r="F62" s="54">
        <v>2.8000000000000001E-2</v>
      </c>
      <c r="G62" s="22">
        <v>120355636.10391998</v>
      </c>
      <c r="H62" s="22"/>
    </row>
    <row r="63" spans="1:8" s="97" customFormat="1" x14ac:dyDescent="0.2">
      <c r="A63" s="114"/>
      <c r="B63" s="111" t="s">
        <v>377</v>
      </c>
      <c r="C63" s="115"/>
      <c r="D63" s="112">
        <v>4452477181.9099998</v>
      </c>
      <c r="E63" s="113">
        <v>122664162.90243</v>
      </c>
      <c r="F63" s="54">
        <v>2.8000000000000001E-2</v>
      </c>
      <c r="G63" s="22">
        <v>124669361.09347999</v>
      </c>
      <c r="H63" s="22"/>
    </row>
    <row r="64" spans="1:8" s="97" customFormat="1" x14ac:dyDescent="0.2">
      <c r="A64" s="111" t="s">
        <v>201</v>
      </c>
      <c r="B64" s="115"/>
      <c r="C64" s="115"/>
      <c r="D64" s="112">
        <v>4452477181.9099998</v>
      </c>
      <c r="E64" s="113">
        <v>122664162.90243</v>
      </c>
      <c r="F64" s="54">
        <v>2.8000000000000001E-2</v>
      </c>
      <c r="G64" s="22">
        <v>124669361.09347999</v>
      </c>
      <c r="H64" s="22"/>
    </row>
    <row r="65" spans="1:8" s="97" customFormat="1" x14ac:dyDescent="0.2">
      <c r="A65" s="111" t="s">
        <v>491</v>
      </c>
      <c r="B65" s="111" t="s">
        <v>83</v>
      </c>
      <c r="C65" s="111" t="s">
        <v>84</v>
      </c>
      <c r="D65" s="112">
        <v>21734638.000000004</v>
      </c>
      <c r="E65" s="113">
        <v>629109.05432</v>
      </c>
      <c r="F65" s="54">
        <v>2.9000000000000001E-2</v>
      </c>
      <c r="G65" s="22">
        <v>630304.50200000009</v>
      </c>
      <c r="H65" s="22"/>
    </row>
    <row r="66" spans="1:8" s="97" customFormat="1" x14ac:dyDescent="0.2">
      <c r="A66" s="114"/>
      <c r="B66" s="111" t="s">
        <v>377</v>
      </c>
      <c r="C66" s="115"/>
      <c r="D66" s="112">
        <v>21734638.000000004</v>
      </c>
      <c r="E66" s="113">
        <v>629109.05432</v>
      </c>
      <c r="F66" s="54">
        <v>2.9000000000000001E-2</v>
      </c>
      <c r="G66" s="22">
        <v>630304.50200000009</v>
      </c>
      <c r="H66" s="22"/>
    </row>
    <row r="67" spans="1:8" s="97" customFormat="1" x14ac:dyDescent="0.2">
      <c r="A67" s="111" t="s">
        <v>496</v>
      </c>
      <c r="B67" s="115"/>
      <c r="C67" s="115"/>
      <c r="D67" s="112">
        <v>21734638.000000004</v>
      </c>
      <c r="E67" s="113">
        <v>629109.05432</v>
      </c>
      <c r="F67" s="54">
        <v>2.9000000000000001E-2</v>
      </c>
      <c r="G67" s="22">
        <v>630304.50200000009</v>
      </c>
      <c r="H67" s="22"/>
    </row>
    <row r="68" spans="1:8" s="97" customFormat="1" x14ac:dyDescent="0.2">
      <c r="A68" s="111" t="s">
        <v>492</v>
      </c>
      <c r="B68" s="111" t="s">
        <v>83</v>
      </c>
      <c r="C68" s="111" t="s">
        <v>84</v>
      </c>
      <c r="D68" s="112">
        <v>9302210.5399999991</v>
      </c>
      <c r="E68" s="113">
        <v>241519.44605999999</v>
      </c>
      <c r="F68" s="54">
        <v>2.5999999999999999E-2</v>
      </c>
      <c r="G68" s="22">
        <v>241857.47403999997</v>
      </c>
      <c r="H68" s="22"/>
    </row>
    <row r="69" spans="1:8" s="97" customFormat="1" x14ac:dyDescent="0.2">
      <c r="A69" s="114"/>
      <c r="B69" s="111" t="s">
        <v>377</v>
      </c>
      <c r="C69" s="115"/>
      <c r="D69" s="112">
        <v>9302210.5399999991</v>
      </c>
      <c r="E69" s="113">
        <v>241519.44605999999</v>
      </c>
      <c r="F69" s="54">
        <v>2.5999999999999999E-2</v>
      </c>
      <c r="G69" s="22">
        <v>241857.47403999997</v>
      </c>
      <c r="H69" s="22"/>
    </row>
    <row r="70" spans="1:8" s="97" customFormat="1" x14ac:dyDescent="0.2">
      <c r="A70" s="111" t="s">
        <v>497</v>
      </c>
      <c r="B70" s="115"/>
      <c r="C70" s="115"/>
      <c r="D70" s="112">
        <v>9302210.5399999991</v>
      </c>
      <c r="E70" s="113">
        <v>241519.44605999999</v>
      </c>
      <c r="F70" s="54">
        <v>2.5999999999999999E-2</v>
      </c>
      <c r="G70" s="22">
        <v>241857.47403999997</v>
      </c>
      <c r="H70" s="22"/>
    </row>
    <row r="71" spans="1:8" s="97" customFormat="1" x14ac:dyDescent="0.2">
      <c r="A71" s="111" t="s">
        <v>97</v>
      </c>
      <c r="B71" s="111" t="s">
        <v>23</v>
      </c>
      <c r="C71" s="111" t="s">
        <v>98</v>
      </c>
      <c r="D71" s="112">
        <v>52040048.68</v>
      </c>
      <c r="E71" s="113">
        <v>1743215.41347</v>
      </c>
      <c r="F71" s="54">
        <v>3.3000000000000002E-2</v>
      </c>
      <c r="G71" s="22">
        <v>1717321.60644</v>
      </c>
      <c r="H71" s="22"/>
    </row>
    <row r="72" spans="1:8" s="97" customFormat="1" x14ac:dyDescent="0.2">
      <c r="A72" s="114"/>
      <c r="B72" s="114"/>
      <c r="C72" s="116" t="s">
        <v>100</v>
      </c>
      <c r="D72" s="117">
        <v>835642077.1099999</v>
      </c>
      <c r="E72" s="118">
        <v>27586502.107244</v>
      </c>
      <c r="F72" s="54">
        <v>3.3000000000000002E-2</v>
      </c>
      <c r="G72" s="22">
        <v>27576188.544629999</v>
      </c>
      <c r="H72" s="22"/>
    </row>
    <row r="73" spans="1:8" s="97" customFormat="1" x14ac:dyDescent="0.2">
      <c r="A73" s="114"/>
      <c r="B73" s="111" t="s">
        <v>368</v>
      </c>
      <c r="C73" s="115"/>
      <c r="D73" s="112">
        <v>887682125.78999984</v>
      </c>
      <c r="E73" s="113">
        <v>29329717.520714</v>
      </c>
      <c r="F73" s="54">
        <v>3.3000000000000002E-2</v>
      </c>
      <c r="G73" s="22">
        <v>29293510.151069995</v>
      </c>
      <c r="H73" s="22"/>
    </row>
    <row r="74" spans="1:8" s="97" customFormat="1" x14ac:dyDescent="0.2">
      <c r="A74" s="114"/>
      <c r="B74" s="111" t="s">
        <v>103</v>
      </c>
      <c r="C74" s="111" t="s">
        <v>104</v>
      </c>
      <c r="D74" s="112">
        <v>159020356.33000001</v>
      </c>
      <c r="E74" s="113">
        <v>7106613.3685280001</v>
      </c>
      <c r="F74" s="54">
        <v>4.4999999999999998E-2</v>
      </c>
      <c r="G74" s="22">
        <v>7155916.0348500004</v>
      </c>
      <c r="H74" s="22"/>
    </row>
    <row r="75" spans="1:8" s="97" customFormat="1" x14ac:dyDescent="0.2">
      <c r="A75" s="114"/>
      <c r="B75" s="114"/>
      <c r="C75" s="116" t="s">
        <v>105</v>
      </c>
      <c r="D75" s="117">
        <v>241065647.87</v>
      </c>
      <c r="E75" s="118">
        <v>9794309.9951700009</v>
      </c>
      <c r="F75" s="54">
        <v>4.1000000000000002E-2</v>
      </c>
      <c r="G75" s="22">
        <v>9883691.5626699999</v>
      </c>
      <c r="H75" s="22"/>
    </row>
    <row r="76" spans="1:8" s="97" customFormat="1" x14ac:dyDescent="0.2">
      <c r="A76" s="114"/>
      <c r="B76" s="114"/>
      <c r="C76" s="116" t="s">
        <v>106</v>
      </c>
      <c r="D76" s="117">
        <v>199278468.91</v>
      </c>
      <c r="E76" s="118">
        <v>7895791.5213099997</v>
      </c>
      <c r="F76" s="54">
        <v>0.04</v>
      </c>
      <c r="G76" s="22">
        <v>7971138.7564000003</v>
      </c>
      <c r="H76" s="22"/>
    </row>
    <row r="77" spans="1:8" s="97" customFormat="1" x14ac:dyDescent="0.2">
      <c r="A77" s="114"/>
      <c r="B77" s="111" t="s">
        <v>378</v>
      </c>
      <c r="C77" s="115"/>
      <c r="D77" s="112">
        <v>599364473.11000001</v>
      </c>
      <c r="E77" s="113">
        <v>24796714.885008</v>
      </c>
      <c r="F77" s="54">
        <v>4.1000000000000002E-2</v>
      </c>
      <c r="G77" s="22">
        <v>24573943.397510003</v>
      </c>
      <c r="H77" s="22"/>
    </row>
    <row r="78" spans="1:8" s="97" customFormat="1" x14ac:dyDescent="0.2">
      <c r="A78" s="114"/>
      <c r="B78" s="111" t="s">
        <v>107</v>
      </c>
      <c r="C78" s="111" t="s">
        <v>108</v>
      </c>
      <c r="D78" s="112">
        <v>15389215.349999996</v>
      </c>
      <c r="E78" s="113">
        <v>728808.98849200015</v>
      </c>
      <c r="F78" s="54">
        <v>4.7E-2</v>
      </c>
      <c r="G78" s="22">
        <v>723293.12144999986</v>
      </c>
      <c r="H78" s="22"/>
    </row>
    <row r="79" spans="1:8" s="97" customFormat="1" x14ac:dyDescent="0.2">
      <c r="A79" s="114"/>
      <c r="B79" s="114"/>
      <c r="C79" s="116" t="s">
        <v>109</v>
      </c>
      <c r="D79" s="117">
        <v>617124234.18000007</v>
      </c>
      <c r="E79" s="118">
        <v>24855485.102300003</v>
      </c>
      <c r="F79" s="54">
        <v>0.04</v>
      </c>
      <c r="G79" s="22">
        <v>24684969.367200002</v>
      </c>
      <c r="H79" s="22"/>
    </row>
    <row r="80" spans="1:8" s="97" customFormat="1" x14ac:dyDescent="0.2">
      <c r="A80" s="114"/>
      <c r="B80" s="114"/>
      <c r="C80" s="116" t="s">
        <v>110</v>
      </c>
      <c r="D80" s="117">
        <v>91782613.359999999</v>
      </c>
      <c r="E80" s="118">
        <v>4246149.6082300004</v>
      </c>
      <c r="F80" s="54">
        <v>4.5999999999999999E-2</v>
      </c>
      <c r="G80" s="22">
        <v>4222000.2145600002</v>
      </c>
      <c r="H80" s="22"/>
    </row>
    <row r="81" spans="1:8" s="97" customFormat="1" x14ac:dyDescent="0.2">
      <c r="A81" s="114"/>
      <c r="B81" s="111" t="s">
        <v>379</v>
      </c>
      <c r="C81" s="115"/>
      <c r="D81" s="112">
        <v>724296062.8900001</v>
      </c>
      <c r="E81" s="113">
        <v>29830443.699022003</v>
      </c>
      <c r="F81" s="54">
        <v>4.1000000000000002E-2</v>
      </c>
      <c r="G81" s="22">
        <v>29696138.578490004</v>
      </c>
      <c r="H81" s="22"/>
    </row>
    <row r="82" spans="1:8" s="97" customFormat="1" x14ac:dyDescent="0.2">
      <c r="A82" s="114"/>
      <c r="B82" s="111" t="s">
        <v>28</v>
      </c>
      <c r="C82" s="111" t="s">
        <v>29</v>
      </c>
      <c r="D82" s="112">
        <v>5354.74</v>
      </c>
      <c r="E82" s="113">
        <v>765.19234599999993</v>
      </c>
      <c r="F82" s="54">
        <v>0.14299999999999999</v>
      </c>
      <c r="G82" s="22">
        <v>765.72781999999995</v>
      </c>
      <c r="H82" s="22"/>
    </row>
    <row r="83" spans="1:8" s="97" customFormat="1" x14ac:dyDescent="0.2">
      <c r="A83" s="114"/>
      <c r="B83" s="114"/>
      <c r="C83" s="116" t="s">
        <v>111</v>
      </c>
      <c r="D83" s="117">
        <v>514383548.33999997</v>
      </c>
      <c r="E83" s="118">
        <v>21037988.198008001</v>
      </c>
      <c r="F83" s="54">
        <v>4.1000000000000002E-2</v>
      </c>
      <c r="G83" s="22">
        <v>21089725.481940001</v>
      </c>
      <c r="H83" s="22"/>
    </row>
    <row r="84" spans="1:8" s="97" customFormat="1" x14ac:dyDescent="0.2">
      <c r="A84" s="114"/>
      <c r="B84" s="111" t="s">
        <v>369</v>
      </c>
      <c r="C84" s="115"/>
      <c r="D84" s="112">
        <v>514388903.07999998</v>
      </c>
      <c r="E84" s="113">
        <v>21038753.390354</v>
      </c>
      <c r="F84" s="54">
        <v>4.1000000000000002E-2</v>
      </c>
      <c r="G84" s="22">
        <v>21089945.026280001</v>
      </c>
      <c r="H84" s="22"/>
    </row>
    <row r="85" spans="1:8" s="97" customFormat="1" x14ac:dyDescent="0.2">
      <c r="A85" s="114"/>
      <c r="B85" s="111" t="s">
        <v>36</v>
      </c>
      <c r="C85" s="111" t="s">
        <v>37</v>
      </c>
      <c r="D85" s="112">
        <v>80881479.909999982</v>
      </c>
      <c r="E85" s="113">
        <v>3074384.357669</v>
      </c>
      <c r="F85" s="54">
        <v>3.7999999999999999E-2</v>
      </c>
      <c r="G85" s="22">
        <v>3073496.2365799993</v>
      </c>
      <c r="H85" s="22"/>
    </row>
    <row r="86" spans="1:8" s="97" customFormat="1" x14ac:dyDescent="0.2">
      <c r="A86" s="114"/>
      <c r="B86" s="114"/>
      <c r="C86" s="116" t="s">
        <v>112</v>
      </c>
      <c r="D86" s="117">
        <v>234949975.56</v>
      </c>
      <c r="E86" s="118">
        <v>9441220.793610001</v>
      </c>
      <c r="F86" s="54">
        <v>0.04</v>
      </c>
      <c r="G86" s="22">
        <v>9397999.0224000011</v>
      </c>
      <c r="H86" s="22"/>
    </row>
    <row r="87" spans="1:8" s="97" customFormat="1" x14ac:dyDescent="0.2">
      <c r="A87" s="114"/>
      <c r="B87" s="114"/>
      <c r="C87" s="116" t="s">
        <v>113</v>
      </c>
      <c r="D87" s="117">
        <v>271814805.81999999</v>
      </c>
      <c r="E87" s="118">
        <v>10963592.19318</v>
      </c>
      <c r="F87" s="54">
        <v>0.04</v>
      </c>
      <c r="G87" s="22">
        <v>10872592.232799999</v>
      </c>
      <c r="H87" s="22"/>
    </row>
    <row r="88" spans="1:8" s="97" customFormat="1" x14ac:dyDescent="0.2">
      <c r="A88" s="114"/>
      <c r="B88" s="114"/>
      <c r="C88" s="116" t="s">
        <v>114</v>
      </c>
      <c r="D88" s="117">
        <v>539158327.21000004</v>
      </c>
      <c r="E88" s="118">
        <v>22089929.592079997</v>
      </c>
      <c r="F88" s="54">
        <v>4.1000000000000002E-2</v>
      </c>
      <c r="G88" s="22">
        <v>22105491.415610004</v>
      </c>
      <c r="H88" s="22"/>
    </row>
    <row r="89" spans="1:8" s="97" customFormat="1" x14ac:dyDescent="0.2">
      <c r="A89" s="114"/>
      <c r="B89" s="111" t="s">
        <v>370</v>
      </c>
      <c r="C89" s="115"/>
      <c r="D89" s="112">
        <v>1126804588.5</v>
      </c>
      <c r="E89" s="113">
        <v>45569126.936538994</v>
      </c>
      <c r="F89" s="54">
        <v>0.04</v>
      </c>
      <c r="G89" s="22">
        <v>45072183.539999999</v>
      </c>
      <c r="H89" s="22"/>
    </row>
    <row r="90" spans="1:8" s="97" customFormat="1" x14ac:dyDescent="0.2">
      <c r="A90" s="114"/>
      <c r="B90" s="111" t="s">
        <v>115</v>
      </c>
      <c r="C90" s="111" t="s">
        <v>116</v>
      </c>
      <c r="D90" s="112">
        <v>-0.01</v>
      </c>
      <c r="E90" s="113">
        <v>-2.5999999999999998E-4</v>
      </c>
      <c r="F90" s="54">
        <v>2.5999999999999999E-2</v>
      </c>
      <c r="G90" s="22">
        <v>-2.5999999999999998E-4</v>
      </c>
      <c r="H90" s="22"/>
    </row>
    <row r="91" spans="1:8" s="97" customFormat="1" x14ac:dyDescent="0.2">
      <c r="A91" s="114"/>
      <c r="B91" s="114"/>
      <c r="C91" s="116" t="s">
        <v>117</v>
      </c>
      <c r="D91" s="117">
        <v>-0.94000000000000006</v>
      </c>
      <c r="E91" s="118">
        <v>-2.3650000000000004E-2</v>
      </c>
      <c r="F91" s="54">
        <v>2.5000000000000001E-2</v>
      </c>
      <c r="G91" s="22">
        <v>-2.3500000000000004E-2</v>
      </c>
      <c r="H91" s="22"/>
    </row>
    <row r="92" spans="1:8" s="97" customFormat="1" x14ac:dyDescent="0.2">
      <c r="A92" s="114"/>
      <c r="B92" s="114"/>
      <c r="C92" s="116" t="s">
        <v>118</v>
      </c>
      <c r="D92" s="117">
        <v>7.0000000000000007E-2</v>
      </c>
      <c r="E92" s="118">
        <v>1.8600000000000001E-3</v>
      </c>
      <c r="F92" s="54">
        <v>2.7E-2</v>
      </c>
      <c r="G92" s="22">
        <v>1.8900000000000002E-3</v>
      </c>
      <c r="H92" s="22"/>
    </row>
    <row r="93" spans="1:8" s="97" customFormat="1" x14ac:dyDescent="0.2">
      <c r="A93" s="114"/>
      <c r="B93" s="111" t="s">
        <v>380</v>
      </c>
      <c r="C93" s="115"/>
      <c r="D93" s="112">
        <v>-0.88000000000000012</v>
      </c>
      <c r="E93" s="113">
        <v>-2.2050000000000004E-2</v>
      </c>
      <c r="F93" s="54">
        <v>2.5000000000000001E-2</v>
      </c>
      <c r="G93" s="22">
        <v>-2.2000000000000006E-2</v>
      </c>
      <c r="H93" s="22"/>
    </row>
    <row r="94" spans="1:8" s="97" customFormat="1" x14ac:dyDescent="0.2">
      <c r="A94" s="114"/>
      <c r="B94" s="111" t="s">
        <v>46</v>
      </c>
      <c r="C94" s="111" t="s">
        <v>47</v>
      </c>
      <c r="D94" s="112">
        <v>677303.88</v>
      </c>
      <c r="E94" s="113">
        <v>135656.96560699999</v>
      </c>
      <c r="F94" s="54">
        <v>0.2</v>
      </c>
      <c r="G94" s="22">
        <v>135460.77600000001</v>
      </c>
      <c r="H94" s="22"/>
    </row>
    <row r="95" spans="1:8" s="97" customFormat="1" x14ac:dyDescent="0.2">
      <c r="A95" s="114"/>
      <c r="B95" s="114"/>
      <c r="C95" s="116" t="s">
        <v>119</v>
      </c>
      <c r="D95" s="117">
        <v>295691352.78999996</v>
      </c>
      <c r="E95" s="118">
        <v>10049170.415436</v>
      </c>
      <c r="F95" s="54">
        <v>3.4000000000000002E-2</v>
      </c>
      <c r="G95" s="22">
        <v>10053505.994859999</v>
      </c>
      <c r="H95" s="22"/>
    </row>
    <row r="96" spans="1:8" s="97" customFormat="1" x14ac:dyDescent="0.2">
      <c r="A96" s="114"/>
      <c r="B96" s="114"/>
      <c r="C96" s="116" t="s">
        <v>120</v>
      </c>
      <c r="D96" s="117">
        <v>806128665.17000008</v>
      </c>
      <c r="E96" s="118">
        <v>26602245.950610001</v>
      </c>
      <c r="F96" s="54">
        <v>3.3000000000000002E-2</v>
      </c>
      <c r="G96" s="22">
        <v>26602245.950610004</v>
      </c>
      <c r="H96" s="22"/>
    </row>
    <row r="97" spans="1:8" s="97" customFormat="1" x14ac:dyDescent="0.2">
      <c r="A97" s="114"/>
      <c r="B97" s="111" t="s">
        <v>372</v>
      </c>
      <c r="C97" s="115"/>
      <c r="D97" s="112">
        <v>1102497321.8400002</v>
      </c>
      <c r="E97" s="113">
        <v>36787073.331652999</v>
      </c>
      <c r="F97" s="54">
        <v>3.3000000000000002E-2</v>
      </c>
      <c r="G97" s="22">
        <v>36382411.620720007</v>
      </c>
      <c r="H97" s="22"/>
    </row>
    <row r="98" spans="1:8" s="97" customFormat="1" x14ac:dyDescent="0.2">
      <c r="A98" s="114"/>
      <c r="B98" s="111" t="s">
        <v>121</v>
      </c>
      <c r="C98" s="111" t="s">
        <v>122</v>
      </c>
      <c r="D98" s="112">
        <v>79069203.659999982</v>
      </c>
      <c r="E98" s="113">
        <v>2984385.299439</v>
      </c>
      <c r="F98" s="54">
        <v>3.7999999999999999E-2</v>
      </c>
      <c r="G98" s="22">
        <v>3004629.7390799993</v>
      </c>
      <c r="H98" s="22"/>
    </row>
    <row r="99" spans="1:8" s="97" customFormat="1" x14ac:dyDescent="0.2">
      <c r="A99" s="114"/>
      <c r="B99" s="114"/>
      <c r="C99" s="116" t="s">
        <v>123</v>
      </c>
      <c r="D99" s="117">
        <v>375329127.22000003</v>
      </c>
      <c r="E99" s="118">
        <v>16957770.640590001</v>
      </c>
      <c r="F99" s="54">
        <v>4.4999999999999998E-2</v>
      </c>
      <c r="G99" s="22">
        <v>16889810.7249</v>
      </c>
      <c r="H99" s="22"/>
    </row>
    <row r="100" spans="1:8" s="97" customFormat="1" x14ac:dyDescent="0.2">
      <c r="A100" s="114"/>
      <c r="B100" s="114"/>
      <c r="C100" s="116" t="s">
        <v>124</v>
      </c>
      <c r="D100" s="117">
        <v>378193862.06999999</v>
      </c>
      <c r="E100" s="118">
        <v>15297128.592340002</v>
      </c>
      <c r="F100" s="54">
        <v>0.04</v>
      </c>
      <c r="G100" s="22">
        <v>15127754.482799999</v>
      </c>
      <c r="H100" s="22"/>
    </row>
    <row r="101" spans="1:8" s="97" customFormat="1" x14ac:dyDescent="0.2">
      <c r="A101" s="114"/>
      <c r="B101" s="111" t="s">
        <v>381</v>
      </c>
      <c r="C101" s="115"/>
      <c r="D101" s="112">
        <v>832592192.95000005</v>
      </c>
      <c r="E101" s="113">
        <v>35239284.532369003</v>
      </c>
      <c r="F101" s="54">
        <v>4.2000000000000003E-2</v>
      </c>
      <c r="G101" s="22">
        <v>34968872.1039</v>
      </c>
      <c r="H101" s="22"/>
    </row>
    <row r="102" spans="1:8" s="97" customFormat="1" x14ac:dyDescent="0.2">
      <c r="A102" s="114"/>
      <c r="B102" s="111" t="s">
        <v>60</v>
      </c>
      <c r="C102" s="111" t="s">
        <v>125</v>
      </c>
      <c r="D102" s="112">
        <v>523920143.61000001</v>
      </c>
      <c r="E102" s="113">
        <v>26554780.459983997</v>
      </c>
      <c r="F102" s="54">
        <v>5.0999999999999997E-2</v>
      </c>
      <c r="G102" s="22">
        <v>26719927.324109998</v>
      </c>
      <c r="H102" s="22"/>
    </row>
    <row r="103" spans="1:8" s="97" customFormat="1" x14ac:dyDescent="0.2">
      <c r="A103" s="114"/>
      <c r="B103" s="111" t="s">
        <v>375</v>
      </c>
      <c r="C103" s="115"/>
      <c r="D103" s="112">
        <v>523920143.61000001</v>
      </c>
      <c r="E103" s="113">
        <v>26554780.459983997</v>
      </c>
      <c r="F103" s="54">
        <v>5.0999999999999997E-2</v>
      </c>
      <c r="G103" s="22">
        <v>26719927.324109998</v>
      </c>
      <c r="H103" s="22"/>
    </row>
    <row r="104" spans="1:8" s="97" customFormat="1" x14ac:dyDescent="0.2">
      <c r="A104" s="114"/>
      <c r="B104" s="111" t="s">
        <v>126</v>
      </c>
      <c r="C104" s="111" t="s">
        <v>127</v>
      </c>
      <c r="D104" s="112">
        <v>159250970.16999999</v>
      </c>
      <c r="E104" s="113">
        <v>5638376.77685</v>
      </c>
      <c r="F104" s="54">
        <v>3.5000000000000003E-2</v>
      </c>
      <c r="G104" s="22">
        <v>5573783.9559500003</v>
      </c>
      <c r="H104" s="22"/>
    </row>
    <row r="105" spans="1:8" s="97" customFormat="1" x14ac:dyDescent="0.2">
      <c r="A105" s="114"/>
      <c r="B105" s="114"/>
      <c r="C105" s="116" t="s">
        <v>128</v>
      </c>
      <c r="D105" s="117">
        <v>626256092.98000002</v>
      </c>
      <c r="E105" s="118">
        <v>20666451.06834</v>
      </c>
      <c r="F105" s="54">
        <v>3.3000000000000002E-2</v>
      </c>
      <c r="G105" s="22">
        <v>20666451.06834</v>
      </c>
      <c r="H105" s="22"/>
    </row>
    <row r="106" spans="1:8" s="97" customFormat="1" x14ac:dyDescent="0.2">
      <c r="A106" s="114"/>
      <c r="B106" s="114"/>
      <c r="C106" s="116" t="s">
        <v>129</v>
      </c>
      <c r="D106" s="117">
        <v>526841850.38</v>
      </c>
      <c r="E106" s="118">
        <v>17385781.062539998</v>
      </c>
      <c r="F106" s="54">
        <v>3.3000000000000002E-2</v>
      </c>
      <c r="G106" s="22">
        <v>17385781.062540002</v>
      </c>
      <c r="H106" s="22"/>
    </row>
    <row r="107" spans="1:8" s="97" customFormat="1" x14ac:dyDescent="0.2">
      <c r="A107" s="114"/>
      <c r="B107" s="114"/>
      <c r="C107" s="116" t="s">
        <v>130</v>
      </c>
      <c r="D107" s="117">
        <v>770014946.71000004</v>
      </c>
      <c r="E107" s="118">
        <v>25410493.241430003</v>
      </c>
      <c r="F107" s="54">
        <v>3.3000000000000002E-2</v>
      </c>
      <c r="G107" s="22">
        <v>25410493.241430003</v>
      </c>
      <c r="H107" s="22"/>
    </row>
    <row r="108" spans="1:8" s="97" customFormat="1" x14ac:dyDescent="0.2">
      <c r="A108" s="114"/>
      <c r="B108" s="111" t="s">
        <v>382</v>
      </c>
      <c r="C108" s="115"/>
      <c r="D108" s="112">
        <v>2082363860.24</v>
      </c>
      <c r="E108" s="113">
        <v>69101102.149159998</v>
      </c>
      <c r="F108" s="54">
        <v>3.3000000000000002E-2</v>
      </c>
      <c r="G108" s="22">
        <v>68718007.387920007</v>
      </c>
      <c r="H108" s="22"/>
    </row>
    <row r="109" spans="1:8" s="97" customFormat="1" x14ac:dyDescent="0.2">
      <c r="A109" s="111" t="s">
        <v>202</v>
      </c>
      <c r="B109" s="115"/>
      <c r="C109" s="115"/>
      <c r="D109" s="112">
        <v>8393909671.1299992</v>
      </c>
      <c r="E109" s="113">
        <v>318246996.88275301</v>
      </c>
      <c r="F109" s="54">
        <v>3.7999999999999999E-2</v>
      </c>
      <c r="G109" s="22">
        <v>318968567.50293994</v>
      </c>
      <c r="H109" s="22"/>
    </row>
    <row r="110" spans="1:8" s="97" customFormat="1" x14ac:dyDescent="0.2">
      <c r="A110" s="111" t="s">
        <v>131</v>
      </c>
      <c r="B110" s="111" t="s">
        <v>103</v>
      </c>
      <c r="C110" s="111" t="s">
        <v>132</v>
      </c>
      <c r="D110" s="112">
        <v>81204068.599999994</v>
      </c>
      <c r="E110" s="113">
        <v>2095864.18365</v>
      </c>
      <c r="F110" s="54">
        <v>2.5999999999999999E-2</v>
      </c>
      <c r="G110" s="22">
        <v>2111305.7835999997</v>
      </c>
      <c r="H110" s="22"/>
    </row>
    <row r="111" spans="1:8" s="97" customFormat="1" x14ac:dyDescent="0.2">
      <c r="A111" s="114"/>
      <c r="B111" s="111" t="s">
        <v>378</v>
      </c>
      <c r="C111" s="115"/>
      <c r="D111" s="112">
        <v>81204068.599999994</v>
      </c>
      <c r="E111" s="113">
        <v>2095864.18365</v>
      </c>
      <c r="F111" s="54">
        <v>2.5999999999999999E-2</v>
      </c>
      <c r="G111" s="22">
        <v>2111305.7835999997</v>
      </c>
      <c r="H111" s="22"/>
    </row>
    <row r="112" spans="1:8" s="97" customFormat="1" x14ac:dyDescent="0.2">
      <c r="A112" s="114"/>
      <c r="B112" s="111" t="s">
        <v>107</v>
      </c>
      <c r="C112" s="111" t="s">
        <v>133</v>
      </c>
      <c r="D112" s="112">
        <v>84515227.169999987</v>
      </c>
      <c r="E112" s="113">
        <v>2285913.4407000002</v>
      </c>
      <c r="F112" s="54">
        <v>2.7E-2</v>
      </c>
      <c r="G112" s="22">
        <v>2281911.1335899998</v>
      </c>
      <c r="H112" s="22"/>
    </row>
    <row r="113" spans="1:8" s="97" customFormat="1" x14ac:dyDescent="0.2">
      <c r="A113" s="114"/>
      <c r="B113" s="111" t="s">
        <v>379</v>
      </c>
      <c r="C113" s="115"/>
      <c r="D113" s="112">
        <v>84515227.169999987</v>
      </c>
      <c r="E113" s="113">
        <v>2285913.4407000002</v>
      </c>
      <c r="F113" s="54">
        <v>2.7E-2</v>
      </c>
      <c r="G113" s="22">
        <v>2281911.1335899998</v>
      </c>
      <c r="H113" s="22"/>
    </row>
    <row r="114" spans="1:8" s="97" customFormat="1" x14ac:dyDescent="0.2">
      <c r="A114" s="114"/>
      <c r="B114" s="111" t="s">
        <v>41</v>
      </c>
      <c r="C114" s="111" t="s">
        <v>134</v>
      </c>
      <c r="D114" s="112">
        <v>53805166.689999998</v>
      </c>
      <c r="E114" s="113">
        <v>1627070.077059</v>
      </c>
      <c r="F114" s="54">
        <v>0.03</v>
      </c>
      <c r="G114" s="22">
        <v>1614155.0007</v>
      </c>
      <c r="H114" s="22"/>
    </row>
    <row r="115" spans="1:8" s="97" customFormat="1" x14ac:dyDescent="0.2">
      <c r="A115" s="114"/>
      <c r="B115" s="111" t="s">
        <v>371</v>
      </c>
      <c r="C115" s="115"/>
      <c r="D115" s="112">
        <v>53805166.689999998</v>
      </c>
      <c r="E115" s="113">
        <v>1627070.077059</v>
      </c>
      <c r="F115" s="54">
        <v>0.03</v>
      </c>
      <c r="G115" s="22">
        <v>1614155.0007</v>
      </c>
      <c r="H115" s="22"/>
    </row>
    <row r="116" spans="1:8" s="97" customFormat="1" x14ac:dyDescent="0.2">
      <c r="A116" s="111" t="s">
        <v>203</v>
      </c>
      <c r="B116" s="115"/>
      <c r="C116" s="115"/>
      <c r="D116" s="112">
        <v>219524462.45999998</v>
      </c>
      <c r="E116" s="113">
        <v>6008847.701409</v>
      </c>
      <c r="F116" s="54">
        <v>2.7E-2</v>
      </c>
      <c r="G116" s="22">
        <v>5927160.486419999</v>
      </c>
      <c r="H116" s="22"/>
    </row>
    <row r="117" spans="1:8" s="97" customFormat="1" x14ac:dyDescent="0.2">
      <c r="A117" s="111" t="s">
        <v>135</v>
      </c>
      <c r="B117" s="111" t="s">
        <v>136</v>
      </c>
      <c r="C117" s="111" t="s">
        <v>137</v>
      </c>
      <c r="D117" s="112">
        <v>0</v>
      </c>
      <c r="E117" s="113">
        <v>0</v>
      </c>
      <c r="F117" s="54">
        <v>0</v>
      </c>
      <c r="G117" s="22">
        <v>0</v>
      </c>
      <c r="H117" s="22"/>
    </row>
    <row r="118" spans="1:8" s="97" customFormat="1" x14ac:dyDescent="0.2">
      <c r="A118" s="114"/>
      <c r="B118" s="111" t="s">
        <v>383</v>
      </c>
      <c r="C118" s="115"/>
      <c r="D118" s="112">
        <v>0</v>
      </c>
      <c r="E118" s="113">
        <v>0</v>
      </c>
      <c r="F118" s="54">
        <v>0</v>
      </c>
      <c r="G118" s="22">
        <v>0</v>
      </c>
      <c r="H118" s="22"/>
    </row>
    <row r="119" spans="1:8" s="97" customFormat="1" x14ac:dyDescent="0.2">
      <c r="A119" s="114"/>
      <c r="B119" s="111" t="s">
        <v>138</v>
      </c>
      <c r="C119" s="111" t="s">
        <v>139</v>
      </c>
      <c r="D119" s="112">
        <v>0</v>
      </c>
      <c r="E119" s="113">
        <v>0</v>
      </c>
      <c r="F119" s="54">
        <v>0</v>
      </c>
      <c r="G119" s="22">
        <v>0</v>
      </c>
      <c r="H119" s="22"/>
    </row>
    <row r="120" spans="1:8" s="97" customFormat="1" x14ac:dyDescent="0.2">
      <c r="A120" s="114"/>
      <c r="B120" s="111" t="s">
        <v>384</v>
      </c>
      <c r="C120" s="115"/>
      <c r="D120" s="112">
        <v>0</v>
      </c>
      <c r="E120" s="113">
        <v>0</v>
      </c>
      <c r="F120" s="54">
        <v>0</v>
      </c>
      <c r="G120" s="22">
        <v>0</v>
      </c>
      <c r="H120" s="22"/>
    </row>
    <row r="121" spans="1:8" s="97" customFormat="1" x14ac:dyDescent="0.2">
      <c r="A121" s="114"/>
      <c r="B121" s="111" t="s">
        <v>140</v>
      </c>
      <c r="C121" s="111" t="s">
        <v>141</v>
      </c>
      <c r="D121" s="112">
        <v>0</v>
      </c>
      <c r="E121" s="113">
        <v>0</v>
      </c>
      <c r="F121" s="54">
        <v>0</v>
      </c>
      <c r="G121" s="22">
        <v>0</v>
      </c>
      <c r="H121" s="22"/>
    </row>
    <row r="122" spans="1:8" s="97" customFormat="1" x14ac:dyDescent="0.2">
      <c r="A122" s="114"/>
      <c r="B122" s="111" t="s">
        <v>385</v>
      </c>
      <c r="C122" s="115"/>
      <c r="D122" s="112">
        <v>0</v>
      </c>
      <c r="E122" s="113">
        <v>0</v>
      </c>
      <c r="F122" s="54">
        <v>0</v>
      </c>
      <c r="G122" s="22">
        <v>0</v>
      </c>
      <c r="H122" s="22"/>
    </row>
    <row r="123" spans="1:8" s="97" customFormat="1" x14ac:dyDescent="0.2">
      <c r="A123" s="111" t="s">
        <v>204</v>
      </c>
      <c r="B123" s="115"/>
      <c r="C123" s="115"/>
      <c r="D123" s="112">
        <v>0</v>
      </c>
      <c r="E123" s="113">
        <v>0</v>
      </c>
      <c r="F123" s="54">
        <v>0</v>
      </c>
      <c r="G123" s="22">
        <v>0</v>
      </c>
      <c r="H123" s="22"/>
    </row>
    <row r="124" spans="1:8" s="97" customFormat="1" x14ac:dyDescent="0.2">
      <c r="A124" s="111" t="s">
        <v>142</v>
      </c>
      <c r="B124" s="111" t="s">
        <v>143</v>
      </c>
      <c r="C124" s="111" t="s">
        <v>144</v>
      </c>
      <c r="D124" s="112">
        <v>13136687646.15</v>
      </c>
      <c r="E124" s="113">
        <v>434493998.32472998</v>
      </c>
      <c r="F124" s="54">
        <v>3.3000000000000002E-2</v>
      </c>
      <c r="G124" s="22">
        <v>433510692.32295001</v>
      </c>
      <c r="H124" s="22"/>
    </row>
    <row r="125" spans="1:8" s="97" customFormat="1" x14ac:dyDescent="0.2">
      <c r="A125" s="114"/>
      <c r="B125" s="111" t="s">
        <v>386</v>
      </c>
      <c r="C125" s="115"/>
      <c r="D125" s="112">
        <v>13136687646.15</v>
      </c>
      <c r="E125" s="113">
        <v>434493998.32472998</v>
      </c>
      <c r="F125" s="54">
        <v>3.3000000000000002E-2</v>
      </c>
      <c r="G125" s="22">
        <v>433510692.32295001</v>
      </c>
      <c r="H125" s="22"/>
    </row>
    <row r="126" spans="1:8" s="97" customFormat="1" x14ac:dyDescent="0.2">
      <c r="A126" s="111" t="s">
        <v>205</v>
      </c>
      <c r="B126" s="115"/>
      <c r="C126" s="115"/>
      <c r="D126" s="112">
        <v>13136687646.15</v>
      </c>
      <c r="E126" s="113">
        <v>434493998.32472998</v>
      </c>
      <c r="F126" s="54">
        <v>3.3000000000000002E-2</v>
      </c>
      <c r="G126" s="22">
        <v>433510692.32295001</v>
      </c>
      <c r="H126" s="22"/>
    </row>
    <row r="127" spans="1:8" s="97" customFormat="1" x14ac:dyDescent="0.2">
      <c r="A127" s="111" t="s">
        <v>162</v>
      </c>
      <c r="B127" s="111" t="s">
        <v>143</v>
      </c>
      <c r="C127" s="111" t="s">
        <v>144</v>
      </c>
      <c r="D127" s="112">
        <v>-9855.35</v>
      </c>
      <c r="E127" s="113">
        <v>0</v>
      </c>
      <c r="F127" s="54">
        <v>0</v>
      </c>
      <c r="G127" s="22">
        <v>0</v>
      </c>
      <c r="H127" s="22"/>
    </row>
    <row r="128" spans="1:8" s="97" customFormat="1" x14ac:dyDescent="0.2">
      <c r="A128" s="114"/>
      <c r="B128" s="111" t="s">
        <v>386</v>
      </c>
      <c r="C128" s="115"/>
      <c r="D128" s="112">
        <v>-9855.35</v>
      </c>
      <c r="E128" s="113">
        <v>0</v>
      </c>
      <c r="F128" s="54">
        <v>0</v>
      </c>
      <c r="G128" s="22">
        <v>0</v>
      </c>
      <c r="H128" s="22"/>
    </row>
    <row r="129" spans="1:11" s="97" customFormat="1" x14ac:dyDescent="0.2">
      <c r="A129" s="111" t="s">
        <v>206</v>
      </c>
      <c r="B129" s="115"/>
      <c r="C129" s="115"/>
      <c r="D129" s="112">
        <v>-9855.35</v>
      </c>
      <c r="E129" s="113">
        <v>0</v>
      </c>
      <c r="F129" s="54">
        <v>0</v>
      </c>
      <c r="G129" s="22">
        <v>0</v>
      </c>
      <c r="H129" s="22"/>
    </row>
    <row r="130" spans="1:11" s="97" customFormat="1" x14ac:dyDescent="0.2">
      <c r="A130" s="111" t="s">
        <v>164</v>
      </c>
      <c r="B130" s="111" t="s">
        <v>165</v>
      </c>
      <c r="C130" s="111" t="s">
        <v>166</v>
      </c>
      <c r="D130" s="112">
        <v>366019831.05000007</v>
      </c>
      <c r="E130" s="113">
        <v>64471463.110673994</v>
      </c>
      <c r="F130" s="54">
        <v>0.17599999999999999</v>
      </c>
      <c r="G130" s="22">
        <v>64419490.264800012</v>
      </c>
      <c r="H130" s="22"/>
    </row>
    <row r="131" spans="1:11" s="97" customFormat="1" x14ac:dyDescent="0.2">
      <c r="A131" s="114"/>
      <c r="B131" s="114"/>
      <c r="C131" s="116" t="s">
        <v>185</v>
      </c>
      <c r="D131" s="117">
        <v>683674021.93000007</v>
      </c>
      <c r="E131" s="118">
        <v>30481182.144050002</v>
      </c>
      <c r="F131" s="54">
        <v>4.4999999999999998E-2</v>
      </c>
      <c r="G131" s="22">
        <v>30765330.986850001</v>
      </c>
      <c r="H131" s="22"/>
    </row>
    <row r="132" spans="1:11" s="97" customFormat="1" x14ac:dyDescent="0.2">
      <c r="A132" s="114"/>
      <c r="B132" s="111" t="s">
        <v>387</v>
      </c>
      <c r="C132" s="115"/>
      <c r="D132" s="112">
        <v>1049693852.9800001</v>
      </c>
      <c r="E132" s="113">
        <v>94952645.254723996</v>
      </c>
      <c r="F132" s="54">
        <v>0.09</v>
      </c>
      <c r="G132" s="22">
        <v>94472446.76820001</v>
      </c>
      <c r="H132" s="22"/>
    </row>
    <row r="133" spans="1:11" s="97" customFormat="1" x14ac:dyDescent="0.2">
      <c r="A133" s="114"/>
      <c r="B133" s="111" t="s">
        <v>89</v>
      </c>
      <c r="C133" s="111" t="s">
        <v>166</v>
      </c>
      <c r="D133" s="112">
        <v>42706.33</v>
      </c>
      <c r="E133" s="113">
        <v>6102.7345569999998</v>
      </c>
      <c r="F133" s="54">
        <v>0.14299999999999999</v>
      </c>
      <c r="G133" s="22">
        <v>6107.0051899999999</v>
      </c>
      <c r="H133" s="22"/>
    </row>
    <row r="134" spans="1:11" s="97" customFormat="1" x14ac:dyDescent="0.2">
      <c r="A134" s="114"/>
      <c r="B134" s="114"/>
      <c r="C134" s="116" t="s">
        <v>185</v>
      </c>
      <c r="D134" s="117">
        <v>12176.65</v>
      </c>
      <c r="E134" s="118">
        <v>1217.665</v>
      </c>
      <c r="F134" s="54">
        <v>0.1</v>
      </c>
      <c r="G134" s="22">
        <v>1217.665</v>
      </c>
      <c r="H134" s="56"/>
    </row>
    <row r="135" spans="1:11" s="97" customFormat="1" x14ac:dyDescent="0.2">
      <c r="A135" s="114"/>
      <c r="B135" s="111" t="s">
        <v>498</v>
      </c>
      <c r="C135" s="115"/>
      <c r="D135" s="112">
        <v>54882.98</v>
      </c>
      <c r="E135" s="113">
        <v>7320.3995569999997</v>
      </c>
      <c r="F135" s="54">
        <v>0.13300000000000001</v>
      </c>
      <c r="G135" s="22">
        <v>7299.4363400000011</v>
      </c>
    </row>
    <row r="136" spans="1:11" s="97" customFormat="1" x14ac:dyDescent="0.2">
      <c r="A136" s="114"/>
      <c r="B136" s="111" t="s">
        <v>495</v>
      </c>
      <c r="C136" s="111" t="s">
        <v>166</v>
      </c>
      <c r="D136" s="112">
        <v>65902.44</v>
      </c>
      <c r="E136" s="113">
        <v>9417.4586760000002</v>
      </c>
      <c r="F136" s="54">
        <v>0.14299999999999999</v>
      </c>
      <c r="G136" s="22">
        <v>9424.0489199999993</v>
      </c>
    </row>
    <row r="137" spans="1:11" s="97" customFormat="1" x14ac:dyDescent="0.2">
      <c r="A137" s="114"/>
      <c r="B137" s="114"/>
      <c r="C137" s="116" t="s">
        <v>185</v>
      </c>
      <c r="D137" s="117">
        <v>0</v>
      </c>
      <c r="E137" s="118">
        <v>0</v>
      </c>
      <c r="F137" s="54">
        <v>0</v>
      </c>
      <c r="G137" s="22">
        <v>0</v>
      </c>
    </row>
    <row r="138" spans="1:11" s="72" customFormat="1" x14ac:dyDescent="0.2">
      <c r="A138" s="114"/>
      <c r="B138" s="111" t="s">
        <v>499</v>
      </c>
      <c r="C138" s="115"/>
      <c r="D138" s="112">
        <v>65902.44</v>
      </c>
      <c r="E138" s="113">
        <v>9417.4586760000002</v>
      </c>
      <c r="F138" s="54">
        <v>0.14299999999999999</v>
      </c>
      <c r="G138" s="22">
        <v>9424.0489199999993</v>
      </c>
      <c r="H138" s="97"/>
      <c r="I138" s="97"/>
      <c r="J138" s="97"/>
      <c r="K138" s="97"/>
    </row>
    <row r="139" spans="1:11" s="97" customFormat="1" ht="10.8" thickBot="1" x14ac:dyDescent="0.25">
      <c r="A139" s="119" t="s">
        <v>207</v>
      </c>
      <c r="B139" s="120"/>
      <c r="C139" s="120"/>
      <c r="D139" s="121">
        <v>1049814638.4000002</v>
      </c>
      <c r="E139" s="122">
        <v>94969383.112957001</v>
      </c>
      <c r="F139" s="123"/>
      <c r="G139" s="124">
        <v>3491153831.5496387</v>
      </c>
    </row>
    <row r="140" spans="1:11" s="97" customFormat="1" ht="10.8" thickTop="1" x14ac:dyDescent="0.2">
      <c r="C140" s="22"/>
      <c r="D140" s="125" t="s">
        <v>0</v>
      </c>
      <c r="E140" s="125" t="s">
        <v>1</v>
      </c>
      <c r="F140" s="5" t="s">
        <v>215</v>
      </c>
      <c r="G140" s="5" t="s">
        <v>390</v>
      </c>
      <c r="H140" s="5"/>
    </row>
    <row r="141" spans="1:11" s="97" customFormat="1" x14ac:dyDescent="0.2">
      <c r="A141" s="111"/>
      <c r="B141" s="115"/>
      <c r="C141" s="115"/>
      <c r="D141" s="111" t="s">
        <v>212</v>
      </c>
      <c r="E141" s="126"/>
      <c r="I141" s="72"/>
      <c r="J141" s="72"/>
      <c r="K141" s="72"/>
    </row>
    <row r="142" spans="1:11" s="97" customFormat="1" x14ac:dyDescent="0.2">
      <c r="A142" s="127" t="s">
        <v>10</v>
      </c>
      <c r="B142" s="111" t="s">
        <v>11</v>
      </c>
      <c r="C142" s="127" t="s">
        <v>12</v>
      </c>
      <c r="D142" s="127" t="s">
        <v>211</v>
      </c>
      <c r="E142" s="128" t="s">
        <v>213</v>
      </c>
      <c r="F142" s="72" t="s">
        <v>214</v>
      </c>
      <c r="G142" s="72" t="s">
        <v>214</v>
      </c>
      <c r="H142" s="72"/>
    </row>
    <row r="143" spans="1:11" s="97" customFormat="1" x14ac:dyDescent="0.2">
      <c r="A143" s="111" t="s">
        <v>22</v>
      </c>
      <c r="B143" s="111" t="s">
        <v>36</v>
      </c>
      <c r="C143" s="111" t="s">
        <v>38</v>
      </c>
      <c r="D143" s="112">
        <v>370941.56</v>
      </c>
      <c r="E143" s="113">
        <v>0</v>
      </c>
      <c r="F143" s="54">
        <v>0</v>
      </c>
      <c r="G143" s="68">
        <v>0</v>
      </c>
      <c r="H143" s="68"/>
    </row>
    <row r="144" spans="1:11" s="97" customFormat="1" x14ac:dyDescent="0.2">
      <c r="A144" s="114"/>
      <c r="B144" s="111" t="s">
        <v>370</v>
      </c>
      <c r="C144" s="115"/>
      <c r="D144" s="112">
        <v>370941.56</v>
      </c>
      <c r="E144" s="113">
        <v>0</v>
      </c>
      <c r="F144" s="54">
        <v>0</v>
      </c>
      <c r="G144" s="22">
        <v>0</v>
      </c>
      <c r="H144" s="22"/>
    </row>
    <row r="145" spans="1:11" s="97" customFormat="1" x14ac:dyDescent="0.2">
      <c r="A145" s="114"/>
      <c r="B145" s="111" t="s">
        <v>48</v>
      </c>
      <c r="C145" s="111" t="s">
        <v>49</v>
      </c>
      <c r="D145" s="112">
        <v>33149442.199999999</v>
      </c>
      <c r="E145" s="113">
        <v>0</v>
      </c>
      <c r="F145" s="54">
        <v>0</v>
      </c>
      <c r="G145" s="22">
        <v>0</v>
      </c>
      <c r="H145" s="22"/>
    </row>
    <row r="146" spans="1:11" s="97" customFormat="1" x14ac:dyDescent="0.2">
      <c r="A146" s="114"/>
      <c r="B146" s="111" t="s">
        <v>373</v>
      </c>
      <c r="C146" s="115"/>
      <c r="D146" s="112">
        <v>33149442.199999999</v>
      </c>
      <c r="E146" s="113">
        <v>0</v>
      </c>
      <c r="F146" s="54">
        <v>0</v>
      </c>
      <c r="G146" s="22">
        <v>0</v>
      </c>
      <c r="H146" s="22"/>
    </row>
    <row r="147" spans="1:11" s="97" customFormat="1" x14ac:dyDescent="0.2">
      <c r="A147" s="114"/>
      <c r="B147" s="111" t="s">
        <v>53</v>
      </c>
      <c r="C147" s="111" t="s">
        <v>55</v>
      </c>
      <c r="D147" s="112">
        <v>52104.91</v>
      </c>
      <c r="E147" s="113">
        <v>0</v>
      </c>
      <c r="F147" s="54">
        <v>0</v>
      </c>
      <c r="G147" s="22">
        <v>0</v>
      </c>
      <c r="H147" s="22"/>
    </row>
    <row r="148" spans="1:11" s="97" customFormat="1" x14ac:dyDescent="0.2">
      <c r="A148" s="114"/>
      <c r="B148" s="111" t="s">
        <v>374</v>
      </c>
      <c r="C148" s="115"/>
      <c r="D148" s="112">
        <v>52104.91</v>
      </c>
      <c r="E148" s="113">
        <v>0</v>
      </c>
      <c r="F148" s="54">
        <v>0</v>
      </c>
      <c r="G148" s="22">
        <v>0</v>
      </c>
      <c r="H148" s="22"/>
    </row>
    <row r="149" spans="1:11" s="97" customFormat="1" x14ac:dyDescent="0.2">
      <c r="A149" s="111" t="s">
        <v>198</v>
      </c>
      <c r="B149" s="115"/>
      <c r="C149" s="115"/>
      <c r="D149" s="112">
        <v>33572488.669999994</v>
      </c>
      <c r="E149" s="113">
        <v>0</v>
      </c>
      <c r="F149" s="54">
        <v>0</v>
      </c>
      <c r="G149" s="22">
        <v>0</v>
      </c>
      <c r="H149" s="22"/>
    </row>
    <row r="150" spans="1:11" s="97" customFormat="1" ht="10.8" thickBot="1" x14ac:dyDescent="0.25">
      <c r="A150" s="129" t="s">
        <v>194</v>
      </c>
      <c r="B150" s="130"/>
      <c r="C150" s="130"/>
      <c r="D150" s="131">
        <v>33572488.669999994</v>
      </c>
      <c r="E150" s="132">
        <v>0</v>
      </c>
      <c r="F150" s="54"/>
      <c r="G150" s="29">
        <v>0</v>
      </c>
      <c r="H150" s="22"/>
    </row>
    <row r="151" spans="1:11" s="97" customFormat="1" ht="10.8" thickTop="1" x14ac:dyDescent="0.2">
      <c r="A151" s="84"/>
      <c r="B151" s="84"/>
      <c r="C151" s="84"/>
      <c r="D151" s="84"/>
      <c r="E151" s="84"/>
      <c r="F151" s="54"/>
      <c r="G151" s="22"/>
      <c r="H151" s="22"/>
    </row>
    <row r="152" spans="1:11" s="97" customFormat="1" ht="10.8" thickBot="1" x14ac:dyDescent="0.25">
      <c r="A152" s="133"/>
      <c r="B152" s="133"/>
      <c r="C152" s="133"/>
      <c r="D152" s="124">
        <v>33627371.649999991</v>
      </c>
      <c r="E152" s="124">
        <v>7320.3995569999997</v>
      </c>
      <c r="F152" s="134"/>
      <c r="G152" s="124">
        <v>7299.4363400000011</v>
      </c>
      <c r="H152" s="29"/>
    </row>
    <row r="153" spans="1:11" s="97" customFormat="1" ht="10.8" thickTop="1" x14ac:dyDescent="0.2">
      <c r="A153" s="84"/>
      <c r="B153" s="84"/>
      <c r="C153" s="84"/>
      <c r="D153" s="85"/>
      <c r="E153" s="85"/>
      <c r="F153" s="54"/>
      <c r="G153" s="22"/>
      <c r="H153" s="22"/>
    </row>
    <row r="154" spans="1:11" s="72" customFormat="1" x14ac:dyDescent="0.2">
      <c r="A154" s="358" t="s">
        <v>403</v>
      </c>
      <c r="B154" s="358"/>
      <c r="C154" s="358"/>
      <c r="D154" s="358"/>
      <c r="E154" s="358"/>
      <c r="F154" s="358"/>
      <c r="G154" s="358"/>
      <c r="H154" s="358"/>
      <c r="I154" s="97"/>
      <c r="J154" s="97"/>
      <c r="K154" s="97"/>
    </row>
    <row r="155" spans="1:11" s="97" customFormat="1" x14ac:dyDescent="0.2">
      <c r="A155" s="72"/>
      <c r="B155" s="72"/>
      <c r="C155" s="72"/>
      <c r="D155" s="72"/>
      <c r="E155" s="72"/>
      <c r="F155" s="72"/>
      <c r="G155" s="72"/>
      <c r="H155" s="72"/>
    </row>
    <row r="156" spans="1:11" s="97" customFormat="1" x14ac:dyDescent="0.2">
      <c r="A156" s="78"/>
      <c r="B156" s="135"/>
      <c r="C156" s="80"/>
      <c r="D156" s="136" t="s">
        <v>0</v>
      </c>
      <c r="E156" s="136" t="s">
        <v>1</v>
      </c>
      <c r="F156" s="61" t="s">
        <v>215</v>
      </c>
      <c r="G156" s="60" t="s">
        <v>390</v>
      </c>
      <c r="H156" s="5"/>
    </row>
    <row r="157" spans="1:11" s="97" customFormat="1" x14ac:dyDescent="0.2">
      <c r="A157" s="78"/>
      <c r="B157" s="137"/>
      <c r="C157" s="137"/>
      <c r="D157" s="138" t="s">
        <v>212</v>
      </c>
      <c r="E157" s="139"/>
      <c r="F157" s="6"/>
      <c r="G157" s="140"/>
      <c r="I157" s="72"/>
      <c r="J157" s="72"/>
      <c r="K157" s="72"/>
    </row>
    <row r="158" spans="1:11" s="97" customFormat="1" x14ac:dyDescent="0.2">
      <c r="A158" s="141" t="s">
        <v>10</v>
      </c>
      <c r="B158" s="111" t="s">
        <v>11</v>
      </c>
      <c r="C158" s="127" t="s">
        <v>12</v>
      </c>
      <c r="D158" s="127" t="s">
        <v>211</v>
      </c>
      <c r="E158" s="142" t="s">
        <v>213</v>
      </c>
      <c r="F158" s="81" t="s">
        <v>214</v>
      </c>
      <c r="G158" s="143" t="s">
        <v>214</v>
      </c>
      <c r="H158" s="72"/>
    </row>
    <row r="159" spans="1:11" s="97" customFormat="1" x14ac:dyDescent="0.2">
      <c r="A159" s="144" t="s">
        <v>63</v>
      </c>
      <c r="B159" s="111" t="s">
        <v>64</v>
      </c>
      <c r="C159" s="111" t="s">
        <v>65</v>
      </c>
      <c r="D159" s="112">
        <v>533939541.00999999</v>
      </c>
      <c r="E159" s="145">
        <v>14404130.456432</v>
      </c>
      <c r="F159" s="59">
        <v>2.7E-2</v>
      </c>
      <c r="G159" s="69">
        <v>14416367.607270001</v>
      </c>
      <c r="H159" s="68"/>
    </row>
    <row r="160" spans="1:11" s="97" customFormat="1" x14ac:dyDescent="0.2">
      <c r="A160" s="77"/>
      <c r="B160" s="114"/>
      <c r="C160" s="116" t="s">
        <v>68</v>
      </c>
      <c r="D160" s="117">
        <v>1017894920.7799999</v>
      </c>
      <c r="E160" s="69">
        <v>20191403.770241998</v>
      </c>
      <c r="F160" s="59">
        <v>0.02</v>
      </c>
      <c r="G160" s="146">
        <v>20357898.415599998</v>
      </c>
      <c r="H160" s="22"/>
    </row>
    <row r="161" spans="1:9" s="97" customFormat="1" x14ac:dyDescent="0.2">
      <c r="A161" s="77"/>
      <c r="B161" s="114"/>
      <c r="C161" s="116" t="s">
        <v>70</v>
      </c>
      <c r="D161" s="117">
        <v>1473217529.2799997</v>
      </c>
      <c r="E161" s="69">
        <v>28964785.600809</v>
      </c>
      <c r="F161" s="59">
        <v>0.02</v>
      </c>
      <c r="G161" s="146">
        <v>29464350.585599996</v>
      </c>
      <c r="H161" s="22"/>
    </row>
    <row r="162" spans="1:9" s="97" customFormat="1" x14ac:dyDescent="0.2">
      <c r="A162" s="77"/>
      <c r="B162" s="111" t="s">
        <v>376</v>
      </c>
      <c r="C162" s="115"/>
      <c r="D162" s="112">
        <v>3025051991.0699997</v>
      </c>
      <c r="E162" s="145">
        <v>63560319.827482998</v>
      </c>
      <c r="F162" s="59">
        <v>2.1000000000000001E-2</v>
      </c>
      <c r="G162" s="146">
        <v>63526091.812469997</v>
      </c>
      <c r="H162" s="22"/>
    </row>
    <row r="163" spans="1:9" s="97" customFormat="1" x14ac:dyDescent="0.2">
      <c r="A163" s="77"/>
      <c r="B163" s="111" t="s">
        <v>60</v>
      </c>
      <c r="C163" s="111" t="s">
        <v>61</v>
      </c>
      <c r="D163" s="112">
        <v>490851818.24000001</v>
      </c>
      <c r="E163" s="145">
        <v>11681275.551363999</v>
      </c>
      <c r="F163" s="59">
        <v>2.4E-2</v>
      </c>
      <c r="G163" s="146">
        <v>11780443.63776</v>
      </c>
      <c r="H163" s="22"/>
    </row>
    <row r="164" spans="1:9" s="97" customFormat="1" x14ac:dyDescent="0.2">
      <c r="A164" s="77"/>
      <c r="B164" s="114"/>
      <c r="C164" s="116" t="s">
        <v>73</v>
      </c>
      <c r="D164" s="117">
        <v>638034079.00999999</v>
      </c>
      <c r="E164" s="69">
        <v>12726450.675480001</v>
      </c>
      <c r="F164" s="59">
        <v>0.02</v>
      </c>
      <c r="G164" s="146">
        <v>12760681.5802</v>
      </c>
      <c r="H164" s="22"/>
    </row>
    <row r="165" spans="1:9" s="97" customFormat="1" x14ac:dyDescent="0.2">
      <c r="A165" s="77"/>
      <c r="B165" s="114"/>
      <c r="C165" s="116" t="s">
        <v>75</v>
      </c>
      <c r="D165" s="117">
        <v>665026214.41999996</v>
      </c>
      <c r="E165" s="69">
        <v>13219264.275700001</v>
      </c>
      <c r="F165" s="59">
        <v>0.02</v>
      </c>
      <c r="G165" s="146">
        <v>13300524.2884</v>
      </c>
      <c r="H165" s="22"/>
    </row>
    <row r="166" spans="1:9" s="97" customFormat="1" x14ac:dyDescent="0.2">
      <c r="A166" s="77"/>
      <c r="B166" s="111" t="s">
        <v>375</v>
      </c>
      <c r="C166" s="115"/>
      <c r="D166" s="112">
        <v>1793912111.6700001</v>
      </c>
      <c r="E166" s="145">
        <v>37626990.502544001</v>
      </c>
      <c r="F166" s="59">
        <v>2.1000000000000001E-2</v>
      </c>
      <c r="G166" s="146">
        <v>37672154.345070004</v>
      </c>
      <c r="H166" s="22"/>
    </row>
    <row r="167" spans="1:9" s="97" customFormat="1" x14ac:dyDescent="0.2">
      <c r="A167" s="144" t="s">
        <v>199</v>
      </c>
      <c r="B167" s="115"/>
      <c r="C167" s="115"/>
      <c r="D167" s="112">
        <v>4818964102.7399998</v>
      </c>
      <c r="E167" s="145">
        <v>101187310.33002701</v>
      </c>
      <c r="F167" s="59">
        <v>2.1000000000000001E-2</v>
      </c>
      <c r="G167" s="146">
        <v>101198246.15754001</v>
      </c>
      <c r="H167" s="22"/>
    </row>
    <row r="168" spans="1:9" s="97" customFormat="1" x14ac:dyDescent="0.2">
      <c r="A168" s="144" t="s">
        <v>388</v>
      </c>
      <c r="B168" s="111" t="s">
        <v>64</v>
      </c>
      <c r="C168" s="111" t="s">
        <v>67</v>
      </c>
      <c r="D168" s="112">
        <v>1562215.24</v>
      </c>
      <c r="E168" s="145">
        <v>28119.874319999995</v>
      </c>
      <c r="F168" s="59">
        <v>1.7999999999999999E-2</v>
      </c>
      <c r="G168" s="146">
        <v>28119.874319999999</v>
      </c>
      <c r="H168" s="22"/>
    </row>
    <row r="169" spans="1:9" s="97" customFormat="1" x14ac:dyDescent="0.2">
      <c r="A169" s="77"/>
      <c r="B169" s="114"/>
      <c r="C169" s="116" t="s">
        <v>69</v>
      </c>
      <c r="D169" s="117">
        <v>520034191.31999993</v>
      </c>
      <c r="E169" s="69">
        <v>11624125.588159999</v>
      </c>
      <c r="F169" s="59">
        <v>2.1999999999999999E-2</v>
      </c>
      <c r="G169" s="146">
        <v>11440752.209039997</v>
      </c>
      <c r="H169" s="22"/>
    </row>
    <row r="170" spans="1:9" s="97" customFormat="1" x14ac:dyDescent="0.2">
      <c r="A170" s="77"/>
      <c r="B170" s="114"/>
      <c r="C170" s="116" t="s">
        <v>71</v>
      </c>
      <c r="D170" s="117">
        <v>374243534.94000006</v>
      </c>
      <c r="E170" s="69">
        <v>8393390.1956399996</v>
      </c>
      <c r="F170" s="59">
        <v>2.1999999999999999E-2</v>
      </c>
      <c r="G170" s="146">
        <v>8233357.7686800007</v>
      </c>
      <c r="H170" s="22"/>
    </row>
    <row r="171" spans="1:9" s="97" customFormat="1" x14ac:dyDescent="0.2">
      <c r="A171" s="77"/>
      <c r="B171" s="111" t="s">
        <v>376</v>
      </c>
      <c r="C171" s="115"/>
      <c r="D171" s="112">
        <v>895839941.5</v>
      </c>
      <c r="E171" s="145">
        <v>20045635.658119999</v>
      </c>
      <c r="F171" s="59">
        <v>2.1999999999999999E-2</v>
      </c>
      <c r="G171" s="146">
        <v>19708478.713</v>
      </c>
      <c r="H171" s="22"/>
      <c r="I171" s="85"/>
    </row>
    <row r="172" spans="1:9" s="97" customFormat="1" x14ac:dyDescent="0.2">
      <c r="A172" s="77"/>
      <c r="B172" s="111" t="s">
        <v>60</v>
      </c>
      <c r="C172" s="111" t="s">
        <v>72</v>
      </c>
      <c r="D172" s="112">
        <v>21029103.020000003</v>
      </c>
      <c r="E172" s="145">
        <v>429533.93066000001</v>
      </c>
      <c r="F172" s="59">
        <v>0.02</v>
      </c>
      <c r="G172" s="146">
        <v>420582.06040000007</v>
      </c>
      <c r="H172" s="22"/>
      <c r="I172" s="54"/>
    </row>
    <row r="173" spans="1:9" s="97" customFormat="1" x14ac:dyDescent="0.2">
      <c r="A173" s="77"/>
      <c r="B173" s="114"/>
      <c r="C173" s="116" t="s">
        <v>74</v>
      </c>
      <c r="D173" s="117">
        <v>989996594.57000005</v>
      </c>
      <c r="E173" s="69">
        <v>22163228.43682</v>
      </c>
      <c r="F173" s="59">
        <v>2.1999999999999999E-2</v>
      </c>
      <c r="G173" s="146">
        <v>21779925.080540001</v>
      </c>
      <c r="H173" s="22"/>
    </row>
    <row r="174" spans="1:9" s="97" customFormat="1" x14ac:dyDescent="0.2">
      <c r="A174" s="77"/>
      <c r="B174" s="114"/>
      <c r="C174" s="116" t="s">
        <v>76</v>
      </c>
      <c r="D174" s="117">
        <v>741758286.24999988</v>
      </c>
      <c r="E174" s="69">
        <v>16689392.748639999</v>
      </c>
      <c r="F174" s="59">
        <v>2.1999999999999999E-2</v>
      </c>
      <c r="G174" s="146">
        <v>16318682.297499996</v>
      </c>
      <c r="H174" s="22"/>
    </row>
    <row r="175" spans="1:9" s="97" customFormat="1" x14ac:dyDescent="0.2">
      <c r="A175" s="77"/>
      <c r="B175" s="111" t="s">
        <v>375</v>
      </c>
      <c r="C175" s="115"/>
      <c r="D175" s="112">
        <v>1752783983.8399999</v>
      </c>
      <c r="E175" s="145">
        <v>39282155.116119996</v>
      </c>
      <c r="F175" s="59">
        <v>2.1999999999999999E-2</v>
      </c>
      <c r="G175" s="146">
        <v>38561247.644479997</v>
      </c>
      <c r="H175" s="22"/>
    </row>
    <row r="176" spans="1:9" s="97" customFormat="1" x14ac:dyDescent="0.2">
      <c r="A176" s="144" t="s">
        <v>389</v>
      </c>
      <c r="B176" s="115"/>
      <c r="C176" s="115"/>
      <c r="D176" s="112">
        <v>2648623925.3400002</v>
      </c>
      <c r="E176" s="145">
        <v>59327790.774240002</v>
      </c>
      <c r="F176" s="59">
        <v>2.1999999999999999E-2</v>
      </c>
      <c r="G176" s="146">
        <v>58269726.357479997</v>
      </c>
      <c r="H176" s="22"/>
    </row>
    <row r="177" spans="1:11" s="97" customFormat="1" x14ac:dyDescent="0.2">
      <c r="A177" s="147" t="s">
        <v>194</v>
      </c>
      <c r="B177" s="148"/>
      <c r="C177" s="148"/>
      <c r="D177" s="149">
        <v>7467588028.0799999</v>
      </c>
      <c r="E177" s="150">
        <v>160515101.104267</v>
      </c>
      <c r="F177" s="59">
        <v>2.1000000000000001E-2</v>
      </c>
      <c r="G177" s="146">
        <v>156819348.58968002</v>
      </c>
      <c r="H177" s="22"/>
    </row>
    <row r="178" spans="1:11" s="72" customFormat="1" x14ac:dyDescent="0.2">
      <c r="A178" s="151"/>
      <c r="B178" s="152"/>
      <c r="C178" s="152"/>
      <c r="D178" s="152"/>
      <c r="E178" s="152"/>
      <c r="F178" s="44"/>
      <c r="G178" s="153"/>
      <c r="H178" s="22"/>
      <c r="I178" s="97"/>
      <c r="J178" s="97"/>
      <c r="K178" s="97"/>
    </row>
    <row r="179" spans="1:11" s="97" customFormat="1" x14ac:dyDescent="0.2">
      <c r="A179" s="154"/>
      <c r="B179" s="154"/>
      <c r="C179" s="154"/>
      <c r="D179" s="154"/>
      <c r="E179" s="154"/>
      <c r="F179" s="59"/>
      <c r="G179" s="63"/>
      <c r="H179" s="22"/>
    </row>
    <row r="180" spans="1:11" s="97" customFormat="1" x14ac:dyDescent="0.2">
      <c r="A180" s="78"/>
      <c r="B180" s="136" t="s">
        <v>0</v>
      </c>
      <c r="C180" s="136" t="s">
        <v>1</v>
      </c>
      <c r="D180" s="135"/>
      <c r="E180" s="135"/>
      <c r="F180" s="61" t="s">
        <v>215</v>
      </c>
      <c r="G180" s="60" t="s">
        <v>390</v>
      </c>
      <c r="H180" s="5"/>
    </row>
    <row r="181" spans="1:11" s="97" customFormat="1" x14ac:dyDescent="0.2">
      <c r="A181" s="78"/>
      <c r="B181" s="138" t="s">
        <v>212</v>
      </c>
      <c r="C181" s="139"/>
      <c r="D181" s="154"/>
      <c r="E181" s="154"/>
      <c r="F181" s="6"/>
      <c r="G181" s="140"/>
      <c r="I181" s="72"/>
      <c r="J181" s="72"/>
      <c r="K181" s="72"/>
    </row>
    <row r="182" spans="1:11" s="97" customFormat="1" x14ac:dyDescent="0.2">
      <c r="A182" s="141" t="s">
        <v>10</v>
      </c>
      <c r="B182" s="127" t="s">
        <v>211</v>
      </c>
      <c r="C182" s="142" t="s">
        <v>213</v>
      </c>
      <c r="D182" s="154"/>
      <c r="E182" s="154"/>
      <c r="F182" s="81" t="s">
        <v>214</v>
      </c>
      <c r="G182" s="143" t="s">
        <v>214</v>
      </c>
      <c r="H182" s="72"/>
    </row>
    <row r="183" spans="1:11" s="97" customFormat="1" x14ac:dyDescent="0.2">
      <c r="A183" s="144" t="s">
        <v>97</v>
      </c>
      <c r="B183" s="112">
        <v>8393909671.1299982</v>
      </c>
      <c r="C183" s="145">
        <v>318246996.88275313</v>
      </c>
      <c r="D183" s="154"/>
      <c r="E183" s="154"/>
      <c r="F183" s="59">
        <v>3.7999999999999999E-2</v>
      </c>
      <c r="G183" s="69">
        <v>318968567.50293994</v>
      </c>
      <c r="H183" s="68"/>
    </row>
    <row r="184" spans="1:11" s="97" customFormat="1" x14ac:dyDescent="0.2">
      <c r="A184" s="155" t="s">
        <v>131</v>
      </c>
      <c r="B184" s="117">
        <v>219524462.45999998</v>
      </c>
      <c r="C184" s="69">
        <v>6008847.701409</v>
      </c>
      <c r="D184" s="154"/>
      <c r="E184" s="154"/>
      <c r="F184" s="59">
        <v>2.7E-2</v>
      </c>
      <c r="G184" s="69">
        <v>5927160.486419999</v>
      </c>
      <c r="H184" s="22"/>
    </row>
    <row r="185" spans="1:11" s="97" customFormat="1" x14ac:dyDescent="0.2">
      <c r="A185" s="147" t="s">
        <v>194</v>
      </c>
      <c r="B185" s="149">
        <v>8613434133.5899982</v>
      </c>
      <c r="C185" s="150">
        <v>324255844.58416212</v>
      </c>
      <c r="D185" s="154"/>
      <c r="E185" s="154"/>
      <c r="F185" s="59">
        <v>3.7999999999999999E-2</v>
      </c>
      <c r="G185" s="69">
        <v>327310497.07641995</v>
      </c>
      <c r="H185" s="22"/>
    </row>
    <row r="186" spans="1:11" s="72" customFormat="1" x14ac:dyDescent="0.2">
      <c r="A186" s="151"/>
      <c r="B186" s="152"/>
      <c r="C186" s="152"/>
      <c r="D186" s="152"/>
      <c r="E186" s="152"/>
      <c r="F186" s="44"/>
      <c r="G186" s="153"/>
      <c r="H186" s="22"/>
      <c r="I186" s="97"/>
      <c r="J186" s="97"/>
      <c r="K186" s="97"/>
    </row>
    <row r="187" spans="1:11" s="97" customFormat="1" x14ac:dyDescent="0.2">
      <c r="A187" s="84"/>
      <c r="B187" s="84"/>
      <c r="C187" s="84"/>
      <c r="D187" s="84"/>
      <c r="E187" s="84"/>
      <c r="F187" s="54"/>
      <c r="G187" s="22"/>
      <c r="H187" s="22"/>
    </row>
    <row r="188" spans="1:11" s="97" customFormat="1" x14ac:dyDescent="0.2">
      <c r="A188" s="78"/>
      <c r="B188" s="135"/>
      <c r="C188" s="80"/>
      <c r="D188" s="136" t="s">
        <v>0</v>
      </c>
      <c r="E188" s="136" t="s">
        <v>1</v>
      </c>
      <c r="F188" s="61" t="s">
        <v>215</v>
      </c>
      <c r="G188" s="60" t="s">
        <v>390</v>
      </c>
      <c r="H188" s="5"/>
    </row>
    <row r="189" spans="1:11" s="97" customFormat="1" x14ac:dyDescent="0.2">
      <c r="A189" s="78"/>
      <c r="B189" s="137"/>
      <c r="C189" s="137"/>
      <c r="D189" s="138" t="s">
        <v>212</v>
      </c>
      <c r="E189" s="139"/>
      <c r="F189" s="6"/>
      <c r="G189" s="140"/>
      <c r="I189" s="72"/>
      <c r="J189" s="72"/>
      <c r="K189" s="72"/>
    </row>
    <row r="190" spans="1:11" s="97" customFormat="1" x14ac:dyDescent="0.2">
      <c r="A190" s="141" t="s">
        <v>10</v>
      </c>
      <c r="B190" s="111" t="s">
        <v>11</v>
      </c>
      <c r="C190" s="127" t="s">
        <v>12</v>
      </c>
      <c r="D190" s="127" t="s">
        <v>211</v>
      </c>
      <c r="E190" s="142" t="s">
        <v>213</v>
      </c>
      <c r="F190" s="81" t="s">
        <v>214</v>
      </c>
      <c r="G190" s="143" t="s">
        <v>214</v>
      </c>
      <c r="H190" s="72"/>
    </row>
    <row r="191" spans="1:11" s="97" customFormat="1" x14ac:dyDescent="0.2">
      <c r="A191" s="144" t="s">
        <v>491</v>
      </c>
      <c r="B191" s="111" t="s">
        <v>83</v>
      </c>
      <c r="C191" s="111" t="s">
        <v>84</v>
      </c>
      <c r="D191" s="112">
        <v>21734638</v>
      </c>
      <c r="E191" s="145">
        <v>629109.05432000011</v>
      </c>
      <c r="F191" s="59">
        <v>2.9000000000000001E-2</v>
      </c>
      <c r="G191" s="69">
        <v>630304.50199999998</v>
      </c>
      <c r="H191" s="68"/>
    </row>
    <row r="192" spans="1:11" s="97" customFormat="1" x14ac:dyDescent="0.2">
      <c r="A192" s="144" t="s">
        <v>496</v>
      </c>
      <c r="B192" s="115"/>
      <c r="C192" s="115"/>
      <c r="D192" s="112">
        <v>21734638</v>
      </c>
      <c r="E192" s="145">
        <v>629109.05432000011</v>
      </c>
      <c r="F192" s="59">
        <v>2.9000000000000001E-2</v>
      </c>
      <c r="G192" s="146">
        <v>630304.50199999998</v>
      </c>
      <c r="H192" s="22"/>
    </row>
    <row r="193" spans="1:9" s="97" customFormat="1" x14ac:dyDescent="0.2">
      <c r="A193" s="144" t="s">
        <v>492</v>
      </c>
      <c r="B193" s="111" t="s">
        <v>83</v>
      </c>
      <c r="C193" s="111" t="s">
        <v>84</v>
      </c>
      <c r="D193" s="112">
        <v>9302210.5399999991</v>
      </c>
      <c r="E193" s="145">
        <v>241519.44605999999</v>
      </c>
      <c r="F193" s="59">
        <v>2.5999999999999999E-2</v>
      </c>
      <c r="G193" s="146">
        <v>241857.47403999997</v>
      </c>
      <c r="H193" s="22"/>
    </row>
    <row r="194" spans="1:9" s="97" customFormat="1" x14ac:dyDescent="0.2">
      <c r="A194" s="144" t="s">
        <v>497</v>
      </c>
      <c r="B194" s="115"/>
      <c r="C194" s="115"/>
      <c r="D194" s="112">
        <v>9302210.5399999991</v>
      </c>
      <c r="E194" s="145">
        <v>241519.44605999999</v>
      </c>
      <c r="F194" s="59">
        <v>2.5999999999999999E-2</v>
      </c>
      <c r="G194" s="146">
        <v>241857.47403999997</v>
      </c>
      <c r="H194" s="22"/>
    </row>
    <row r="195" spans="1:9" s="97" customFormat="1" x14ac:dyDescent="0.2">
      <c r="A195" s="147" t="s">
        <v>194</v>
      </c>
      <c r="B195" s="148"/>
      <c r="C195" s="148"/>
      <c r="D195" s="149">
        <v>31036848.539999999</v>
      </c>
      <c r="E195" s="150">
        <v>870628.5003800001</v>
      </c>
      <c r="F195" s="59"/>
      <c r="G195" s="146"/>
      <c r="H195" s="22"/>
    </row>
    <row r="196" spans="1:9" s="97" customFormat="1" x14ac:dyDescent="0.2">
      <c r="A196" s="156"/>
      <c r="B196" s="157"/>
      <c r="C196" s="157"/>
      <c r="D196" s="56"/>
      <c r="E196" s="56"/>
      <c r="F196" s="59"/>
      <c r="G196" s="146"/>
      <c r="H196" s="22"/>
    </row>
    <row r="197" spans="1:9" s="97" customFormat="1" x14ac:dyDescent="0.2">
      <c r="A197" s="158"/>
      <c r="B197" s="154"/>
      <c r="C197" s="154"/>
      <c r="D197" s="159" t="s">
        <v>0</v>
      </c>
      <c r="E197" s="159" t="s">
        <v>1</v>
      </c>
      <c r="F197" s="53" t="s">
        <v>215</v>
      </c>
      <c r="G197" s="52" t="s">
        <v>390</v>
      </c>
      <c r="H197" s="22"/>
    </row>
    <row r="198" spans="1:9" s="97" customFormat="1" x14ac:dyDescent="0.2">
      <c r="A198" s="158"/>
      <c r="B198" s="14" t="s">
        <v>404</v>
      </c>
      <c r="C198" s="160">
        <v>352</v>
      </c>
      <c r="D198" s="161">
        <v>-91.78</v>
      </c>
      <c r="E198" s="13">
        <v>-1.7438199999999999</v>
      </c>
      <c r="F198" s="59"/>
      <c r="G198" s="146"/>
      <c r="H198" s="22"/>
    </row>
    <row r="199" spans="1:9" s="97" customFormat="1" x14ac:dyDescent="0.2">
      <c r="A199" s="158"/>
      <c r="B199" s="14" t="s">
        <v>404</v>
      </c>
      <c r="C199" s="160">
        <v>353</v>
      </c>
      <c r="D199" s="161">
        <v>1527587.08</v>
      </c>
      <c r="E199" s="13">
        <v>39717.264080000001</v>
      </c>
      <c r="F199" s="59"/>
      <c r="G199" s="146"/>
      <c r="H199" s="22"/>
    </row>
    <row r="200" spans="1:9" s="97" customFormat="1" x14ac:dyDescent="0.2">
      <c r="A200" s="158"/>
      <c r="B200" s="14" t="s">
        <v>404</v>
      </c>
      <c r="C200" s="160">
        <v>353.1</v>
      </c>
      <c r="D200" s="161">
        <v>19042228.640000001</v>
      </c>
      <c r="E200" s="13">
        <v>552224.63056000008</v>
      </c>
      <c r="F200" s="59"/>
      <c r="G200" s="146"/>
      <c r="H200" s="22"/>
    </row>
    <row r="201" spans="1:9" s="97" customFormat="1" x14ac:dyDescent="0.2">
      <c r="A201" s="158"/>
      <c r="B201" s="14" t="s">
        <v>404</v>
      </c>
      <c r="C201" s="160">
        <v>356</v>
      </c>
      <c r="D201" s="161">
        <v>1157175.03</v>
      </c>
      <c r="E201" s="13">
        <v>37029.600960000003</v>
      </c>
      <c r="F201" s="59"/>
      <c r="G201" s="146"/>
      <c r="H201" s="22"/>
    </row>
    <row r="202" spans="1:9" s="97" customFormat="1" x14ac:dyDescent="0.2">
      <c r="A202" s="158"/>
      <c r="B202" s="14" t="s">
        <v>404</v>
      </c>
      <c r="C202" s="160">
        <v>358</v>
      </c>
      <c r="D202" s="161">
        <v>7739.03</v>
      </c>
      <c r="E202" s="13">
        <v>139.30253999999999</v>
      </c>
      <c r="F202" s="59"/>
      <c r="G202" s="146"/>
      <c r="H202" s="22"/>
    </row>
    <row r="203" spans="1:9" s="97" customFormat="1" ht="10.8" thickBot="1" x14ac:dyDescent="0.25">
      <c r="A203" s="158"/>
      <c r="B203" s="51"/>
      <c r="C203" s="50"/>
      <c r="D203" s="162">
        <v>21734638.000000004</v>
      </c>
      <c r="E203" s="162">
        <v>629109.05432</v>
      </c>
      <c r="F203" s="49">
        <v>2.9000000000000001E-2</v>
      </c>
      <c r="G203" s="146">
        <v>630304.50200000009</v>
      </c>
      <c r="H203" s="22"/>
    </row>
    <row r="204" spans="1:9" s="97" customFormat="1" ht="10.8" thickTop="1" x14ac:dyDescent="0.2">
      <c r="A204" s="158"/>
      <c r="B204" s="14" t="s">
        <v>405</v>
      </c>
      <c r="C204" s="160">
        <v>352</v>
      </c>
      <c r="D204" s="161">
        <v>1417374.58</v>
      </c>
      <c r="E204" s="13">
        <v>26930.117020000002</v>
      </c>
      <c r="F204" s="59"/>
      <c r="G204" s="146"/>
      <c r="H204" s="22"/>
      <c r="I204" s="85"/>
    </row>
    <row r="205" spans="1:9" s="97" customFormat="1" x14ac:dyDescent="0.2">
      <c r="A205" s="158"/>
      <c r="B205" s="14" t="s">
        <v>405</v>
      </c>
      <c r="C205" s="160">
        <v>353</v>
      </c>
      <c r="D205" s="161">
        <v>4690304.5999999996</v>
      </c>
      <c r="E205" s="13">
        <v>121947.91959999998</v>
      </c>
      <c r="F205" s="59"/>
      <c r="G205" s="146"/>
      <c r="H205" s="22"/>
      <c r="I205" s="54"/>
    </row>
    <row r="206" spans="1:9" s="97" customFormat="1" x14ac:dyDescent="0.2">
      <c r="A206" s="158"/>
      <c r="B206" s="14" t="s">
        <v>405</v>
      </c>
      <c r="C206" s="160">
        <v>353.1</v>
      </c>
      <c r="D206" s="161">
        <v>3194531.36</v>
      </c>
      <c r="E206" s="13">
        <v>92641.409440000003</v>
      </c>
      <c r="F206" s="59"/>
      <c r="G206" s="146"/>
      <c r="H206" s="22"/>
    </row>
    <row r="207" spans="1:9" s="97" customFormat="1" ht="10.8" thickBot="1" x14ac:dyDescent="0.25">
      <c r="A207" s="158"/>
      <c r="B207" s="154"/>
      <c r="C207" s="154"/>
      <c r="D207" s="124">
        <v>9302210.5399999991</v>
      </c>
      <c r="E207" s="124">
        <v>241519.44605999999</v>
      </c>
      <c r="F207" s="49">
        <v>2.5999999999999999E-2</v>
      </c>
      <c r="G207" s="146">
        <v>241857.47403999997</v>
      </c>
      <c r="H207" s="22"/>
    </row>
    <row r="208" spans="1:9" s="97" customFormat="1" ht="10.8" thickTop="1" x14ac:dyDescent="0.2">
      <c r="A208" s="151"/>
      <c r="B208" s="152"/>
      <c r="C208" s="152"/>
      <c r="D208" s="163">
        <v>0</v>
      </c>
      <c r="E208" s="163">
        <v>0</v>
      </c>
      <c r="F208" s="44"/>
      <c r="G208" s="153"/>
      <c r="H208" s="22"/>
    </row>
    <row r="209" spans="1:11" s="72" customFormat="1" x14ac:dyDescent="0.2">
      <c r="A209" s="158"/>
      <c r="B209" s="154"/>
      <c r="C209" s="154"/>
      <c r="D209" s="45"/>
      <c r="E209" s="45"/>
      <c r="F209" s="59"/>
      <c r="G209" s="63"/>
      <c r="H209" s="22"/>
      <c r="I209" s="97"/>
      <c r="J209" s="97"/>
      <c r="K209" s="97"/>
    </row>
    <row r="210" spans="1:11" s="97" customFormat="1" x14ac:dyDescent="0.2">
      <c r="A210" s="359" t="s">
        <v>424</v>
      </c>
      <c r="B210" s="357"/>
      <c r="C210" s="357"/>
      <c r="D210" s="357"/>
      <c r="E210" s="357"/>
      <c r="F210" s="357"/>
      <c r="G210" s="357"/>
      <c r="H210" s="22"/>
    </row>
    <row r="211" spans="1:11" s="97" customFormat="1" x14ac:dyDescent="0.2">
      <c r="A211" s="164" t="s">
        <v>13</v>
      </c>
      <c r="B211" s="165" t="s">
        <v>420</v>
      </c>
      <c r="C211" s="166"/>
      <c r="D211" s="166"/>
      <c r="E211" s="166"/>
      <c r="F211" s="167"/>
      <c r="G211" s="168"/>
      <c r="H211" s="5"/>
    </row>
    <row r="212" spans="1:11" s="97" customFormat="1" x14ac:dyDescent="0.2">
      <c r="A212" s="78"/>
      <c r="B212" s="135"/>
      <c r="C212" s="80"/>
      <c r="D212" s="136" t="s">
        <v>0</v>
      </c>
      <c r="E212" s="136" t="s">
        <v>1</v>
      </c>
      <c r="F212" s="61" t="s">
        <v>215</v>
      </c>
      <c r="G212" s="60" t="s">
        <v>390</v>
      </c>
      <c r="I212" s="72"/>
      <c r="J212" s="72"/>
      <c r="K212" s="72"/>
    </row>
    <row r="213" spans="1:11" s="97" customFormat="1" x14ac:dyDescent="0.2">
      <c r="A213" s="78"/>
      <c r="B213" s="137"/>
      <c r="C213" s="137"/>
      <c r="D213" s="138" t="s">
        <v>212</v>
      </c>
      <c r="E213" s="139"/>
      <c r="F213" s="6"/>
      <c r="G213" s="140"/>
      <c r="H213" s="72"/>
    </row>
    <row r="214" spans="1:11" s="97" customFormat="1" x14ac:dyDescent="0.2">
      <c r="A214" s="141" t="s">
        <v>10</v>
      </c>
      <c r="B214" s="111" t="s">
        <v>11</v>
      </c>
      <c r="C214" s="127" t="s">
        <v>12</v>
      </c>
      <c r="D214" s="127" t="s">
        <v>211</v>
      </c>
      <c r="E214" s="142" t="s">
        <v>213</v>
      </c>
      <c r="F214" s="81" t="s">
        <v>214</v>
      </c>
      <c r="G214" s="143" t="s">
        <v>214</v>
      </c>
      <c r="H214" s="68"/>
    </row>
    <row r="215" spans="1:11" s="97" customFormat="1" x14ac:dyDescent="0.2">
      <c r="A215" s="144" t="s">
        <v>142</v>
      </c>
      <c r="B215" s="111" t="s">
        <v>143</v>
      </c>
      <c r="C215" s="111" t="s">
        <v>144</v>
      </c>
      <c r="D215" s="112">
        <v>11456093015.91</v>
      </c>
      <c r="E215" s="145">
        <v>392085910.97110003</v>
      </c>
      <c r="F215" s="59">
        <v>3.4000000000000002E-2</v>
      </c>
      <c r="G215" s="69">
        <v>389507162.54094005</v>
      </c>
      <c r="H215" s="22"/>
    </row>
    <row r="216" spans="1:11" s="97" customFormat="1" x14ac:dyDescent="0.2">
      <c r="A216" s="144" t="s">
        <v>205</v>
      </c>
      <c r="B216" s="115"/>
      <c r="C216" s="115"/>
      <c r="D216" s="112">
        <v>11456093015.91</v>
      </c>
      <c r="E216" s="145">
        <v>392085910.97110003</v>
      </c>
      <c r="F216" s="59">
        <v>3.4000000000000002E-2</v>
      </c>
      <c r="G216" s="146">
        <v>389507162.54094005</v>
      </c>
      <c r="H216" s="22"/>
    </row>
    <row r="217" spans="1:11" s="97" customFormat="1" x14ac:dyDescent="0.2">
      <c r="A217" s="147" t="s">
        <v>194</v>
      </c>
      <c r="B217" s="148"/>
      <c r="C217" s="148"/>
      <c r="D217" s="149">
        <v>11456093015.91</v>
      </c>
      <c r="E217" s="150">
        <v>392085910.97110003</v>
      </c>
      <c r="F217" s="59">
        <v>3.4000000000000002E-2</v>
      </c>
      <c r="G217" s="146">
        <v>389507162.54094005</v>
      </c>
      <c r="H217" s="22"/>
    </row>
    <row r="218" spans="1:11" s="97" customFormat="1" ht="13.2" x14ac:dyDescent="0.25">
      <c r="A218" s="102"/>
      <c r="B218" s="102"/>
      <c r="C218" s="102"/>
      <c r="D218" s="102"/>
      <c r="E218" s="102"/>
      <c r="F218" s="59"/>
      <c r="G218" s="146"/>
      <c r="H218" s="22"/>
    </row>
    <row r="219" spans="1:11" s="97" customFormat="1" ht="13.2" x14ac:dyDescent="0.25">
      <c r="A219" s="169"/>
      <c r="B219" s="169"/>
      <c r="C219" s="169"/>
      <c r="D219" s="169"/>
      <c r="E219" s="169"/>
      <c r="F219" s="59"/>
      <c r="G219" s="146"/>
      <c r="H219" s="22"/>
    </row>
    <row r="220" spans="1:11" s="72" customFormat="1" ht="13.2" x14ac:dyDescent="0.25">
      <c r="A220" s="170"/>
      <c r="B220" s="170"/>
      <c r="C220" s="170"/>
      <c r="D220" s="170"/>
      <c r="E220" s="170"/>
      <c r="F220" s="44"/>
      <c r="G220" s="153"/>
      <c r="H220" s="22"/>
      <c r="I220" s="97"/>
      <c r="J220" s="97"/>
      <c r="K220" s="97"/>
    </row>
    <row r="221" spans="1:11" s="97" customFormat="1" x14ac:dyDescent="0.2">
      <c r="A221" s="84"/>
      <c r="B221" s="84"/>
      <c r="C221" s="84"/>
      <c r="D221" s="84"/>
      <c r="E221" s="84"/>
      <c r="F221" s="54"/>
      <c r="G221" s="22"/>
      <c r="H221" s="22"/>
    </row>
    <row r="222" spans="1:11" s="97" customFormat="1" x14ac:dyDescent="0.2">
      <c r="A222" s="357" t="s">
        <v>427</v>
      </c>
      <c r="B222" s="357"/>
      <c r="C222" s="357"/>
      <c r="D222" s="357"/>
      <c r="E222" s="357"/>
      <c r="F222" s="357"/>
      <c r="G222" s="357"/>
      <c r="H222" s="5"/>
    </row>
    <row r="223" spans="1:11" s="97" customFormat="1" ht="13.2" x14ac:dyDescent="0.25">
      <c r="A223" s="171"/>
      <c r="B223" s="172"/>
      <c r="C223" s="166"/>
      <c r="D223" s="166"/>
      <c r="E223" s="166"/>
      <c r="F223" s="167"/>
      <c r="G223" s="168"/>
      <c r="I223" s="72"/>
      <c r="J223" s="72"/>
      <c r="K223" s="72"/>
    </row>
    <row r="224" spans="1:11" s="97" customFormat="1" x14ac:dyDescent="0.2">
      <c r="A224" s="78"/>
      <c r="B224" s="135"/>
      <c r="C224" s="80"/>
      <c r="D224" s="136" t="s">
        <v>0</v>
      </c>
      <c r="E224" s="136" t="s">
        <v>1</v>
      </c>
      <c r="F224" s="61" t="s">
        <v>215</v>
      </c>
      <c r="G224" s="60" t="s">
        <v>390</v>
      </c>
      <c r="H224" s="72"/>
    </row>
    <row r="225" spans="1:8" s="97" customFormat="1" x14ac:dyDescent="0.2">
      <c r="A225" s="78"/>
      <c r="B225" s="137"/>
      <c r="C225" s="137"/>
      <c r="D225" s="138" t="s">
        <v>212</v>
      </c>
      <c r="E225" s="139"/>
      <c r="F225" s="6"/>
      <c r="G225" s="140"/>
      <c r="H225" s="68"/>
    </row>
    <row r="226" spans="1:8" s="97" customFormat="1" x14ac:dyDescent="0.2">
      <c r="A226" s="141" t="s">
        <v>10</v>
      </c>
      <c r="B226" s="127" t="s">
        <v>12</v>
      </c>
      <c r="C226" s="111" t="s">
        <v>13</v>
      </c>
      <c r="D226" s="127" t="s">
        <v>211</v>
      </c>
      <c r="E226" s="142" t="s">
        <v>213</v>
      </c>
      <c r="F226" s="81" t="s">
        <v>214</v>
      </c>
      <c r="G226" s="143" t="s">
        <v>214</v>
      </c>
      <c r="H226" s="22"/>
    </row>
    <row r="227" spans="1:8" s="97" customFormat="1" x14ac:dyDescent="0.2">
      <c r="A227" s="144" t="s">
        <v>164</v>
      </c>
      <c r="B227" s="111" t="s">
        <v>166</v>
      </c>
      <c r="C227" s="173">
        <v>390.1</v>
      </c>
      <c r="D227" s="112">
        <v>2423079.08</v>
      </c>
      <c r="E227" s="145">
        <v>252242.532228</v>
      </c>
      <c r="F227" s="59">
        <v>0.104</v>
      </c>
      <c r="G227" s="69">
        <v>252000.22432000001</v>
      </c>
      <c r="H227" s="22"/>
    </row>
    <row r="228" spans="1:8" s="97" customFormat="1" x14ac:dyDescent="0.2">
      <c r="A228" s="77"/>
      <c r="B228" s="114"/>
      <c r="C228" s="174">
        <v>391.1</v>
      </c>
      <c r="D228" s="117">
        <v>17081291.09</v>
      </c>
      <c r="E228" s="69">
        <v>2440916.4967609998</v>
      </c>
      <c r="F228" s="59">
        <v>0.14299999999999999</v>
      </c>
      <c r="G228" s="69">
        <v>2442624.6258699996</v>
      </c>
      <c r="H228" s="22"/>
    </row>
    <row r="229" spans="1:8" s="97" customFormat="1" x14ac:dyDescent="0.2">
      <c r="A229" s="77"/>
      <c r="B229" s="114"/>
      <c r="C229" s="174">
        <v>391.2</v>
      </c>
      <c r="D229" s="117">
        <v>4219723.0999999996</v>
      </c>
      <c r="E229" s="69">
        <v>843944.62</v>
      </c>
      <c r="F229" s="59">
        <v>0.2</v>
      </c>
      <c r="G229" s="69">
        <v>843944.62</v>
      </c>
      <c r="H229" s="22"/>
    </row>
    <row r="230" spans="1:8" s="97" customFormat="1" x14ac:dyDescent="0.2">
      <c r="A230" s="77"/>
      <c r="B230" s="114"/>
      <c r="C230" s="174">
        <v>391.3</v>
      </c>
      <c r="D230" s="117">
        <v>289705.72000000003</v>
      </c>
      <c r="E230" s="69">
        <v>41398.947388000001</v>
      </c>
      <c r="F230" s="59">
        <v>0.14299999999999999</v>
      </c>
      <c r="G230" s="69">
        <v>41427.917959999999</v>
      </c>
      <c r="H230" s="22"/>
    </row>
    <row r="231" spans="1:8" s="97" customFormat="1" x14ac:dyDescent="0.2">
      <c r="A231" s="77"/>
      <c r="B231" s="114"/>
      <c r="C231" s="174">
        <v>391.40000000000003</v>
      </c>
      <c r="D231" s="117">
        <v>2152413.41</v>
      </c>
      <c r="E231" s="69">
        <v>307579.87628900004</v>
      </c>
      <c r="F231" s="59">
        <v>0.14299999999999999</v>
      </c>
      <c r="G231" s="69">
        <v>307795.11762999999</v>
      </c>
      <c r="H231" s="22"/>
    </row>
    <row r="232" spans="1:8" s="97" customFormat="1" x14ac:dyDescent="0.2">
      <c r="A232" s="77"/>
      <c r="B232" s="114"/>
      <c r="C232" s="174">
        <v>391.5</v>
      </c>
      <c r="D232" s="117">
        <v>133993315.11</v>
      </c>
      <c r="E232" s="69">
        <v>26798663.022</v>
      </c>
      <c r="F232" s="59">
        <v>0.2</v>
      </c>
      <c r="G232" s="69">
        <v>26798663.022</v>
      </c>
      <c r="H232" s="22"/>
    </row>
    <row r="233" spans="1:8" s="97" customFormat="1" x14ac:dyDescent="0.2">
      <c r="A233" s="77"/>
      <c r="B233" s="114"/>
      <c r="C233" s="174">
        <v>391.90000000000003</v>
      </c>
      <c r="D233" s="117">
        <v>22939446.52</v>
      </c>
      <c r="E233" s="69">
        <v>7645717.5251159994</v>
      </c>
      <c r="F233" s="59">
        <v>0.33300000000000002</v>
      </c>
      <c r="G233" s="69">
        <v>7638835.6911599999</v>
      </c>
      <c r="H233" s="22"/>
    </row>
    <row r="234" spans="1:8" s="97" customFormat="1" x14ac:dyDescent="0.2">
      <c r="A234" s="77"/>
      <c r="B234" s="114"/>
      <c r="C234" s="174">
        <v>393.2</v>
      </c>
      <c r="D234" s="117">
        <v>1699105.44</v>
      </c>
      <c r="E234" s="69">
        <v>242802.167376</v>
      </c>
      <c r="F234" s="59">
        <v>0.14299999999999999</v>
      </c>
      <c r="G234" s="69">
        <v>242972.07791999998</v>
      </c>
      <c r="H234" s="22"/>
    </row>
    <row r="235" spans="1:8" s="97" customFormat="1" x14ac:dyDescent="0.2">
      <c r="A235" s="77"/>
      <c r="B235" s="114"/>
      <c r="C235" s="174">
        <v>394.1</v>
      </c>
      <c r="D235" s="117">
        <v>3048.15</v>
      </c>
      <c r="E235" s="69">
        <v>435.58063500000003</v>
      </c>
      <c r="F235" s="59">
        <v>0.14299999999999999</v>
      </c>
      <c r="G235" s="69">
        <v>435.88544999999999</v>
      </c>
      <c r="H235" s="22"/>
    </row>
    <row r="236" spans="1:8" s="97" customFormat="1" x14ac:dyDescent="0.2">
      <c r="A236" s="77"/>
      <c r="B236" s="114"/>
      <c r="C236" s="174">
        <v>394.2</v>
      </c>
      <c r="D236" s="117">
        <v>25153488.239999998</v>
      </c>
      <c r="E236" s="69">
        <v>3594433.4694959996</v>
      </c>
      <c r="F236" s="59">
        <v>0.14299999999999999</v>
      </c>
      <c r="G236" s="69">
        <v>3596948.8183199996</v>
      </c>
      <c r="H236" s="22"/>
    </row>
    <row r="237" spans="1:8" s="97" customFormat="1" x14ac:dyDescent="0.2">
      <c r="A237" s="77"/>
      <c r="B237" s="114"/>
      <c r="C237" s="174">
        <v>395.1</v>
      </c>
      <c r="D237" s="117">
        <v>0</v>
      </c>
      <c r="E237" s="69">
        <v>0</v>
      </c>
      <c r="F237" s="59">
        <v>0</v>
      </c>
      <c r="G237" s="69">
        <v>0</v>
      </c>
      <c r="H237" s="22"/>
    </row>
    <row r="238" spans="1:8" s="97" customFormat="1" x14ac:dyDescent="0.2">
      <c r="A238" s="77"/>
      <c r="B238" s="114"/>
      <c r="C238" s="174">
        <v>395.2</v>
      </c>
      <c r="D238" s="117">
        <v>8661700.4299999997</v>
      </c>
      <c r="E238" s="69">
        <v>1237756.9914470001</v>
      </c>
      <c r="F238" s="59">
        <v>0.14299999999999999</v>
      </c>
      <c r="G238" s="69">
        <v>1238623.1614899999</v>
      </c>
      <c r="H238" s="22"/>
    </row>
    <row r="239" spans="1:8" s="97" customFormat="1" x14ac:dyDescent="0.2">
      <c r="A239" s="77"/>
      <c r="B239" s="114"/>
      <c r="C239" s="174">
        <v>397.1</v>
      </c>
      <c r="D239" s="117">
        <v>-2802.94</v>
      </c>
      <c r="E239" s="69">
        <v>-400.54012599999999</v>
      </c>
      <c r="F239" s="59">
        <v>0.14299999999999999</v>
      </c>
      <c r="G239" s="69">
        <v>-400.82041999999996</v>
      </c>
      <c r="H239" s="22"/>
    </row>
    <row r="240" spans="1:8" s="97" customFormat="1" x14ac:dyDescent="0.2">
      <c r="A240" s="77"/>
      <c r="B240" s="114"/>
      <c r="C240" s="174">
        <v>397.2</v>
      </c>
      <c r="D240" s="117">
        <v>128051476.7</v>
      </c>
      <c r="E240" s="69">
        <v>18298556.020429999</v>
      </c>
      <c r="F240" s="59">
        <v>0.14299999999999999</v>
      </c>
      <c r="G240" s="69">
        <v>18311361.168099999</v>
      </c>
      <c r="H240" s="22"/>
    </row>
    <row r="241" spans="1:11" s="97" customFormat="1" x14ac:dyDescent="0.2">
      <c r="A241" s="77"/>
      <c r="B241" s="114"/>
      <c r="C241" s="174">
        <v>397.3</v>
      </c>
      <c r="D241" s="117">
        <v>-516.93000000000006</v>
      </c>
      <c r="E241" s="69">
        <v>-73.869297000000003</v>
      </c>
      <c r="F241" s="59">
        <v>0.14299999999999999</v>
      </c>
      <c r="G241" s="69">
        <v>-73.920990000000003</v>
      </c>
      <c r="H241" s="22"/>
    </row>
    <row r="242" spans="1:11" s="97" customFormat="1" x14ac:dyDescent="0.2">
      <c r="A242" s="77"/>
      <c r="B242" s="114"/>
      <c r="C242" s="174">
        <v>398</v>
      </c>
      <c r="D242" s="117">
        <v>19435777.16</v>
      </c>
      <c r="E242" s="69">
        <v>2777372.5561640002</v>
      </c>
      <c r="F242" s="59">
        <v>0.14299999999999999</v>
      </c>
      <c r="G242" s="69">
        <v>2779316.1338799996</v>
      </c>
      <c r="H242" s="22"/>
    </row>
    <row r="243" spans="1:11" s="97" customFormat="1" x14ac:dyDescent="0.2">
      <c r="A243" s="77"/>
      <c r="B243" s="111" t="s">
        <v>425</v>
      </c>
      <c r="C243" s="115"/>
      <c r="D243" s="112">
        <v>366100250.28000003</v>
      </c>
      <c r="E243" s="145">
        <v>64481345.395906985</v>
      </c>
      <c r="F243" s="59">
        <v>0.17599999999999999</v>
      </c>
      <c r="G243" s="69">
        <v>64433644.049280003</v>
      </c>
      <c r="H243" s="22"/>
    </row>
    <row r="244" spans="1:11" s="97" customFormat="1" x14ac:dyDescent="0.2">
      <c r="A244" s="77"/>
      <c r="B244" s="111" t="s">
        <v>185</v>
      </c>
      <c r="C244" s="173">
        <v>397.8</v>
      </c>
      <c r="D244" s="112">
        <v>9651223.7500000019</v>
      </c>
      <c r="E244" s="145">
        <v>965122.37500000023</v>
      </c>
      <c r="F244" s="59">
        <v>0.1</v>
      </c>
      <c r="G244" s="69">
        <v>965122.37500000023</v>
      </c>
      <c r="H244" s="22"/>
    </row>
    <row r="245" spans="1:11" s="97" customFormat="1" x14ac:dyDescent="0.2">
      <c r="A245" s="77"/>
      <c r="B245" s="111" t="s">
        <v>426</v>
      </c>
      <c r="C245" s="115"/>
      <c r="D245" s="112">
        <v>9651223.7500000019</v>
      </c>
      <c r="E245" s="145">
        <v>965122.37500000023</v>
      </c>
      <c r="F245" s="59">
        <v>0.1</v>
      </c>
      <c r="G245" s="69">
        <v>965122.37500000023</v>
      </c>
      <c r="H245" s="22"/>
    </row>
    <row r="246" spans="1:11" s="97" customFormat="1" x14ac:dyDescent="0.2">
      <c r="A246" s="144" t="s">
        <v>207</v>
      </c>
      <c r="B246" s="115"/>
      <c r="C246" s="115"/>
      <c r="D246" s="112">
        <v>375751474.03000003</v>
      </c>
      <c r="E246" s="145">
        <v>65446467.770906985</v>
      </c>
      <c r="F246" s="59">
        <v>0.17399999999999999</v>
      </c>
      <c r="G246" s="69">
        <v>65380756.481219999</v>
      </c>
      <c r="H246" s="22"/>
    </row>
    <row r="247" spans="1:11" s="97" customFormat="1" ht="10.8" thickBot="1" x14ac:dyDescent="0.25">
      <c r="A247" s="147" t="s">
        <v>194</v>
      </c>
      <c r="B247" s="148"/>
      <c r="C247" s="148"/>
      <c r="D247" s="149">
        <v>375751474.03000003</v>
      </c>
      <c r="E247" s="150">
        <v>65446467.770906985</v>
      </c>
      <c r="F247" s="47">
        <v>0.17399999999999999</v>
      </c>
      <c r="G247" s="46">
        <v>65380756.481219999</v>
      </c>
      <c r="H247" s="22"/>
    </row>
    <row r="248" spans="1:11" s="97" customFormat="1" ht="13.8" thickTop="1" x14ac:dyDescent="0.25">
      <c r="A248" s="102"/>
      <c r="B248" s="102"/>
      <c r="C248" s="102"/>
      <c r="D248" s="102"/>
      <c r="E248" s="102"/>
      <c r="F248" s="59"/>
      <c r="G248" s="69"/>
      <c r="H248" s="22"/>
    </row>
    <row r="249" spans="1:11" s="97" customFormat="1" ht="13.2" x14ac:dyDescent="0.25">
      <c r="A249" s="175"/>
      <c r="B249" s="170"/>
      <c r="C249" s="170"/>
      <c r="D249" s="170"/>
      <c r="E249" s="170"/>
      <c r="F249" s="44"/>
      <c r="G249" s="153"/>
      <c r="H249" s="22"/>
    </row>
    <row r="250" spans="1:11" s="72" customFormat="1" ht="13.2" x14ac:dyDescent="0.25">
      <c r="A250" s="102"/>
      <c r="B250" s="102"/>
      <c r="C250" s="102"/>
      <c r="D250" s="102"/>
      <c r="E250" s="102"/>
      <c r="F250" s="54"/>
      <c r="G250" s="22"/>
      <c r="H250" s="22"/>
      <c r="I250" s="97"/>
      <c r="J250" s="97"/>
      <c r="K250" s="97"/>
    </row>
    <row r="251" spans="1:11" s="97" customFormat="1" ht="13.2" x14ac:dyDescent="0.25">
      <c r="A251" s="102"/>
      <c r="B251" s="102"/>
      <c r="C251" s="102"/>
      <c r="D251" s="102"/>
      <c r="E251" s="102"/>
      <c r="F251" s="54"/>
      <c r="G251" s="22"/>
      <c r="H251" s="22"/>
    </row>
    <row r="252" spans="1:11" s="97" customFormat="1" x14ac:dyDescent="0.2">
      <c r="A252" s="357" t="s">
        <v>428</v>
      </c>
      <c r="B252" s="357"/>
      <c r="C252" s="357"/>
      <c r="D252" s="357"/>
      <c r="E252" s="357"/>
      <c r="F252" s="357"/>
      <c r="G252" s="357"/>
      <c r="H252" s="5"/>
    </row>
    <row r="253" spans="1:11" s="97" customFormat="1" ht="13.2" x14ac:dyDescent="0.25">
      <c r="A253" s="171"/>
      <c r="B253" s="172"/>
      <c r="C253" s="166"/>
      <c r="D253" s="166"/>
      <c r="E253" s="166"/>
      <c r="F253" s="167"/>
      <c r="G253" s="168"/>
      <c r="I253" s="72"/>
      <c r="J253" s="72"/>
      <c r="K253" s="72"/>
    </row>
    <row r="254" spans="1:11" s="97" customFormat="1" x14ac:dyDescent="0.2">
      <c r="A254" s="78"/>
      <c r="B254" s="135"/>
      <c r="C254" s="80"/>
      <c r="D254" s="136" t="s">
        <v>0</v>
      </c>
      <c r="E254" s="136" t="s">
        <v>1</v>
      </c>
      <c r="F254" s="61" t="s">
        <v>215</v>
      </c>
      <c r="G254" s="60" t="s">
        <v>390</v>
      </c>
      <c r="H254" s="72"/>
    </row>
    <row r="255" spans="1:11" s="97" customFormat="1" x14ac:dyDescent="0.2">
      <c r="A255" s="78"/>
      <c r="B255" s="137"/>
      <c r="C255" s="137"/>
      <c r="D255" s="138" t="s">
        <v>212</v>
      </c>
      <c r="E255" s="139"/>
      <c r="F255" s="6"/>
      <c r="G255" s="140"/>
      <c r="H255" s="68"/>
    </row>
    <row r="256" spans="1:11" s="97" customFormat="1" x14ac:dyDescent="0.2">
      <c r="A256" s="141" t="s">
        <v>10</v>
      </c>
      <c r="B256" s="127" t="s">
        <v>12</v>
      </c>
      <c r="C256" s="111" t="s">
        <v>13</v>
      </c>
      <c r="D256" s="127" t="s">
        <v>211</v>
      </c>
      <c r="E256" s="142" t="s">
        <v>213</v>
      </c>
      <c r="F256" s="81" t="s">
        <v>214</v>
      </c>
      <c r="G256" s="143" t="s">
        <v>214</v>
      </c>
      <c r="H256" s="22"/>
    </row>
    <row r="257" spans="1:11" s="97" customFormat="1" x14ac:dyDescent="0.2">
      <c r="A257" s="144" t="s">
        <v>164</v>
      </c>
      <c r="B257" s="111" t="s">
        <v>185</v>
      </c>
      <c r="C257" s="173">
        <v>392.1</v>
      </c>
      <c r="D257" s="112">
        <v>8124835.8399999999</v>
      </c>
      <c r="E257" s="145">
        <v>1153726.6892799998</v>
      </c>
      <c r="F257" s="59">
        <v>0.14199999999999999</v>
      </c>
      <c r="G257" s="69">
        <v>1153726.6892799998</v>
      </c>
      <c r="H257" s="22"/>
    </row>
    <row r="258" spans="1:11" s="97" customFormat="1" x14ac:dyDescent="0.2">
      <c r="A258" s="77"/>
      <c r="B258" s="114"/>
      <c r="C258" s="174">
        <v>392.2</v>
      </c>
      <c r="D258" s="117">
        <v>41545680.020000003</v>
      </c>
      <c r="E258" s="69">
        <v>3905293.9218800003</v>
      </c>
      <c r="F258" s="59">
        <v>9.4E-2</v>
      </c>
      <c r="G258" s="69">
        <v>3905293.9218800003</v>
      </c>
      <c r="H258" s="22"/>
    </row>
    <row r="259" spans="1:11" s="97" customFormat="1" x14ac:dyDescent="0.2">
      <c r="A259" s="77"/>
      <c r="B259" s="114"/>
      <c r="C259" s="174">
        <v>392.3</v>
      </c>
      <c r="D259" s="117">
        <v>214776580.00999999</v>
      </c>
      <c r="E259" s="69">
        <v>15249137.180709997</v>
      </c>
      <c r="F259" s="59">
        <v>7.0999999999999994E-2</v>
      </c>
      <c r="G259" s="69">
        <v>15249137.180709997</v>
      </c>
      <c r="H259" s="22"/>
    </row>
    <row r="260" spans="1:11" s="97" customFormat="1" x14ac:dyDescent="0.2">
      <c r="A260" s="77"/>
      <c r="B260" s="114"/>
      <c r="C260" s="174">
        <v>392.40000000000003</v>
      </c>
      <c r="D260" s="117">
        <v>281641.46000000002</v>
      </c>
      <c r="E260" s="69">
        <v>31262.202060000003</v>
      </c>
      <c r="F260" s="59">
        <v>0.111</v>
      </c>
      <c r="G260" s="69">
        <v>31262.202060000003</v>
      </c>
      <c r="H260" s="22"/>
    </row>
    <row r="261" spans="1:11" s="97" customFormat="1" x14ac:dyDescent="0.2">
      <c r="A261" s="77"/>
      <c r="B261" s="114"/>
      <c r="C261" s="174">
        <v>392.8</v>
      </c>
      <c r="D261" s="117">
        <v>498612.75</v>
      </c>
      <c r="E261" s="69">
        <v>99722.55</v>
      </c>
      <c r="F261" s="59">
        <v>0.2</v>
      </c>
      <c r="G261" s="69">
        <v>99722.55</v>
      </c>
      <c r="H261" s="22"/>
    </row>
    <row r="262" spans="1:11" s="97" customFormat="1" x14ac:dyDescent="0.2">
      <c r="A262" s="77"/>
      <c r="B262" s="114"/>
      <c r="C262" s="174">
        <v>392.90000000000003</v>
      </c>
      <c r="D262" s="117">
        <v>18192353.579999998</v>
      </c>
      <c r="E262" s="69">
        <v>636732.37529999996</v>
      </c>
      <c r="F262" s="59">
        <v>3.5000000000000003E-2</v>
      </c>
      <c r="G262" s="69">
        <v>636732.37529999996</v>
      </c>
      <c r="H262" s="22"/>
    </row>
    <row r="263" spans="1:11" s="97" customFormat="1" x14ac:dyDescent="0.2">
      <c r="A263" s="77"/>
      <c r="B263" s="114"/>
      <c r="C263" s="174">
        <v>396.1</v>
      </c>
      <c r="D263" s="117">
        <v>4042064.75</v>
      </c>
      <c r="E263" s="69">
        <v>323365.18</v>
      </c>
      <c r="F263" s="59">
        <v>0.08</v>
      </c>
      <c r="G263" s="69">
        <v>323365.18</v>
      </c>
      <c r="H263" s="22"/>
    </row>
    <row r="264" spans="1:11" s="97" customFormat="1" x14ac:dyDescent="0.2">
      <c r="A264" s="77"/>
      <c r="B264" s="114"/>
      <c r="C264" s="174">
        <v>397.8</v>
      </c>
      <c r="D264" s="117">
        <v>9651223.7500000019</v>
      </c>
      <c r="E264" s="69">
        <v>965122.37500000023</v>
      </c>
      <c r="F264" s="59">
        <v>0.1</v>
      </c>
      <c r="G264" s="69">
        <v>965122.37500000023</v>
      </c>
      <c r="H264" s="22"/>
    </row>
    <row r="265" spans="1:11" s="97" customFormat="1" x14ac:dyDescent="0.2">
      <c r="A265" s="77"/>
      <c r="B265" s="111" t="s">
        <v>426</v>
      </c>
      <c r="C265" s="115"/>
      <c r="D265" s="112">
        <v>297112992.16000003</v>
      </c>
      <c r="E265" s="145">
        <v>22364362.474229999</v>
      </c>
      <c r="F265" s="59">
        <v>7.4999999999999997E-2</v>
      </c>
      <c r="G265" s="69">
        <v>22283474.412</v>
      </c>
      <c r="H265" s="22"/>
    </row>
    <row r="266" spans="1:11" s="97" customFormat="1" ht="10.8" thickBot="1" x14ac:dyDescent="0.25">
      <c r="A266" s="144" t="s">
        <v>207</v>
      </c>
      <c r="B266" s="115"/>
      <c r="C266" s="115"/>
      <c r="D266" s="112">
        <v>297112992.16000003</v>
      </c>
      <c r="E266" s="145">
        <v>22364362.474229999</v>
      </c>
      <c r="F266" s="47">
        <v>7.4999999999999997E-2</v>
      </c>
      <c r="G266" s="46">
        <v>22283474.412</v>
      </c>
      <c r="H266" s="22"/>
    </row>
    <row r="267" spans="1:11" s="97" customFormat="1" ht="10.8" thickTop="1" x14ac:dyDescent="0.2">
      <c r="A267" s="147" t="s">
        <v>194</v>
      </c>
      <c r="B267" s="148"/>
      <c r="C267" s="148"/>
      <c r="D267" s="149">
        <v>297112992.16000003</v>
      </c>
      <c r="E267" s="150">
        <v>22364362.474229999</v>
      </c>
      <c r="F267" s="59">
        <v>7.4999999999999997E-2</v>
      </c>
      <c r="G267" s="69">
        <v>22283474.412</v>
      </c>
      <c r="H267" s="22"/>
    </row>
    <row r="268" spans="1:11" s="97" customFormat="1" ht="13.2" x14ac:dyDescent="0.25">
      <c r="A268" s="175"/>
      <c r="B268" s="170"/>
      <c r="C268" s="170"/>
      <c r="D268" s="170"/>
      <c r="E268" s="170"/>
      <c r="F268" s="44"/>
      <c r="G268" s="66"/>
      <c r="H268" s="22"/>
    </row>
    <row r="269" spans="1:11" s="72" customFormat="1" ht="13.2" x14ac:dyDescent="0.25">
      <c r="A269" s="102"/>
      <c r="B269" s="102"/>
      <c r="C269" s="102"/>
      <c r="D269" s="102"/>
      <c r="E269" s="102"/>
      <c r="F269" s="59"/>
      <c r="G269" s="45"/>
      <c r="H269" s="22"/>
      <c r="I269" s="97"/>
      <c r="J269" s="97"/>
      <c r="K269" s="97"/>
    </row>
    <row r="270" spans="1:11" s="97" customFormat="1" ht="13.2" x14ac:dyDescent="0.25">
      <c r="A270" s="102"/>
      <c r="B270" s="102"/>
      <c r="C270" s="102"/>
      <c r="D270" s="102"/>
      <c r="E270" s="102"/>
      <c r="F270" s="59"/>
      <c r="G270" s="45"/>
      <c r="H270" s="22"/>
    </row>
    <row r="271" spans="1:11" s="97" customFormat="1" x14ac:dyDescent="0.2">
      <c r="A271" s="357" t="s">
        <v>430</v>
      </c>
      <c r="B271" s="357"/>
      <c r="C271" s="357"/>
      <c r="D271" s="357"/>
      <c r="E271" s="357"/>
      <c r="F271" s="357"/>
      <c r="G271" s="357"/>
      <c r="H271" s="5"/>
    </row>
    <row r="272" spans="1:11" s="97" customFormat="1" ht="13.2" x14ac:dyDescent="0.25">
      <c r="A272" s="171"/>
      <c r="B272" s="172"/>
      <c r="C272" s="166"/>
      <c r="D272" s="166"/>
      <c r="E272" s="166"/>
      <c r="F272" s="167"/>
      <c r="G272" s="168"/>
      <c r="I272" s="72"/>
      <c r="J272" s="72"/>
      <c r="K272" s="72"/>
    </row>
    <row r="273" spans="1:8" s="97" customFormat="1" x14ac:dyDescent="0.2">
      <c r="A273" s="78"/>
      <c r="B273" s="135"/>
      <c r="C273" s="80"/>
      <c r="D273" s="136" t="s">
        <v>0</v>
      </c>
      <c r="E273" s="136" t="s">
        <v>1</v>
      </c>
      <c r="F273" s="61" t="s">
        <v>215</v>
      </c>
      <c r="G273" s="60" t="s">
        <v>390</v>
      </c>
      <c r="H273" s="72"/>
    </row>
    <row r="274" spans="1:8" s="97" customFormat="1" x14ac:dyDescent="0.2">
      <c r="A274" s="78"/>
      <c r="B274" s="137"/>
      <c r="C274" s="137"/>
      <c r="D274" s="138" t="s">
        <v>212</v>
      </c>
      <c r="E274" s="139"/>
      <c r="F274" s="6"/>
      <c r="G274" s="140"/>
      <c r="H274" s="68"/>
    </row>
    <row r="275" spans="1:8" s="97" customFormat="1" x14ac:dyDescent="0.2">
      <c r="A275" s="141" t="s">
        <v>10</v>
      </c>
      <c r="B275" s="127" t="s">
        <v>12</v>
      </c>
      <c r="C275" s="111" t="s">
        <v>13</v>
      </c>
      <c r="D275" s="127" t="s">
        <v>211</v>
      </c>
      <c r="E275" s="142" t="s">
        <v>213</v>
      </c>
      <c r="F275" s="81" t="s">
        <v>214</v>
      </c>
      <c r="G275" s="143" t="s">
        <v>214</v>
      </c>
      <c r="H275" s="22"/>
    </row>
    <row r="276" spans="1:8" s="97" customFormat="1" x14ac:dyDescent="0.2">
      <c r="A276" s="144" t="s">
        <v>142</v>
      </c>
      <c r="B276" s="111" t="s">
        <v>144</v>
      </c>
      <c r="C276" s="173">
        <v>361</v>
      </c>
      <c r="D276" s="112">
        <v>183910433.22999999</v>
      </c>
      <c r="E276" s="145">
        <v>3494298.2313699997</v>
      </c>
      <c r="F276" s="59"/>
      <c r="G276" s="69"/>
      <c r="H276" s="22"/>
    </row>
    <row r="277" spans="1:8" s="97" customFormat="1" x14ac:dyDescent="0.2">
      <c r="A277" s="77"/>
      <c r="B277" s="114"/>
      <c r="C277" s="174">
        <v>362</v>
      </c>
      <c r="D277" s="117">
        <v>1496684197.01</v>
      </c>
      <c r="E277" s="69">
        <v>38913789.122259997</v>
      </c>
      <c r="F277" s="59"/>
      <c r="G277" s="69"/>
      <c r="H277" s="22"/>
    </row>
    <row r="278" spans="1:8" s="97" customFormat="1" x14ac:dyDescent="0.2">
      <c r="A278" s="77"/>
      <c r="B278" s="114"/>
      <c r="C278" s="174">
        <v>362.90000000000003</v>
      </c>
      <c r="D278" s="117">
        <v>3609623.12</v>
      </c>
      <c r="E278" s="69">
        <v>721924.62400000007</v>
      </c>
      <c r="F278" s="59"/>
      <c r="G278" s="69"/>
      <c r="H278" s="22"/>
    </row>
    <row r="279" spans="1:8" s="97" customFormat="1" x14ac:dyDescent="0.2">
      <c r="A279" s="77"/>
      <c r="B279" s="114"/>
      <c r="C279" s="174">
        <v>364</v>
      </c>
      <c r="D279" s="117">
        <v>1411405117.6700001</v>
      </c>
      <c r="E279" s="69">
        <v>57867609.824470006</v>
      </c>
      <c r="F279" s="59"/>
      <c r="G279" s="69"/>
      <c r="H279" s="22"/>
    </row>
    <row r="280" spans="1:8" s="97" customFormat="1" x14ac:dyDescent="0.2">
      <c r="A280" s="77"/>
      <c r="B280" s="114"/>
      <c r="C280" s="174">
        <v>365</v>
      </c>
      <c r="D280" s="117">
        <v>1667357925.0599999</v>
      </c>
      <c r="E280" s="69">
        <v>65026959.077339999</v>
      </c>
      <c r="F280" s="59"/>
      <c r="G280" s="69"/>
      <c r="H280" s="22"/>
    </row>
    <row r="281" spans="1:8" s="97" customFormat="1" x14ac:dyDescent="0.2">
      <c r="A281" s="77"/>
      <c r="B281" s="114"/>
      <c r="C281" s="176">
        <v>366.6</v>
      </c>
      <c r="D281" s="177">
        <v>1525498989.1899998</v>
      </c>
      <c r="E281" s="178">
        <v>22882484.837849997</v>
      </c>
      <c r="F281" s="179">
        <v>1603892453.9799998</v>
      </c>
      <c r="G281" s="178"/>
      <c r="H281" s="22"/>
    </row>
    <row r="282" spans="1:8" s="97" customFormat="1" x14ac:dyDescent="0.2">
      <c r="A282" s="77"/>
      <c r="B282" s="114"/>
      <c r="C282" s="180">
        <v>366.7</v>
      </c>
      <c r="D282" s="181">
        <v>78393464.789999992</v>
      </c>
      <c r="E282" s="66">
        <v>1567869.2958</v>
      </c>
      <c r="F282" s="182">
        <v>24450354.133649997</v>
      </c>
      <c r="G282" s="183">
        <v>1.4999999999999999E-2</v>
      </c>
      <c r="H282" s="22"/>
    </row>
    <row r="283" spans="1:8" s="97" customFormat="1" x14ac:dyDescent="0.2">
      <c r="A283" s="77"/>
      <c r="B283" s="114"/>
      <c r="C283" s="184">
        <v>367.5</v>
      </c>
      <c r="D283" s="185">
        <v>8145581.9800000004</v>
      </c>
      <c r="E283" s="69">
        <v>281022.57831000001</v>
      </c>
      <c r="F283" s="186"/>
      <c r="G283" s="187"/>
      <c r="H283" s="22"/>
    </row>
    <row r="284" spans="1:8" s="97" customFormat="1" x14ac:dyDescent="0.2">
      <c r="A284" s="77"/>
      <c r="B284" s="114"/>
      <c r="C284" s="184">
        <v>367.6</v>
      </c>
      <c r="D284" s="185">
        <v>1737435516.49</v>
      </c>
      <c r="E284" s="69">
        <v>45173323.428739995</v>
      </c>
      <c r="F284" s="59"/>
      <c r="G284" s="48"/>
      <c r="H284" s="22"/>
    </row>
    <row r="285" spans="1:8" s="97" customFormat="1" x14ac:dyDescent="0.2">
      <c r="A285" s="77"/>
      <c r="B285" s="114"/>
      <c r="C285" s="184">
        <v>367.7</v>
      </c>
      <c r="D285" s="185">
        <v>478349504.20999998</v>
      </c>
      <c r="E285" s="69">
        <v>13872135.622090001</v>
      </c>
      <c r="F285" s="188">
        <v>2222744572.1499996</v>
      </c>
      <c r="G285" s="48"/>
      <c r="H285" s="22"/>
    </row>
    <row r="286" spans="1:8" s="97" customFormat="1" x14ac:dyDescent="0.2">
      <c r="A286" s="77"/>
      <c r="B286" s="114"/>
      <c r="C286" s="180">
        <v>367.90000000000003</v>
      </c>
      <c r="D286" s="181">
        <v>-1186030.53</v>
      </c>
      <c r="E286" s="66">
        <v>-118603.05300000001</v>
      </c>
      <c r="F286" s="182">
        <v>59207878.576139987</v>
      </c>
      <c r="G286" s="183">
        <v>2.7E-2</v>
      </c>
    </row>
    <row r="287" spans="1:8" s="97" customFormat="1" x14ac:dyDescent="0.2">
      <c r="A287" s="77"/>
      <c r="B287" s="114"/>
      <c r="C287" s="174">
        <v>368</v>
      </c>
      <c r="D287" s="117">
        <v>2100643966.9200001</v>
      </c>
      <c r="E287" s="69">
        <v>79824470.742960006</v>
      </c>
      <c r="F287" s="59"/>
      <c r="G287" s="48"/>
    </row>
    <row r="288" spans="1:8" s="97" customFormat="1" x14ac:dyDescent="0.2">
      <c r="A288" s="77"/>
      <c r="B288" s="114"/>
      <c r="C288" s="176">
        <v>369.1</v>
      </c>
      <c r="D288" s="177">
        <v>238806201.42000002</v>
      </c>
      <c r="E288" s="178">
        <v>9313441.8553800005</v>
      </c>
      <c r="F288" s="80">
        <v>1055608583.5799999</v>
      </c>
      <c r="G288" s="178"/>
    </row>
    <row r="289" spans="1:11" s="97" customFormat="1" x14ac:dyDescent="0.2">
      <c r="A289" s="77"/>
      <c r="B289" s="114"/>
      <c r="C289" s="180">
        <v>369.6</v>
      </c>
      <c r="D289" s="181">
        <v>816802382.15999997</v>
      </c>
      <c r="E289" s="66">
        <v>19603257.171840001</v>
      </c>
      <c r="F289" s="189">
        <v>28916699.027220003</v>
      </c>
      <c r="G289" s="183">
        <v>2.7E-2</v>
      </c>
    </row>
    <row r="290" spans="1:11" s="97" customFormat="1" x14ac:dyDescent="0.2">
      <c r="A290" s="77"/>
      <c r="B290" s="114"/>
      <c r="C290" s="184">
        <v>370</v>
      </c>
      <c r="D290" s="185">
        <v>210705124.72</v>
      </c>
      <c r="E290" s="69">
        <v>7585384.4899199996</v>
      </c>
      <c r="F290" s="80">
        <v>851777475.72000003</v>
      </c>
      <c r="G290" s="178"/>
    </row>
    <row r="291" spans="1:11" s="97" customFormat="1" x14ac:dyDescent="0.2">
      <c r="A291" s="77"/>
      <c r="B291" s="114"/>
      <c r="C291" s="180">
        <v>370.1</v>
      </c>
      <c r="D291" s="181">
        <v>641072351</v>
      </c>
      <c r="E291" s="66">
        <v>41669702.815000005</v>
      </c>
      <c r="F291" s="189">
        <v>49255087.304920003</v>
      </c>
      <c r="G291" s="183">
        <v>5.8000000000000003E-2</v>
      </c>
    </row>
    <row r="292" spans="1:11" s="97" customFormat="1" x14ac:dyDescent="0.2">
      <c r="A292" s="77"/>
      <c r="B292" s="114"/>
      <c r="C292" s="174">
        <v>371</v>
      </c>
      <c r="D292" s="117">
        <v>72503154.450000003</v>
      </c>
      <c r="E292" s="69">
        <v>2900126.1780000003</v>
      </c>
      <c r="F292" s="59"/>
      <c r="G292" s="69"/>
    </row>
    <row r="293" spans="1:11" s="97" customFormat="1" x14ac:dyDescent="0.2">
      <c r="A293" s="77"/>
      <c r="B293" s="114"/>
      <c r="C293" s="174">
        <v>371.2</v>
      </c>
      <c r="D293" s="117">
        <v>24869913.66</v>
      </c>
      <c r="E293" s="69">
        <v>4973982.7319999998</v>
      </c>
      <c r="F293" s="41">
        <v>79681708.210000008</v>
      </c>
      <c r="G293" s="69"/>
    </row>
    <row r="294" spans="1:11" s="97" customFormat="1" x14ac:dyDescent="0.2">
      <c r="A294" s="77"/>
      <c r="B294" s="114"/>
      <c r="C294" s="174">
        <v>371.3</v>
      </c>
      <c r="D294" s="117">
        <v>781506.03</v>
      </c>
      <c r="E294" s="69">
        <v>156301.20600000001</v>
      </c>
      <c r="F294" s="41">
        <v>4335836.9300000006</v>
      </c>
      <c r="G294" s="40">
        <v>5.3999999999999999E-2</v>
      </c>
    </row>
    <row r="295" spans="1:11" s="97" customFormat="1" x14ac:dyDescent="0.2">
      <c r="A295" s="77"/>
      <c r="B295" s="114"/>
      <c r="C295" s="174">
        <v>371.5</v>
      </c>
      <c r="D295" s="117">
        <v>7178553.7599999998</v>
      </c>
      <c r="E295" s="69">
        <v>1435710.7520000001</v>
      </c>
      <c r="F295" s="59"/>
      <c r="G295" s="69"/>
    </row>
    <row r="296" spans="1:11" s="97" customFormat="1" x14ac:dyDescent="0.2">
      <c r="A296" s="77"/>
      <c r="B296" s="114"/>
      <c r="C296" s="174">
        <v>373</v>
      </c>
      <c r="D296" s="117">
        <v>433720169.81</v>
      </c>
      <c r="E296" s="69">
        <v>17348806.792399999</v>
      </c>
      <c r="F296" s="59"/>
      <c r="G296" s="69"/>
    </row>
    <row r="297" spans="1:11" s="97" customFormat="1" x14ac:dyDescent="0.2">
      <c r="A297" s="77"/>
      <c r="B297" s="111" t="s">
        <v>429</v>
      </c>
      <c r="C297" s="115"/>
      <c r="D297" s="112">
        <v>13136687646.15</v>
      </c>
      <c r="E297" s="145">
        <v>434493998.32472998</v>
      </c>
      <c r="F297" s="59"/>
      <c r="G297" s="69"/>
    </row>
    <row r="298" spans="1:11" s="97" customFormat="1" x14ac:dyDescent="0.2">
      <c r="A298" s="144" t="s">
        <v>205</v>
      </c>
      <c r="B298" s="115"/>
      <c r="C298" s="115"/>
      <c r="D298" s="112">
        <v>13136687646.15</v>
      </c>
      <c r="E298" s="145">
        <v>434493998.32472998</v>
      </c>
      <c r="F298" s="6"/>
      <c r="G298" s="140"/>
    </row>
    <row r="299" spans="1:11" s="97" customFormat="1" x14ac:dyDescent="0.2">
      <c r="A299" s="147" t="s">
        <v>194</v>
      </c>
      <c r="B299" s="148"/>
      <c r="C299" s="148"/>
      <c r="D299" s="149">
        <v>13136687646.15</v>
      </c>
      <c r="E299" s="150">
        <v>434493998.32472998</v>
      </c>
      <c r="F299" s="6"/>
      <c r="G299" s="140"/>
    </row>
    <row r="300" spans="1:11" s="72" customFormat="1" ht="13.2" x14ac:dyDescent="0.25">
      <c r="A300" s="175"/>
      <c r="B300" s="170"/>
      <c r="C300" s="170"/>
      <c r="D300" s="170"/>
      <c r="E300" s="170"/>
      <c r="F300" s="190"/>
      <c r="G300" s="191"/>
      <c r="H300" s="97"/>
      <c r="I300" s="97"/>
      <c r="J300" s="97"/>
      <c r="K300" s="97"/>
    </row>
    <row r="301" spans="1:11" s="97" customFormat="1" ht="13.2" x14ac:dyDescent="0.25">
      <c r="A301" s="102"/>
      <c r="B301" s="102"/>
      <c r="C301" s="102"/>
      <c r="D301" s="102"/>
      <c r="E301" s="102"/>
      <c r="H301" s="22"/>
    </row>
    <row r="302" spans="1:11" s="97" customFormat="1" ht="13.2" x14ac:dyDescent="0.25">
      <c r="A302" s="102"/>
      <c r="B302" s="102"/>
      <c r="C302" s="102"/>
      <c r="D302" s="102"/>
      <c r="E302" s="102"/>
      <c r="H302" s="84"/>
    </row>
    <row r="303" spans="1:11" s="97" customFormat="1" x14ac:dyDescent="0.2">
      <c r="A303" s="357" t="s">
        <v>479</v>
      </c>
      <c r="B303" s="357"/>
      <c r="C303" s="357"/>
      <c r="D303" s="357"/>
      <c r="E303" s="357"/>
      <c r="F303" s="357"/>
      <c r="G303" s="357"/>
      <c r="H303" s="84"/>
      <c r="I303" s="72"/>
      <c r="J303" s="72"/>
      <c r="K303" s="72"/>
    </row>
    <row r="304" spans="1:11" s="97" customFormat="1" ht="13.2" x14ac:dyDescent="0.25">
      <c r="A304" s="171"/>
      <c r="B304" s="172"/>
      <c r="C304" s="166"/>
      <c r="D304" s="166"/>
      <c r="E304" s="166"/>
      <c r="F304" s="80"/>
      <c r="G304" s="192"/>
      <c r="H304" s="82"/>
    </row>
    <row r="305" spans="1:8" s="97" customFormat="1" x14ac:dyDescent="0.2">
      <c r="A305" s="78"/>
      <c r="B305" s="137"/>
      <c r="C305" s="137"/>
      <c r="D305" s="138" t="s">
        <v>212</v>
      </c>
      <c r="E305" s="139"/>
      <c r="F305" s="6"/>
      <c r="G305" s="193"/>
      <c r="H305" s="84"/>
    </row>
    <row r="306" spans="1:8" s="97" customFormat="1" x14ac:dyDescent="0.2">
      <c r="A306" s="141" t="s">
        <v>10</v>
      </c>
      <c r="B306" s="127" t="s">
        <v>12</v>
      </c>
      <c r="C306" s="111" t="s">
        <v>13</v>
      </c>
      <c r="D306" s="194" t="s">
        <v>478</v>
      </c>
      <c r="E306" s="142" t="s">
        <v>480</v>
      </c>
      <c r="F306" s="81"/>
      <c r="G306" s="195"/>
      <c r="H306" s="84"/>
    </row>
    <row r="307" spans="1:8" s="97" customFormat="1" x14ac:dyDescent="0.2">
      <c r="A307" s="78" t="s">
        <v>19</v>
      </c>
      <c r="B307" s="138" t="s">
        <v>20</v>
      </c>
      <c r="C307" s="196">
        <v>301</v>
      </c>
      <c r="D307" s="197">
        <v>125000</v>
      </c>
      <c r="E307" s="197">
        <v>0</v>
      </c>
      <c r="F307" s="45"/>
      <c r="G307" s="193"/>
      <c r="H307" s="84"/>
    </row>
    <row r="308" spans="1:8" s="97" customFormat="1" x14ac:dyDescent="0.2">
      <c r="A308" s="77"/>
      <c r="B308" s="114"/>
      <c r="C308" s="174">
        <v>303</v>
      </c>
      <c r="D308" s="198">
        <v>429755027.42999989</v>
      </c>
      <c r="E308" s="198">
        <v>1429401.73</v>
      </c>
      <c r="F308" s="63" t="s">
        <v>501</v>
      </c>
      <c r="G308" s="193"/>
      <c r="H308" s="84"/>
    </row>
    <row r="309" spans="1:8" s="97" customFormat="1" x14ac:dyDescent="0.2">
      <c r="A309" s="77"/>
      <c r="B309" s="114"/>
      <c r="C309" s="174">
        <v>303.5</v>
      </c>
      <c r="D309" s="198">
        <v>350301079.11000001</v>
      </c>
      <c r="E309" s="198">
        <v>4624829.53</v>
      </c>
      <c r="F309" s="63" t="s">
        <v>501</v>
      </c>
      <c r="G309" s="193"/>
    </row>
    <row r="310" spans="1:8" s="97" customFormat="1" x14ac:dyDescent="0.2">
      <c r="A310" s="79"/>
      <c r="B310" s="199"/>
      <c r="C310" s="200">
        <v>303.8</v>
      </c>
      <c r="D310" s="201">
        <v>11938428</v>
      </c>
      <c r="E310" s="201">
        <v>198973.78</v>
      </c>
      <c r="F310" s="63" t="s">
        <v>501</v>
      </c>
      <c r="G310" s="193"/>
    </row>
    <row r="311" spans="1:8" s="97" customFormat="1" ht="14.4" thickBot="1" x14ac:dyDescent="0.35">
      <c r="A311" s="202"/>
      <c r="B311" s="169"/>
      <c r="C311" s="169"/>
      <c r="D311" s="203">
        <v>792119534.53999996</v>
      </c>
      <c r="E311" s="203">
        <v>6253205.04</v>
      </c>
      <c r="F311" s="6"/>
      <c r="G311" s="140"/>
    </row>
    <row r="312" spans="1:8" s="97" customFormat="1" ht="13.8" thickTop="1" x14ac:dyDescent="0.25">
      <c r="A312" s="202"/>
      <c r="B312" s="169"/>
      <c r="C312" s="6"/>
      <c r="D312" s="45"/>
      <c r="E312" s="6"/>
      <c r="F312" s="6"/>
      <c r="G312" s="140"/>
    </row>
    <row r="313" spans="1:8" s="97" customFormat="1" ht="13.2" x14ac:dyDescent="0.25">
      <c r="A313" s="202"/>
      <c r="B313" s="169"/>
      <c r="C313" s="6" t="s">
        <v>476</v>
      </c>
      <c r="D313" s="63">
        <v>255428954.55000001</v>
      </c>
      <c r="E313" s="63">
        <v>914162.38</v>
      </c>
      <c r="F313" s="6"/>
      <c r="G313" s="140"/>
    </row>
    <row r="314" spans="1:8" s="97" customFormat="1" ht="13.2" x14ac:dyDescent="0.25">
      <c r="A314" s="202"/>
      <c r="B314" s="169"/>
      <c r="C314" s="6" t="s">
        <v>462</v>
      </c>
      <c r="D314" s="63">
        <v>36136483.950000003</v>
      </c>
      <c r="E314" s="63">
        <v>120454.97</v>
      </c>
      <c r="F314" s="6"/>
      <c r="G314" s="140"/>
    </row>
    <row r="315" spans="1:8" s="97" customFormat="1" ht="13.2" x14ac:dyDescent="0.25">
      <c r="A315" s="202"/>
      <c r="B315" s="169"/>
      <c r="C315" s="6" t="s">
        <v>457</v>
      </c>
      <c r="D315" s="63">
        <v>1200000</v>
      </c>
      <c r="E315" s="63">
        <v>3545.05</v>
      </c>
      <c r="F315" s="49"/>
      <c r="G315" s="140"/>
    </row>
    <row r="316" spans="1:8" s="97" customFormat="1" ht="13.2" x14ac:dyDescent="0.25">
      <c r="A316" s="202"/>
      <c r="B316" s="169"/>
      <c r="C316" s="6" t="s">
        <v>477</v>
      </c>
      <c r="D316" s="63">
        <v>59224687.57</v>
      </c>
      <c r="E316" s="63">
        <v>164863.29999999999</v>
      </c>
      <c r="F316" s="6"/>
      <c r="G316" s="140"/>
    </row>
    <row r="317" spans="1:8" s="97" customFormat="1" ht="13.2" x14ac:dyDescent="0.25">
      <c r="A317" s="202"/>
      <c r="B317" s="169"/>
      <c r="C317" s="6" t="s">
        <v>15</v>
      </c>
      <c r="D317" s="63">
        <v>6359027</v>
      </c>
      <c r="E317" s="63">
        <v>18760.02</v>
      </c>
      <c r="F317" s="6"/>
      <c r="G317" s="140"/>
    </row>
    <row r="318" spans="1:8" s="97" customFormat="1" ht="13.2" x14ac:dyDescent="0.25">
      <c r="A318" s="202"/>
      <c r="B318" s="169"/>
      <c r="C318" s="204">
        <v>303.8</v>
      </c>
      <c r="D318" s="63">
        <v>11938428</v>
      </c>
      <c r="E318" s="63">
        <v>198973.78</v>
      </c>
      <c r="F318" s="6"/>
      <c r="G318" s="140"/>
    </row>
    <row r="319" spans="1:8" s="97" customFormat="1" ht="13.8" thickBot="1" x14ac:dyDescent="0.3">
      <c r="A319" s="202"/>
      <c r="B319" s="169"/>
      <c r="C319" s="6"/>
      <c r="D319" s="29">
        <v>370287581.06999999</v>
      </c>
      <c r="E319" s="29">
        <v>1420759.5</v>
      </c>
      <c r="F319" s="49">
        <v>0.13200000000000001</v>
      </c>
      <c r="G319" s="140"/>
    </row>
    <row r="320" spans="1:8" s="97" customFormat="1" ht="13.8" thickTop="1" x14ac:dyDescent="0.25">
      <c r="A320" s="202"/>
      <c r="B320" s="169"/>
      <c r="C320" s="6"/>
      <c r="D320" s="45">
        <v>421831953.46999997</v>
      </c>
      <c r="E320" s="45">
        <v>4832445.54</v>
      </c>
      <c r="F320" s="6"/>
      <c r="G320" s="140"/>
    </row>
    <row r="321" spans="1:7" s="97" customFormat="1" ht="13.2" x14ac:dyDescent="0.25">
      <c r="A321" s="202"/>
      <c r="B321" s="102"/>
      <c r="C321" s="102"/>
      <c r="D321" s="102"/>
      <c r="E321" s="102"/>
      <c r="G321" s="140"/>
    </row>
    <row r="322" spans="1:7" s="97" customFormat="1" ht="13.2" x14ac:dyDescent="0.25">
      <c r="A322" s="175" t="s">
        <v>502</v>
      </c>
      <c r="B322" s="170"/>
      <c r="C322" s="170"/>
      <c r="D322" s="170"/>
      <c r="E322" s="170"/>
      <c r="F322" s="190"/>
      <c r="G322" s="191"/>
    </row>
    <row r="323" spans="1:7" s="97" customFormat="1" ht="13.2" x14ac:dyDescent="0.25">
      <c r="A323" s="102"/>
      <c r="B323" s="102"/>
      <c r="C323" s="102"/>
      <c r="D323" s="102"/>
      <c r="E323" s="102"/>
    </row>
    <row r="324" spans="1:7" s="97" customFormat="1" ht="13.2" x14ac:dyDescent="0.25">
      <c r="A324" s="102"/>
      <c r="B324" s="102"/>
      <c r="C324" s="102"/>
      <c r="D324" s="102"/>
      <c r="E324" s="102"/>
    </row>
    <row r="325" spans="1:7" s="97" customFormat="1" ht="13.2" x14ac:dyDescent="0.25">
      <c r="A325" s="102"/>
      <c r="B325" s="102"/>
      <c r="C325" s="102"/>
      <c r="D325" s="102"/>
      <c r="E325" s="102"/>
    </row>
    <row r="326" spans="1:7" s="97" customFormat="1" ht="13.2" x14ac:dyDescent="0.25">
      <c r="A326" s="102"/>
      <c r="B326" s="102"/>
      <c r="C326" s="102"/>
      <c r="D326" s="102"/>
      <c r="E326" s="102"/>
    </row>
    <row r="327" spans="1:7" s="97" customFormat="1" ht="13.2" x14ac:dyDescent="0.25">
      <c r="A327" s="102"/>
      <c r="B327" s="102"/>
      <c r="C327" s="102"/>
      <c r="D327" s="102"/>
      <c r="E327" s="102"/>
    </row>
    <row r="328" spans="1:7" s="97" customFormat="1" ht="13.2" x14ac:dyDescent="0.25">
      <c r="A328" s="102"/>
      <c r="B328" s="102"/>
      <c r="C328" s="102"/>
      <c r="D328" s="102"/>
      <c r="E328" s="102"/>
    </row>
    <row r="329" spans="1:7" ht="13.2" x14ac:dyDescent="0.25">
      <c r="A329"/>
      <c r="B329"/>
      <c r="C329"/>
      <c r="D329"/>
      <c r="E329"/>
    </row>
    <row r="330" spans="1:7" ht="13.2" x14ac:dyDescent="0.25">
      <c r="A330"/>
      <c r="B330"/>
      <c r="C330"/>
      <c r="D330"/>
      <c r="E330"/>
    </row>
    <row r="331" spans="1:7" ht="13.2" x14ac:dyDescent="0.25">
      <c r="A331"/>
      <c r="B331"/>
      <c r="C331"/>
      <c r="D331"/>
      <c r="E331"/>
    </row>
    <row r="332" spans="1:7" ht="13.2" x14ac:dyDescent="0.25">
      <c r="A332"/>
      <c r="B332"/>
      <c r="C332"/>
      <c r="D332"/>
      <c r="E332"/>
    </row>
    <row r="333" spans="1:7" ht="13.2" x14ac:dyDescent="0.25">
      <c r="A333"/>
      <c r="B333"/>
      <c r="C333"/>
      <c r="D333"/>
      <c r="E333"/>
    </row>
    <row r="334" spans="1:7" ht="13.2" x14ac:dyDescent="0.25">
      <c r="A334"/>
      <c r="B334"/>
      <c r="C334"/>
      <c r="D334"/>
      <c r="E334"/>
    </row>
    <row r="335" spans="1:7" ht="13.2" x14ac:dyDescent="0.25">
      <c r="A335"/>
      <c r="B335"/>
      <c r="C335"/>
      <c r="D335"/>
      <c r="E335"/>
    </row>
    <row r="336" spans="1:7" ht="13.2" x14ac:dyDescent="0.25">
      <c r="A336"/>
      <c r="B336"/>
      <c r="C336"/>
      <c r="D336"/>
      <c r="E336"/>
    </row>
    <row r="337" spans="3:5" ht="13.2" x14ac:dyDescent="0.25">
      <c r="C337"/>
      <c r="D337"/>
      <c r="E337"/>
    </row>
  </sheetData>
  <mergeCells count="6">
    <mergeCell ref="A303:G303"/>
    <mergeCell ref="A154:H154"/>
    <mergeCell ref="A210:G210"/>
    <mergeCell ref="A252:G252"/>
    <mergeCell ref="A271:G271"/>
    <mergeCell ref="A222:G222"/>
  </mergeCells>
  <pageMargins left="0.7" right="0.7" top="0.75" bottom="0.75" header="0.3" footer="0.3"/>
  <pageSetup scale="88" fitToHeight="1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7"/>
  <sheetViews>
    <sheetView workbookViewId="0">
      <selection activeCell="C4" sqref="C4"/>
    </sheetView>
  </sheetViews>
  <sheetFormatPr defaultColWidth="36" defaultRowHeight="10.199999999999999" x14ac:dyDescent="0.2"/>
  <cols>
    <col min="1" max="1" width="13.109375" style="16" customWidth="1"/>
    <col min="2" max="2" width="23" style="16" bestFit="1" customWidth="1"/>
    <col min="3" max="3" width="20.109375" style="17" customWidth="1"/>
    <col min="4" max="4" width="12.5546875" style="17" customWidth="1"/>
    <col min="5" max="5" width="11.6640625" style="17" customWidth="1"/>
    <col min="6" max="6" width="11.33203125" style="16" bestFit="1" customWidth="1"/>
    <col min="7" max="7" width="11.6640625" style="16" bestFit="1" customWidth="1"/>
    <col min="8" max="8" width="36" style="27"/>
    <col min="9" max="16384" width="36" style="16"/>
  </cols>
  <sheetData>
    <row r="1" spans="1:9" x14ac:dyDescent="0.2">
      <c r="A1" s="19" t="s">
        <v>574</v>
      </c>
    </row>
    <row r="2" spans="1:9" x14ac:dyDescent="0.2">
      <c r="A2" s="19" t="s">
        <v>571</v>
      </c>
      <c r="D2" s="58" t="s">
        <v>0</v>
      </c>
      <c r="E2" s="58" t="s">
        <v>1</v>
      </c>
      <c r="F2" s="5" t="s">
        <v>215</v>
      </c>
      <c r="G2" s="5" t="s">
        <v>390</v>
      </c>
      <c r="H2" s="5"/>
      <c r="I2" s="57"/>
    </row>
    <row r="3" spans="1:9" x14ac:dyDescent="0.2">
      <c r="A3" s="94"/>
      <c r="B3" s="104"/>
      <c r="C3" s="104"/>
      <c r="D3" s="106" t="s">
        <v>212</v>
      </c>
      <c r="E3" s="109"/>
      <c r="I3" s="15"/>
    </row>
    <row r="4" spans="1:9" s="18" customFormat="1" x14ac:dyDescent="0.2">
      <c r="A4" s="107" t="s">
        <v>10</v>
      </c>
      <c r="B4" s="106" t="s">
        <v>11</v>
      </c>
      <c r="C4" s="107" t="s">
        <v>12</v>
      </c>
      <c r="D4" s="94" t="s">
        <v>431</v>
      </c>
      <c r="E4" s="110" t="s">
        <v>432</v>
      </c>
      <c r="F4" s="18" t="s">
        <v>214</v>
      </c>
      <c r="G4" s="18" t="s">
        <v>214</v>
      </c>
      <c r="H4" s="72"/>
      <c r="I4" s="71"/>
    </row>
    <row r="5" spans="1:9" s="97" customFormat="1" x14ac:dyDescent="0.2">
      <c r="A5" s="111" t="s">
        <v>19</v>
      </c>
      <c r="B5" s="111" t="s">
        <v>20</v>
      </c>
      <c r="C5" s="111" t="s">
        <v>20</v>
      </c>
      <c r="D5" s="112">
        <v>6359027</v>
      </c>
      <c r="E5" s="113">
        <v>0</v>
      </c>
      <c r="F5" s="54">
        <v>0</v>
      </c>
      <c r="G5" s="68">
        <v>0</v>
      </c>
      <c r="H5" s="68"/>
      <c r="I5" s="84"/>
    </row>
    <row r="6" spans="1:9" s="97" customFormat="1" x14ac:dyDescent="0.2">
      <c r="A6" s="114"/>
      <c r="B6" s="111" t="s">
        <v>367</v>
      </c>
      <c r="C6" s="115"/>
      <c r="D6" s="112">
        <v>6359027</v>
      </c>
      <c r="E6" s="113">
        <v>0</v>
      </c>
      <c r="F6" s="54">
        <v>0</v>
      </c>
      <c r="G6" s="22">
        <v>0</v>
      </c>
      <c r="H6" s="22"/>
      <c r="I6" s="84"/>
    </row>
    <row r="7" spans="1:9" s="97" customFormat="1" x14ac:dyDescent="0.2">
      <c r="A7" s="111" t="s">
        <v>197</v>
      </c>
      <c r="B7" s="115"/>
      <c r="C7" s="115"/>
      <c r="D7" s="112">
        <v>6359027</v>
      </c>
      <c r="E7" s="113">
        <v>0</v>
      </c>
      <c r="F7" s="54">
        <v>0</v>
      </c>
      <c r="G7" s="22">
        <v>0</v>
      </c>
      <c r="H7" s="22"/>
      <c r="I7" s="84"/>
    </row>
    <row r="8" spans="1:9" s="97" customFormat="1" x14ac:dyDescent="0.2">
      <c r="A8" s="111" t="s">
        <v>22</v>
      </c>
      <c r="B8" s="111" t="s">
        <v>28</v>
      </c>
      <c r="C8" s="111" t="s">
        <v>29</v>
      </c>
      <c r="D8" s="112">
        <v>5196302.2899999991</v>
      </c>
      <c r="E8" s="113">
        <v>119624.653909</v>
      </c>
      <c r="F8" s="54">
        <v>2.3E-2</v>
      </c>
      <c r="G8" s="22">
        <v>119514.95266999998</v>
      </c>
      <c r="H8" s="22"/>
      <c r="I8" s="84"/>
    </row>
    <row r="9" spans="1:9" s="97" customFormat="1" x14ac:dyDescent="0.2">
      <c r="A9" s="114"/>
      <c r="B9" s="114"/>
      <c r="C9" s="116" t="s">
        <v>34</v>
      </c>
      <c r="D9" s="117">
        <v>95156298.980000004</v>
      </c>
      <c r="E9" s="118">
        <v>2462918.4009100003</v>
      </c>
      <c r="F9" s="54">
        <v>2.5999999999999999E-2</v>
      </c>
      <c r="G9" s="22">
        <v>2474063.77348</v>
      </c>
      <c r="H9" s="22"/>
      <c r="I9" s="84"/>
    </row>
    <row r="10" spans="1:9" s="97" customFormat="1" x14ac:dyDescent="0.2">
      <c r="A10" s="114"/>
      <c r="B10" s="114"/>
      <c r="C10" s="116" t="s">
        <v>35</v>
      </c>
      <c r="D10" s="117">
        <v>102464892.56999999</v>
      </c>
      <c r="E10" s="118">
        <v>2652378.5345699997</v>
      </c>
      <c r="F10" s="54">
        <v>2.5999999999999999E-2</v>
      </c>
      <c r="G10" s="22">
        <v>2664087.2068199995</v>
      </c>
      <c r="H10" s="22"/>
      <c r="I10" s="84"/>
    </row>
    <row r="11" spans="1:9" s="97" customFormat="1" x14ac:dyDescent="0.2">
      <c r="A11" s="114"/>
      <c r="B11" s="111" t="s">
        <v>369</v>
      </c>
      <c r="C11" s="115"/>
      <c r="D11" s="112">
        <v>202817493.84</v>
      </c>
      <c r="E11" s="113">
        <v>5234921.5893890001</v>
      </c>
      <c r="F11" s="54">
        <v>2.5999999999999999E-2</v>
      </c>
      <c r="G11" s="22">
        <v>5273254.8398399996</v>
      </c>
      <c r="H11" s="22"/>
      <c r="I11" s="84"/>
    </row>
    <row r="12" spans="1:9" s="97" customFormat="1" x14ac:dyDescent="0.2">
      <c r="A12" s="114"/>
      <c r="B12" s="111" t="s">
        <v>36</v>
      </c>
      <c r="C12" s="111" t="s">
        <v>37</v>
      </c>
      <c r="D12" s="112">
        <v>5507592.0600000005</v>
      </c>
      <c r="E12" s="113">
        <v>171859.21647399999</v>
      </c>
      <c r="F12" s="54">
        <v>3.1E-2</v>
      </c>
      <c r="G12" s="22">
        <v>170735.35386</v>
      </c>
      <c r="H12" s="22"/>
      <c r="I12" s="84"/>
    </row>
    <row r="13" spans="1:9" s="97" customFormat="1" x14ac:dyDescent="0.2">
      <c r="A13" s="114"/>
      <c r="B13" s="114"/>
      <c r="C13" s="116" t="s">
        <v>38</v>
      </c>
      <c r="D13" s="117">
        <v>0</v>
      </c>
      <c r="E13" s="118">
        <v>0</v>
      </c>
      <c r="F13" s="54">
        <v>0</v>
      </c>
      <c r="G13" s="22">
        <v>0</v>
      </c>
      <c r="H13" s="22"/>
      <c r="I13" s="84"/>
    </row>
    <row r="14" spans="1:9" s="97" customFormat="1" x14ac:dyDescent="0.2">
      <c r="A14" s="114"/>
      <c r="B14" s="114"/>
      <c r="C14" s="116" t="s">
        <v>39</v>
      </c>
      <c r="D14" s="117">
        <v>80675019.820000008</v>
      </c>
      <c r="E14" s="118">
        <v>2085408.78257</v>
      </c>
      <c r="F14" s="54">
        <v>2.5999999999999999E-2</v>
      </c>
      <c r="G14" s="22">
        <v>2097550.5153200002</v>
      </c>
      <c r="H14" s="22"/>
      <c r="I14" s="84"/>
    </row>
    <row r="15" spans="1:9" s="97" customFormat="1" x14ac:dyDescent="0.2">
      <c r="A15" s="114"/>
      <c r="B15" s="114"/>
      <c r="C15" s="116" t="s">
        <v>40</v>
      </c>
      <c r="D15" s="117">
        <v>82730530.590000004</v>
      </c>
      <c r="E15" s="118">
        <v>2139424.6139800004</v>
      </c>
      <c r="F15" s="54">
        <v>2.5999999999999999E-2</v>
      </c>
      <c r="G15" s="22">
        <v>2150993.7953400002</v>
      </c>
      <c r="H15" s="22"/>
      <c r="I15" s="84"/>
    </row>
    <row r="16" spans="1:9" s="97" customFormat="1" x14ac:dyDescent="0.2">
      <c r="A16" s="114"/>
      <c r="B16" s="111" t="s">
        <v>370</v>
      </c>
      <c r="C16" s="115"/>
      <c r="D16" s="112">
        <v>168913142.47000003</v>
      </c>
      <c r="E16" s="113">
        <v>4396692.6130240001</v>
      </c>
      <c r="F16" s="54">
        <v>2.5999999999999999E-2</v>
      </c>
      <c r="G16" s="22">
        <v>4391741.7042200007</v>
      </c>
      <c r="H16" s="22"/>
      <c r="I16" s="84"/>
    </row>
    <row r="17" spans="1:9" s="97" customFormat="1" x14ac:dyDescent="0.2">
      <c r="A17" s="114"/>
      <c r="B17" s="111" t="s">
        <v>41</v>
      </c>
      <c r="C17" s="111" t="s">
        <v>42</v>
      </c>
      <c r="D17" s="112">
        <v>1478577.3</v>
      </c>
      <c r="E17" s="113">
        <v>0</v>
      </c>
      <c r="F17" s="54">
        <v>0</v>
      </c>
      <c r="G17" s="22">
        <v>0</v>
      </c>
      <c r="H17" s="22"/>
      <c r="I17" s="84"/>
    </row>
    <row r="18" spans="1:9" s="97" customFormat="1" x14ac:dyDescent="0.2">
      <c r="A18" s="114"/>
      <c r="B18" s="114"/>
      <c r="C18" s="116" t="s">
        <v>43</v>
      </c>
      <c r="D18" s="117">
        <v>0</v>
      </c>
      <c r="E18" s="118">
        <v>0</v>
      </c>
      <c r="F18" s="54">
        <v>0</v>
      </c>
      <c r="G18" s="22">
        <v>0</v>
      </c>
      <c r="H18" s="22"/>
      <c r="I18" s="84"/>
    </row>
    <row r="19" spans="1:9" s="97" customFormat="1" x14ac:dyDescent="0.2">
      <c r="A19" s="114"/>
      <c r="B19" s="114"/>
      <c r="C19" s="116" t="s">
        <v>44</v>
      </c>
      <c r="D19" s="117">
        <v>0</v>
      </c>
      <c r="E19" s="118">
        <v>0</v>
      </c>
      <c r="F19" s="54">
        <v>0</v>
      </c>
      <c r="G19" s="22">
        <v>0</v>
      </c>
      <c r="H19" s="22"/>
      <c r="I19" s="84"/>
    </row>
    <row r="20" spans="1:9" s="97" customFormat="1" x14ac:dyDescent="0.2">
      <c r="A20" s="114"/>
      <c r="B20" s="114"/>
      <c r="C20" s="116" t="s">
        <v>45</v>
      </c>
      <c r="D20" s="117">
        <v>0</v>
      </c>
      <c r="E20" s="118">
        <v>0</v>
      </c>
      <c r="F20" s="54">
        <v>0</v>
      </c>
      <c r="G20" s="22">
        <v>0</v>
      </c>
      <c r="H20" s="22"/>
      <c r="I20" s="84"/>
    </row>
    <row r="21" spans="1:9" s="97" customFormat="1" x14ac:dyDescent="0.2">
      <c r="A21" s="114"/>
      <c r="B21" s="111" t="s">
        <v>371</v>
      </c>
      <c r="C21" s="115"/>
      <c r="D21" s="112">
        <v>1478577.3</v>
      </c>
      <c r="E21" s="113">
        <v>0</v>
      </c>
      <c r="F21" s="54">
        <v>0</v>
      </c>
      <c r="G21" s="22">
        <v>0</v>
      </c>
      <c r="H21" s="22"/>
      <c r="I21" s="84"/>
    </row>
    <row r="22" spans="1:9" s="97" customFormat="1" x14ac:dyDescent="0.2">
      <c r="A22" s="114"/>
      <c r="B22" s="111" t="s">
        <v>48</v>
      </c>
      <c r="C22" s="111" t="s">
        <v>49</v>
      </c>
      <c r="D22" s="112">
        <v>0</v>
      </c>
      <c r="E22" s="113">
        <v>0</v>
      </c>
      <c r="F22" s="54">
        <v>0</v>
      </c>
      <c r="G22" s="22">
        <v>0</v>
      </c>
      <c r="H22" s="22"/>
      <c r="I22" s="84"/>
    </row>
    <row r="23" spans="1:9" s="97" customFormat="1" x14ac:dyDescent="0.2">
      <c r="A23" s="114"/>
      <c r="B23" s="114"/>
      <c r="C23" s="116" t="s">
        <v>50</v>
      </c>
      <c r="D23" s="117">
        <v>854323.7</v>
      </c>
      <c r="E23" s="118">
        <v>19588.051350000002</v>
      </c>
      <c r="F23" s="54">
        <v>2.3E-2</v>
      </c>
      <c r="G23" s="22">
        <v>19649.445099999997</v>
      </c>
      <c r="H23" s="22"/>
      <c r="I23" s="84"/>
    </row>
    <row r="24" spans="1:9" s="97" customFormat="1" x14ac:dyDescent="0.2">
      <c r="A24" s="114"/>
      <c r="B24" s="114"/>
      <c r="C24" s="116" t="s">
        <v>51</v>
      </c>
      <c r="D24" s="117">
        <v>0</v>
      </c>
      <c r="E24" s="118">
        <v>0</v>
      </c>
      <c r="F24" s="54">
        <v>0</v>
      </c>
      <c r="G24" s="22">
        <v>0</v>
      </c>
      <c r="H24" s="22"/>
      <c r="I24" s="84"/>
    </row>
    <row r="25" spans="1:9" s="97" customFormat="1" x14ac:dyDescent="0.2">
      <c r="A25" s="114"/>
      <c r="B25" s="114"/>
      <c r="C25" s="116" t="s">
        <v>52</v>
      </c>
      <c r="D25" s="117">
        <v>464142396.14000005</v>
      </c>
      <c r="E25" s="118">
        <v>11616206.801292999</v>
      </c>
      <c r="F25" s="54">
        <v>2.5000000000000001E-2</v>
      </c>
      <c r="G25" s="22">
        <v>11603559.903500002</v>
      </c>
      <c r="H25" s="22"/>
      <c r="I25" s="84"/>
    </row>
    <row r="26" spans="1:9" s="97" customFormat="1" x14ac:dyDescent="0.2">
      <c r="A26" s="114"/>
      <c r="B26" s="111" t="s">
        <v>373</v>
      </c>
      <c r="C26" s="115"/>
      <c r="D26" s="112">
        <v>464996719.84000003</v>
      </c>
      <c r="E26" s="113">
        <v>11635794.852642998</v>
      </c>
      <c r="F26" s="54">
        <v>2.5000000000000001E-2</v>
      </c>
      <c r="G26" s="22">
        <v>11624917.996000001</v>
      </c>
      <c r="H26" s="22"/>
      <c r="I26" s="84"/>
    </row>
    <row r="27" spans="1:9" s="97" customFormat="1" x14ac:dyDescent="0.2">
      <c r="A27" s="114"/>
      <c r="B27" s="111" t="s">
        <v>53</v>
      </c>
      <c r="C27" s="111" t="s">
        <v>54</v>
      </c>
      <c r="D27" s="112">
        <v>0</v>
      </c>
      <c r="E27" s="113">
        <v>0</v>
      </c>
      <c r="F27" s="54">
        <v>0</v>
      </c>
      <c r="G27" s="22">
        <v>0</v>
      </c>
      <c r="H27" s="22"/>
      <c r="I27" s="84"/>
    </row>
    <row r="28" spans="1:9" s="97" customFormat="1" x14ac:dyDescent="0.2">
      <c r="A28" s="114"/>
      <c r="B28" s="114"/>
      <c r="C28" s="116" t="s">
        <v>55</v>
      </c>
      <c r="D28" s="117">
        <v>0</v>
      </c>
      <c r="E28" s="118">
        <v>0</v>
      </c>
      <c r="F28" s="54">
        <v>0</v>
      </c>
      <c r="G28" s="22">
        <v>0</v>
      </c>
      <c r="H28" s="22"/>
      <c r="I28" s="84"/>
    </row>
    <row r="29" spans="1:9" s="97" customFormat="1" x14ac:dyDescent="0.2">
      <c r="A29" s="114"/>
      <c r="B29" s="114"/>
      <c r="C29" s="116" t="s">
        <v>56</v>
      </c>
      <c r="D29" s="117">
        <v>87576.960000000006</v>
      </c>
      <c r="E29" s="118">
        <v>1850.5781100000002</v>
      </c>
      <c r="F29" s="54">
        <v>2.1000000000000001E-2</v>
      </c>
      <c r="G29" s="22">
        <v>1839.1161600000003</v>
      </c>
      <c r="H29" s="22"/>
      <c r="I29" s="84"/>
    </row>
    <row r="30" spans="1:9" s="97" customFormat="1" x14ac:dyDescent="0.2">
      <c r="A30" s="114"/>
      <c r="B30" s="114"/>
      <c r="C30" s="116" t="s">
        <v>57</v>
      </c>
      <c r="D30" s="117">
        <v>0</v>
      </c>
      <c r="E30" s="118">
        <v>0</v>
      </c>
      <c r="F30" s="54">
        <v>0</v>
      </c>
      <c r="G30" s="22">
        <v>0</v>
      </c>
      <c r="H30" s="22"/>
      <c r="I30" s="84"/>
    </row>
    <row r="31" spans="1:9" s="97" customFormat="1" x14ac:dyDescent="0.2">
      <c r="A31" s="114"/>
      <c r="B31" s="114"/>
      <c r="C31" s="116" t="s">
        <v>58</v>
      </c>
      <c r="D31" s="117">
        <v>28241240.789999999</v>
      </c>
      <c r="E31" s="118">
        <v>733360.60138000001</v>
      </c>
      <c r="F31" s="54">
        <v>2.5999999999999999E-2</v>
      </c>
      <c r="G31" s="22">
        <v>734272.26053999993</v>
      </c>
      <c r="H31" s="22"/>
      <c r="I31" s="84"/>
    </row>
    <row r="32" spans="1:9" s="97" customFormat="1" x14ac:dyDescent="0.2">
      <c r="A32" s="114"/>
      <c r="B32" s="114"/>
      <c r="C32" s="116" t="s">
        <v>59</v>
      </c>
      <c r="D32" s="117">
        <v>26971544.16</v>
      </c>
      <c r="E32" s="118">
        <v>700388.52585999994</v>
      </c>
      <c r="F32" s="54">
        <v>2.5999999999999999E-2</v>
      </c>
      <c r="G32" s="22">
        <v>701260.14815999998</v>
      </c>
      <c r="H32" s="22"/>
      <c r="I32" s="84"/>
    </row>
    <row r="33" spans="1:10" s="97" customFormat="1" x14ac:dyDescent="0.2">
      <c r="A33" s="114"/>
      <c r="B33" s="111" t="s">
        <v>374</v>
      </c>
      <c r="C33" s="115"/>
      <c r="D33" s="112">
        <v>55300361.909999996</v>
      </c>
      <c r="E33" s="113">
        <v>1435599.7053499999</v>
      </c>
      <c r="F33" s="54">
        <v>2.5999999999999999E-2</v>
      </c>
      <c r="G33" s="22">
        <v>1437809.4096599999</v>
      </c>
      <c r="H33" s="22"/>
      <c r="I33" s="85"/>
      <c r="J33" s="85"/>
    </row>
    <row r="34" spans="1:10" s="97" customFormat="1" x14ac:dyDescent="0.2">
      <c r="A34" s="114"/>
      <c r="B34" s="111" t="s">
        <v>60</v>
      </c>
      <c r="C34" s="111" t="s">
        <v>61</v>
      </c>
      <c r="D34" s="112">
        <v>298040.95999999996</v>
      </c>
      <c r="E34" s="113">
        <v>6689.3829279999991</v>
      </c>
      <c r="F34" s="54">
        <v>2.1999999999999999E-2</v>
      </c>
      <c r="G34" s="22">
        <v>6556.9011199999986</v>
      </c>
      <c r="H34" s="22"/>
      <c r="I34" s="84"/>
      <c r="J34" s="54"/>
    </row>
    <row r="35" spans="1:10" s="97" customFormat="1" x14ac:dyDescent="0.2">
      <c r="A35" s="114"/>
      <c r="B35" s="114"/>
      <c r="C35" s="116" t="s">
        <v>62</v>
      </c>
      <c r="D35" s="117">
        <v>2945380.6100000003</v>
      </c>
      <c r="E35" s="118">
        <v>73634.515250000011</v>
      </c>
      <c r="F35" s="54">
        <v>2.5000000000000001E-2</v>
      </c>
      <c r="G35" s="22">
        <v>73634.515250000011</v>
      </c>
      <c r="H35" s="22"/>
      <c r="I35" s="84"/>
    </row>
    <row r="36" spans="1:10" s="97" customFormat="1" x14ac:dyDescent="0.2">
      <c r="A36" s="114"/>
      <c r="B36" s="111" t="s">
        <v>375</v>
      </c>
      <c r="C36" s="115"/>
      <c r="D36" s="112">
        <v>3243421.5700000003</v>
      </c>
      <c r="E36" s="113">
        <v>80323.898178000003</v>
      </c>
      <c r="F36" s="54">
        <v>2.5000000000000001E-2</v>
      </c>
      <c r="G36" s="22">
        <v>81085.539250000016</v>
      </c>
      <c r="H36" s="22"/>
      <c r="I36" s="84"/>
    </row>
    <row r="37" spans="1:10" s="97" customFormat="1" x14ac:dyDescent="0.2">
      <c r="A37" s="111" t="s">
        <v>198</v>
      </c>
      <c r="B37" s="115"/>
      <c r="C37" s="115"/>
      <c r="D37" s="112">
        <v>896749716.93000007</v>
      </c>
      <c r="E37" s="113">
        <v>22783332.658583999</v>
      </c>
      <c r="F37" s="54">
        <v>2.5000000000000001E-2</v>
      </c>
      <c r="G37" s="22">
        <v>22418742.923250005</v>
      </c>
      <c r="H37" s="22"/>
      <c r="I37" s="84"/>
    </row>
    <row r="38" spans="1:10" s="97" customFormat="1" x14ac:dyDescent="0.2">
      <c r="A38" s="111" t="s">
        <v>63</v>
      </c>
      <c r="B38" s="111" t="s">
        <v>64</v>
      </c>
      <c r="C38" s="111" t="s">
        <v>65</v>
      </c>
      <c r="D38" s="112">
        <v>20096460.77</v>
      </c>
      <c r="E38" s="113">
        <v>461121.75986799994</v>
      </c>
      <c r="F38" s="54">
        <v>2.3E-2</v>
      </c>
      <c r="G38" s="22">
        <v>462218.59771</v>
      </c>
      <c r="H38" s="22"/>
      <c r="I38" s="84"/>
    </row>
    <row r="39" spans="1:10" s="97" customFormat="1" x14ac:dyDescent="0.2">
      <c r="A39" s="114"/>
      <c r="B39" s="114"/>
      <c r="C39" s="116" t="s">
        <v>68</v>
      </c>
      <c r="D39" s="117">
        <v>9108435.1400000006</v>
      </c>
      <c r="E39" s="118">
        <v>175239.12013999998</v>
      </c>
      <c r="F39" s="54">
        <v>1.9E-2</v>
      </c>
      <c r="G39" s="22">
        <v>173060.26766000001</v>
      </c>
      <c r="H39" s="22"/>
      <c r="I39" s="84"/>
    </row>
    <row r="40" spans="1:10" s="97" customFormat="1" x14ac:dyDescent="0.2">
      <c r="A40" s="114"/>
      <c r="B40" s="114"/>
      <c r="C40" s="116" t="s">
        <v>70</v>
      </c>
      <c r="D40" s="117">
        <v>2072358.98</v>
      </c>
      <c r="E40" s="118">
        <v>43656.738160000008</v>
      </c>
      <c r="F40" s="54">
        <v>2.1000000000000001E-2</v>
      </c>
      <c r="G40" s="22">
        <v>43519.53858</v>
      </c>
      <c r="H40" s="22"/>
      <c r="I40" s="84"/>
    </row>
    <row r="41" spans="1:10" s="97" customFormat="1" x14ac:dyDescent="0.2">
      <c r="A41" s="114"/>
      <c r="B41" s="111" t="s">
        <v>376</v>
      </c>
      <c r="C41" s="115"/>
      <c r="D41" s="112">
        <v>31277254.890000001</v>
      </c>
      <c r="E41" s="113">
        <v>680017.6181679999</v>
      </c>
      <c r="F41" s="54">
        <v>2.1999999999999999E-2</v>
      </c>
      <c r="G41" s="22">
        <v>688099.60757999995</v>
      </c>
      <c r="H41" s="22"/>
      <c r="I41" s="84"/>
    </row>
    <row r="42" spans="1:10" s="97" customFormat="1" x14ac:dyDescent="0.2">
      <c r="A42" s="114"/>
      <c r="B42" s="111" t="s">
        <v>60</v>
      </c>
      <c r="C42" s="111" t="s">
        <v>61</v>
      </c>
      <c r="D42" s="112">
        <v>24583391.539999999</v>
      </c>
      <c r="E42" s="113">
        <v>536335.77566799987</v>
      </c>
      <c r="F42" s="54">
        <v>2.1999999999999999E-2</v>
      </c>
      <c r="G42" s="22">
        <v>540834.61387999996</v>
      </c>
      <c r="H42" s="22"/>
      <c r="I42" s="84"/>
    </row>
    <row r="43" spans="1:10" s="97" customFormat="1" x14ac:dyDescent="0.2">
      <c r="A43" s="114"/>
      <c r="B43" s="114"/>
      <c r="C43" s="116" t="s">
        <v>73</v>
      </c>
      <c r="D43" s="117">
        <v>2367321.17</v>
      </c>
      <c r="E43" s="118">
        <v>47195.253760000007</v>
      </c>
      <c r="F43" s="54">
        <v>0.02</v>
      </c>
      <c r="G43" s="22">
        <v>47346.4234</v>
      </c>
      <c r="H43" s="22"/>
      <c r="I43" s="84"/>
    </row>
    <row r="44" spans="1:10" s="97" customFormat="1" x14ac:dyDescent="0.2">
      <c r="A44" s="114"/>
      <c r="B44" s="114"/>
      <c r="C44" s="116" t="s">
        <v>75</v>
      </c>
      <c r="D44" s="117">
        <v>2112619.98</v>
      </c>
      <c r="E44" s="118">
        <v>42075.36204</v>
      </c>
      <c r="F44" s="54">
        <v>0.02</v>
      </c>
      <c r="G44" s="22">
        <v>42252.399599999997</v>
      </c>
      <c r="H44" s="22"/>
      <c r="I44" s="84"/>
    </row>
    <row r="45" spans="1:10" s="97" customFormat="1" x14ac:dyDescent="0.2">
      <c r="A45" s="114"/>
      <c r="B45" s="111" t="s">
        <v>375</v>
      </c>
      <c r="C45" s="115"/>
      <c r="D45" s="112">
        <v>29063332.690000001</v>
      </c>
      <c r="E45" s="113">
        <v>625606.3914679999</v>
      </c>
      <c r="F45" s="54">
        <v>2.1999999999999999E-2</v>
      </c>
      <c r="G45" s="22">
        <v>639393.31917999999</v>
      </c>
      <c r="H45" s="22"/>
      <c r="I45" s="84"/>
    </row>
    <row r="46" spans="1:10" s="97" customFormat="1" x14ac:dyDescent="0.2">
      <c r="A46" s="111" t="s">
        <v>199</v>
      </c>
      <c r="B46" s="115"/>
      <c r="C46" s="115"/>
      <c r="D46" s="112">
        <v>60340587.579999998</v>
      </c>
      <c r="E46" s="113">
        <v>1305624.0096359998</v>
      </c>
      <c r="F46" s="54">
        <v>2.1999999999999999E-2</v>
      </c>
      <c r="G46" s="22">
        <v>1327492.9267599999</v>
      </c>
      <c r="H46" s="22"/>
      <c r="I46" s="84"/>
    </row>
    <row r="47" spans="1:10" s="97" customFormat="1" x14ac:dyDescent="0.2">
      <c r="A47" s="111" t="s">
        <v>388</v>
      </c>
      <c r="B47" s="111" t="s">
        <v>64</v>
      </c>
      <c r="C47" s="111" t="s">
        <v>67</v>
      </c>
      <c r="D47" s="112">
        <v>0</v>
      </c>
      <c r="E47" s="113">
        <v>0</v>
      </c>
      <c r="F47" s="54">
        <v>0</v>
      </c>
      <c r="G47" s="22">
        <v>0</v>
      </c>
      <c r="H47" s="22"/>
      <c r="I47" s="84"/>
    </row>
    <row r="48" spans="1:10" s="97" customFormat="1" x14ac:dyDescent="0.2">
      <c r="A48" s="114"/>
      <c r="B48" s="114"/>
      <c r="C48" s="116" t="s">
        <v>69</v>
      </c>
      <c r="D48" s="117">
        <v>0</v>
      </c>
      <c r="E48" s="118">
        <v>0</v>
      </c>
      <c r="F48" s="54">
        <v>0</v>
      </c>
      <c r="G48" s="22">
        <v>0</v>
      </c>
      <c r="H48" s="22"/>
      <c r="I48" s="84"/>
    </row>
    <row r="49" spans="1:9" s="97" customFormat="1" x14ac:dyDescent="0.2">
      <c r="A49" s="114"/>
      <c r="B49" s="114"/>
      <c r="C49" s="116" t="s">
        <v>71</v>
      </c>
      <c r="D49" s="117">
        <v>0</v>
      </c>
      <c r="E49" s="118">
        <v>0</v>
      </c>
      <c r="F49" s="54">
        <v>0</v>
      </c>
      <c r="G49" s="22">
        <v>0</v>
      </c>
      <c r="H49" s="22"/>
      <c r="I49" s="84"/>
    </row>
    <row r="50" spans="1:9" s="97" customFormat="1" x14ac:dyDescent="0.2">
      <c r="A50" s="114"/>
      <c r="B50" s="111" t="s">
        <v>376</v>
      </c>
      <c r="C50" s="115"/>
      <c r="D50" s="112">
        <v>0</v>
      </c>
      <c r="E50" s="113">
        <v>0</v>
      </c>
      <c r="F50" s="54">
        <v>0</v>
      </c>
      <c r="G50" s="22">
        <v>0</v>
      </c>
      <c r="H50" s="22"/>
      <c r="I50" s="84"/>
    </row>
    <row r="51" spans="1:9" s="97" customFormat="1" x14ac:dyDescent="0.2">
      <c r="A51" s="114"/>
      <c r="B51" s="111" t="s">
        <v>60</v>
      </c>
      <c r="C51" s="111" t="s">
        <v>72</v>
      </c>
      <c r="D51" s="112">
        <v>0</v>
      </c>
      <c r="E51" s="113">
        <v>0</v>
      </c>
      <c r="F51" s="54">
        <v>0</v>
      </c>
      <c r="G51" s="22">
        <v>0</v>
      </c>
      <c r="H51" s="22"/>
      <c r="I51" s="84"/>
    </row>
    <row r="52" spans="1:9" s="97" customFormat="1" x14ac:dyDescent="0.2">
      <c r="A52" s="114"/>
      <c r="B52" s="114"/>
      <c r="C52" s="116" t="s">
        <v>74</v>
      </c>
      <c r="D52" s="117">
        <v>0</v>
      </c>
      <c r="E52" s="118">
        <v>0</v>
      </c>
      <c r="F52" s="54">
        <v>0</v>
      </c>
      <c r="G52" s="22">
        <v>0</v>
      </c>
      <c r="H52" s="22"/>
      <c r="I52" s="84"/>
    </row>
    <row r="53" spans="1:9" s="97" customFormat="1" x14ac:dyDescent="0.2">
      <c r="A53" s="114"/>
      <c r="B53" s="114"/>
      <c r="C53" s="116" t="s">
        <v>76</v>
      </c>
      <c r="D53" s="117">
        <v>0</v>
      </c>
      <c r="E53" s="118">
        <v>0</v>
      </c>
      <c r="F53" s="54">
        <v>0</v>
      </c>
      <c r="G53" s="22">
        <v>0</v>
      </c>
      <c r="H53" s="22"/>
      <c r="I53" s="84"/>
    </row>
    <row r="54" spans="1:9" s="97" customFormat="1" x14ac:dyDescent="0.2">
      <c r="A54" s="114"/>
      <c r="B54" s="111" t="s">
        <v>375</v>
      </c>
      <c r="C54" s="115"/>
      <c r="D54" s="112">
        <v>0</v>
      </c>
      <c r="E54" s="113">
        <v>0</v>
      </c>
      <c r="F54" s="54">
        <v>0</v>
      </c>
      <c r="G54" s="22">
        <v>0</v>
      </c>
      <c r="H54" s="22"/>
      <c r="I54" s="84"/>
    </row>
    <row r="55" spans="1:9" s="97" customFormat="1" x14ac:dyDescent="0.2">
      <c r="A55" s="111" t="s">
        <v>389</v>
      </c>
      <c r="B55" s="115"/>
      <c r="C55" s="115"/>
      <c r="D55" s="112">
        <v>0</v>
      </c>
      <c r="E55" s="113">
        <v>0</v>
      </c>
      <c r="F55" s="54">
        <v>0</v>
      </c>
      <c r="G55" s="22">
        <v>0</v>
      </c>
      <c r="H55" s="22"/>
      <c r="I55" s="84"/>
    </row>
    <row r="56" spans="1:9" s="97" customFormat="1" x14ac:dyDescent="0.2">
      <c r="A56" s="111" t="s">
        <v>77</v>
      </c>
      <c r="B56" s="111" t="s">
        <v>64</v>
      </c>
      <c r="C56" s="111" t="s">
        <v>78</v>
      </c>
      <c r="D56" s="112">
        <v>0</v>
      </c>
      <c r="E56" s="113">
        <v>0</v>
      </c>
      <c r="F56" s="54">
        <v>0</v>
      </c>
      <c r="G56" s="22">
        <v>0</v>
      </c>
      <c r="H56" s="22"/>
      <c r="I56" s="84"/>
    </row>
    <row r="57" spans="1:9" s="97" customFormat="1" x14ac:dyDescent="0.2">
      <c r="A57" s="114"/>
      <c r="B57" s="114"/>
      <c r="C57" s="116" t="s">
        <v>79</v>
      </c>
      <c r="D57" s="117">
        <v>0</v>
      </c>
      <c r="E57" s="118">
        <v>0</v>
      </c>
      <c r="F57" s="54">
        <v>0</v>
      </c>
      <c r="G57" s="22">
        <v>0</v>
      </c>
      <c r="H57" s="22"/>
      <c r="I57" s="84"/>
    </row>
    <row r="58" spans="1:9" s="97" customFormat="1" x14ac:dyDescent="0.2">
      <c r="A58" s="114"/>
      <c r="B58" s="111" t="s">
        <v>376</v>
      </c>
      <c r="C58" s="115"/>
      <c r="D58" s="112">
        <v>0</v>
      </c>
      <c r="E58" s="113">
        <v>0</v>
      </c>
      <c r="F58" s="54">
        <v>0</v>
      </c>
      <c r="G58" s="22">
        <v>0</v>
      </c>
      <c r="H58" s="22"/>
      <c r="I58" s="84"/>
    </row>
    <row r="59" spans="1:9" s="97" customFormat="1" x14ac:dyDescent="0.2">
      <c r="A59" s="114"/>
      <c r="B59" s="111" t="s">
        <v>60</v>
      </c>
      <c r="C59" s="111" t="s">
        <v>80</v>
      </c>
      <c r="D59" s="112">
        <v>0</v>
      </c>
      <c r="E59" s="113">
        <v>0</v>
      </c>
      <c r="F59" s="54">
        <v>0</v>
      </c>
      <c r="G59" s="22">
        <v>0</v>
      </c>
      <c r="H59" s="22"/>
      <c r="I59" s="84"/>
    </row>
    <row r="60" spans="1:9" s="97" customFormat="1" x14ac:dyDescent="0.2">
      <c r="A60" s="114"/>
      <c r="B60" s="114"/>
      <c r="C60" s="116" t="s">
        <v>81</v>
      </c>
      <c r="D60" s="117">
        <v>0</v>
      </c>
      <c r="E60" s="118">
        <v>0</v>
      </c>
      <c r="F60" s="54">
        <v>0</v>
      </c>
      <c r="G60" s="22">
        <v>0</v>
      </c>
      <c r="H60" s="22"/>
      <c r="I60" s="84"/>
    </row>
    <row r="61" spans="1:9" s="97" customFormat="1" x14ac:dyDescent="0.2">
      <c r="A61" s="114"/>
      <c r="B61" s="111" t="s">
        <v>375</v>
      </c>
      <c r="C61" s="115"/>
      <c r="D61" s="112">
        <v>0</v>
      </c>
      <c r="E61" s="113">
        <v>0</v>
      </c>
      <c r="F61" s="54">
        <v>0</v>
      </c>
      <c r="G61" s="22">
        <v>0</v>
      </c>
      <c r="H61" s="22"/>
      <c r="I61" s="84"/>
    </row>
    <row r="62" spans="1:9" s="97" customFormat="1" x14ac:dyDescent="0.2">
      <c r="A62" s="111" t="s">
        <v>200</v>
      </c>
      <c r="B62" s="115"/>
      <c r="C62" s="115"/>
      <c r="D62" s="112">
        <v>0</v>
      </c>
      <c r="E62" s="113">
        <v>0</v>
      </c>
      <c r="F62" s="54">
        <v>0</v>
      </c>
      <c r="G62" s="22">
        <v>0</v>
      </c>
      <c r="H62" s="22"/>
      <c r="I62" s="84"/>
    </row>
    <row r="63" spans="1:9" s="97" customFormat="1" x14ac:dyDescent="0.2">
      <c r="A63" s="111" t="s">
        <v>82</v>
      </c>
      <c r="B63" s="111" t="s">
        <v>83</v>
      </c>
      <c r="C63" s="111" t="s">
        <v>89</v>
      </c>
      <c r="D63" s="112">
        <v>6946.41</v>
      </c>
      <c r="E63" s="113">
        <v>131.98178999999999</v>
      </c>
      <c r="F63" s="54">
        <v>1.9E-2</v>
      </c>
      <c r="G63" s="22">
        <v>131.98178999999999</v>
      </c>
      <c r="H63" s="22"/>
      <c r="I63" s="84"/>
    </row>
    <row r="64" spans="1:9" s="97" customFormat="1" x14ac:dyDescent="0.2">
      <c r="A64" s="114"/>
      <c r="B64" s="114"/>
      <c r="C64" s="116" t="s">
        <v>94</v>
      </c>
      <c r="D64" s="117">
        <v>1097382.3900000001</v>
      </c>
      <c r="E64" s="118">
        <v>28531.942140000003</v>
      </c>
      <c r="F64" s="54">
        <v>2.5999999999999999E-2</v>
      </c>
      <c r="G64" s="22">
        <v>28531.942140000003</v>
      </c>
      <c r="H64" s="22"/>
      <c r="I64" s="84"/>
    </row>
    <row r="65" spans="1:9" s="97" customFormat="1" x14ac:dyDescent="0.2">
      <c r="A65" s="114"/>
      <c r="B65" s="114"/>
      <c r="C65" s="116" t="s">
        <v>95</v>
      </c>
      <c r="D65" s="117">
        <v>7297975.9700000007</v>
      </c>
      <c r="E65" s="118">
        <v>201711.46769999998</v>
      </c>
      <c r="F65" s="54">
        <v>2.8000000000000001E-2</v>
      </c>
      <c r="G65" s="22">
        <v>204343.32716000002</v>
      </c>
      <c r="H65" s="22"/>
      <c r="I65" s="84"/>
    </row>
    <row r="66" spans="1:9" s="97" customFormat="1" x14ac:dyDescent="0.2">
      <c r="A66" s="114"/>
      <c r="B66" s="111" t="s">
        <v>377</v>
      </c>
      <c r="C66" s="115"/>
      <c r="D66" s="112">
        <v>8402304.7700000014</v>
      </c>
      <c r="E66" s="113">
        <v>230375.39162999997</v>
      </c>
      <c r="F66" s="54">
        <v>2.7E-2</v>
      </c>
      <c r="G66" s="22">
        <v>226862.22879000002</v>
      </c>
      <c r="H66" s="22"/>
      <c r="I66" s="84"/>
    </row>
    <row r="67" spans="1:9" s="97" customFormat="1" x14ac:dyDescent="0.2">
      <c r="A67" s="111" t="s">
        <v>201</v>
      </c>
      <c r="B67" s="115"/>
      <c r="C67" s="115"/>
      <c r="D67" s="112">
        <v>8402304.7700000014</v>
      </c>
      <c r="E67" s="113">
        <v>230375.39162999997</v>
      </c>
      <c r="F67" s="54">
        <v>2.7E-2</v>
      </c>
      <c r="G67" s="22">
        <v>226862.22879000002</v>
      </c>
      <c r="H67" s="22"/>
      <c r="I67" s="84"/>
    </row>
    <row r="68" spans="1:9" s="97" customFormat="1" x14ac:dyDescent="0.2">
      <c r="A68" s="111" t="s">
        <v>491</v>
      </c>
      <c r="B68" s="111" t="s">
        <v>83</v>
      </c>
      <c r="C68" s="111" t="s">
        <v>84</v>
      </c>
      <c r="D68" s="112">
        <v>0</v>
      </c>
      <c r="E68" s="113">
        <v>0</v>
      </c>
      <c r="F68" s="54">
        <v>0</v>
      </c>
      <c r="G68" s="22">
        <v>0</v>
      </c>
      <c r="H68" s="22"/>
      <c r="I68" s="84"/>
    </row>
    <row r="69" spans="1:9" s="97" customFormat="1" x14ac:dyDescent="0.2">
      <c r="A69" s="114"/>
      <c r="B69" s="111" t="s">
        <v>377</v>
      </c>
      <c r="C69" s="115"/>
      <c r="D69" s="112">
        <v>0</v>
      </c>
      <c r="E69" s="113">
        <v>0</v>
      </c>
      <c r="F69" s="54">
        <v>0</v>
      </c>
      <c r="G69" s="22">
        <v>0</v>
      </c>
      <c r="H69" s="22"/>
      <c r="I69" s="84"/>
    </row>
    <row r="70" spans="1:9" s="97" customFormat="1" x14ac:dyDescent="0.2">
      <c r="A70" s="111" t="s">
        <v>496</v>
      </c>
      <c r="B70" s="115"/>
      <c r="C70" s="115"/>
      <c r="D70" s="112">
        <v>0</v>
      </c>
      <c r="E70" s="113">
        <v>0</v>
      </c>
      <c r="F70" s="54">
        <v>0</v>
      </c>
      <c r="G70" s="22">
        <v>0</v>
      </c>
      <c r="H70" s="22"/>
      <c r="I70" s="84"/>
    </row>
    <row r="71" spans="1:9" s="97" customFormat="1" x14ac:dyDescent="0.2">
      <c r="A71" s="111" t="s">
        <v>492</v>
      </c>
      <c r="B71" s="111" t="s">
        <v>83</v>
      </c>
      <c r="C71" s="111" t="s">
        <v>84</v>
      </c>
      <c r="D71" s="112">
        <v>0</v>
      </c>
      <c r="E71" s="113">
        <v>0</v>
      </c>
      <c r="F71" s="54">
        <v>0</v>
      </c>
      <c r="G71" s="22">
        <v>0</v>
      </c>
      <c r="H71" s="22"/>
      <c r="I71" s="84"/>
    </row>
    <row r="72" spans="1:9" s="97" customFormat="1" x14ac:dyDescent="0.2">
      <c r="A72" s="114"/>
      <c r="B72" s="111" t="s">
        <v>377</v>
      </c>
      <c r="C72" s="115"/>
      <c r="D72" s="112">
        <v>0</v>
      </c>
      <c r="E72" s="113">
        <v>0</v>
      </c>
      <c r="F72" s="54">
        <v>0</v>
      </c>
      <c r="G72" s="22">
        <v>0</v>
      </c>
      <c r="H72" s="22"/>
      <c r="I72" s="84"/>
    </row>
    <row r="73" spans="1:9" s="97" customFormat="1" x14ac:dyDescent="0.2">
      <c r="A73" s="111" t="s">
        <v>497</v>
      </c>
      <c r="B73" s="115"/>
      <c r="C73" s="115"/>
      <c r="D73" s="112">
        <v>0</v>
      </c>
      <c r="E73" s="113">
        <v>0</v>
      </c>
      <c r="F73" s="54">
        <v>0</v>
      </c>
      <c r="G73" s="22">
        <v>0</v>
      </c>
      <c r="H73" s="22"/>
      <c r="I73" s="84"/>
    </row>
    <row r="74" spans="1:9" s="97" customFormat="1" x14ac:dyDescent="0.2">
      <c r="A74" s="111" t="s">
        <v>97</v>
      </c>
      <c r="B74" s="111" t="s">
        <v>23</v>
      </c>
      <c r="C74" s="111" t="s">
        <v>98</v>
      </c>
      <c r="D74" s="112">
        <v>4042458.97</v>
      </c>
      <c r="E74" s="113">
        <v>133401.14601000003</v>
      </c>
      <c r="F74" s="54">
        <v>3.3000000000000002E-2</v>
      </c>
      <c r="G74" s="22">
        <v>133401.14601000003</v>
      </c>
      <c r="H74" s="22"/>
      <c r="I74" s="84"/>
    </row>
    <row r="75" spans="1:9" s="97" customFormat="1" x14ac:dyDescent="0.2">
      <c r="A75" s="114"/>
      <c r="B75" s="114"/>
      <c r="C75" s="116" t="s">
        <v>100</v>
      </c>
      <c r="D75" s="117">
        <v>0</v>
      </c>
      <c r="E75" s="118">
        <v>0</v>
      </c>
      <c r="F75" s="54">
        <v>0</v>
      </c>
      <c r="G75" s="22">
        <v>0</v>
      </c>
      <c r="H75" s="22"/>
      <c r="I75" s="84"/>
    </row>
    <row r="76" spans="1:9" s="97" customFormat="1" x14ac:dyDescent="0.2">
      <c r="A76" s="114"/>
      <c r="B76" s="111" t="s">
        <v>368</v>
      </c>
      <c r="C76" s="115"/>
      <c r="D76" s="112">
        <v>4042458.97</v>
      </c>
      <c r="E76" s="113">
        <v>133401.14601000003</v>
      </c>
      <c r="F76" s="54">
        <v>3.3000000000000002E-2</v>
      </c>
      <c r="G76" s="22">
        <v>133401.14601000003</v>
      </c>
      <c r="H76" s="22"/>
      <c r="I76" s="84"/>
    </row>
    <row r="77" spans="1:9" s="97" customFormat="1" x14ac:dyDescent="0.2">
      <c r="A77" s="114"/>
      <c r="B77" s="111" t="s">
        <v>103</v>
      </c>
      <c r="C77" s="111" t="s">
        <v>104</v>
      </c>
      <c r="D77" s="112">
        <v>3053107.73</v>
      </c>
      <c r="E77" s="113">
        <v>114665.35866999999</v>
      </c>
      <c r="F77" s="54">
        <v>3.7999999999999999E-2</v>
      </c>
      <c r="G77" s="22">
        <v>116018.09374</v>
      </c>
      <c r="H77" s="22"/>
      <c r="I77" s="84"/>
    </row>
    <row r="78" spans="1:9" s="97" customFormat="1" x14ac:dyDescent="0.2">
      <c r="A78" s="114"/>
      <c r="B78" s="114"/>
      <c r="C78" s="116" t="s">
        <v>105</v>
      </c>
      <c r="D78" s="117">
        <v>487395.25</v>
      </c>
      <c r="E78" s="118">
        <v>20957.995749999998</v>
      </c>
      <c r="F78" s="54">
        <v>4.2999999999999997E-2</v>
      </c>
      <c r="G78" s="22">
        <v>20957.995749999998</v>
      </c>
      <c r="H78" s="22"/>
      <c r="I78" s="84"/>
    </row>
    <row r="79" spans="1:9" s="97" customFormat="1" x14ac:dyDescent="0.2">
      <c r="A79" s="114"/>
      <c r="B79" s="114"/>
      <c r="C79" s="116" t="s">
        <v>106</v>
      </c>
      <c r="D79" s="117">
        <v>498340.26</v>
      </c>
      <c r="E79" s="118">
        <v>20930.290920000003</v>
      </c>
      <c r="F79" s="54">
        <v>4.2000000000000003E-2</v>
      </c>
      <c r="G79" s="22">
        <v>20930.290920000003</v>
      </c>
      <c r="H79" s="22"/>
      <c r="I79" s="84"/>
    </row>
    <row r="80" spans="1:9" s="97" customFormat="1" x14ac:dyDescent="0.2">
      <c r="A80" s="114"/>
      <c r="B80" s="111" t="s">
        <v>378</v>
      </c>
      <c r="C80" s="115"/>
      <c r="D80" s="112">
        <v>4038843.24</v>
      </c>
      <c r="E80" s="113">
        <v>156553.64533999999</v>
      </c>
      <c r="F80" s="54">
        <v>3.9E-2</v>
      </c>
      <c r="G80" s="22">
        <v>157514.88636</v>
      </c>
      <c r="H80" s="22"/>
      <c r="I80" s="83"/>
    </row>
    <row r="81" spans="1:9" s="97" customFormat="1" x14ac:dyDescent="0.2">
      <c r="A81" s="114"/>
      <c r="B81" s="111" t="s">
        <v>107</v>
      </c>
      <c r="C81" s="111" t="s">
        <v>108</v>
      </c>
      <c r="D81" s="112">
        <v>9727.81</v>
      </c>
      <c r="E81" s="113">
        <v>1945.5619999999999</v>
      </c>
      <c r="F81" s="54">
        <v>0.2</v>
      </c>
      <c r="G81" s="22">
        <v>1945.5619999999999</v>
      </c>
      <c r="H81" s="22"/>
      <c r="I81" s="84"/>
    </row>
    <row r="82" spans="1:9" s="97" customFormat="1" x14ac:dyDescent="0.2">
      <c r="A82" s="114"/>
      <c r="B82" s="114"/>
      <c r="C82" s="116" t="s">
        <v>109</v>
      </c>
      <c r="D82" s="117">
        <v>214759.44</v>
      </c>
      <c r="E82" s="118">
        <v>9019.8964800000012</v>
      </c>
      <c r="F82" s="54">
        <v>4.2000000000000003E-2</v>
      </c>
      <c r="G82" s="22">
        <v>9019.8964800000012</v>
      </c>
      <c r="H82" s="22"/>
      <c r="I82" s="84"/>
    </row>
    <row r="83" spans="1:9" s="97" customFormat="1" x14ac:dyDescent="0.2">
      <c r="A83" s="114"/>
      <c r="B83" s="114"/>
      <c r="C83" s="116" t="s">
        <v>110</v>
      </c>
      <c r="D83" s="117">
        <v>33328.570000000007</v>
      </c>
      <c r="E83" s="118">
        <v>1248.7272400000002</v>
      </c>
      <c r="F83" s="54">
        <v>3.6999999999999998E-2</v>
      </c>
      <c r="G83" s="22">
        <v>1233.1570900000002</v>
      </c>
      <c r="H83" s="22"/>
      <c r="I83" s="84"/>
    </row>
    <row r="84" spans="1:9" s="97" customFormat="1" x14ac:dyDescent="0.2">
      <c r="A84" s="114"/>
      <c r="B84" s="111" t="s">
        <v>379</v>
      </c>
      <c r="C84" s="115"/>
      <c r="D84" s="112">
        <v>257815.82</v>
      </c>
      <c r="E84" s="113">
        <v>12214.185720000001</v>
      </c>
      <c r="F84" s="54">
        <v>4.7E-2</v>
      </c>
      <c r="G84" s="22">
        <v>12117.34354</v>
      </c>
      <c r="H84" s="22"/>
      <c r="I84" s="84"/>
    </row>
    <row r="85" spans="1:9" s="97" customFormat="1" x14ac:dyDescent="0.2">
      <c r="A85" s="114"/>
      <c r="B85" s="111" t="s">
        <v>28</v>
      </c>
      <c r="C85" s="111" t="s">
        <v>29</v>
      </c>
      <c r="D85" s="112">
        <v>0</v>
      </c>
      <c r="E85" s="113">
        <v>0</v>
      </c>
      <c r="F85" s="54">
        <v>0</v>
      </c>
      <c r="G85" s="22">
        <v>0</v>
      </c>
      <c r="H85" s="22"/>
      <c r="I85" s="84"/>
    </row>
    <row r="86" spans="1:9" s="97" customFormat="1" x14ac:dyDescent="0.2">
      <c r="A86" s="114"/>
      <c r="B86" s="114"/>
      <c r="C86" s="116" t="s">
        <v>111</v>
      </c>
      <c r="D86" s="117">
        <v>87691.25</v>
      </c>
      <c r="E86" s="118">
        <v>3770.7237499999997</v>
      </c>
      <c r="F86" s="54">
        <v>4.2999999999999997E-2</v>
      </c>
      <c r="G86" s="22">
        <v>3770.7237499999997</v>
      </c>
      <c r="H86" s="22"/>
      <c r="I86" s="84"/>
    </row>
    <row r="87" spans="1:9" s="97" customFormat="1" x14ac:dyDescent="0.2">
      <c r="A87" s="114"/>
      <c r="B87" s="111" t="s">
        <v>369</v>
      </c>
      <c r="C87" s="115"/>
      <c r="D87" s="112">
        <v>87691.25</v>
      </c>
      <c r="E87" s="113">
        <v>3770.7237499999997</v>
      </c>
      <c r="F87" s="54">
        <v>4.2999999999999997E-2</v>
      </c>
      <c r="G87" s="22">
        <v>3770.7237499999997</v>
      </c>
      <c r="H87" s="22"/>
      <c r="I87" s="84"/>
    </row>
    <row r="88" spans="1:9" s="97" customFormat="1" x14ac:dyDescent="0.2">
      <c r="A88" s="114"/>
      <c r="B88" s="111" t="s">
        <v>36</v>
      </c>
      <c r="C88" s="111" t="s">
        <v>37</v>
      </c>
      <c r="D88" s="112">
        <v>2279593.13</v>
      </c>
      <c r="E88" s="113">
        <v>82815.716589999996</v>
      </c>
      <c r="F88" s="54">
        <v>3.5999999999999997E-2</v>
      </c>
      <c r="G88" s="22">
        <v>82065.352679999996</v>
      </c>
      <c r="H88" s="22"/>
      <c r="I88" s="84"/>
    </row>
    <row r="89" spans="1:9" s="97" customFormat="1" x14ac:dyDescent="0.2">
      <c r="A89" s="114"/>
      <c r="B89" s="114"/>
      <c r="C89" s="116" t="s">
        <v>112</v>
      </c>
      <c r="D89" s="117">
        <v>421384.81</v>
      </c>
      <c r="E89" s="118">
        <v>17698.16202</v>
      </c>
      <c r="F89" s="54">
        <v>4.2000000000000003E-2</v>
      </c>
      <c r="G89" s="22">
        <v>17698.16202</v>
      </c>
      <c r="H89" s="22"/>
      <c r="I89" s="84"/>
    </row>
    <row r="90" spans="1:9" s="97" customFormat="1" x14ac:dyDescent="0.2">
      <c r="A90" s="114"/>
      <c r="B90" s="114"/>
      <c r="C90" s="116" t="s">
        <v>113</v>
      </c>
      <c r="D90" s="117">
        <v>413986.26</v>
      </c>
      <c r="E90" s="118">
        <v>17387.422920000001</v>
      </c>
      <c r="F90" s="54">
        <v>4.2000000000000003E-2</v>
      </c>
      <c r="G90" s="22">
        <v>17387.422920000001</v>
      </c>
      <c r="H90" s="22"/>
      <c r="I90" s="84"/>
    </row>
    <row r="91" spans="1:9" s="97" customFormat="1" x14ac:dyDescent="0.2">
      <c r="A91" s="114"/>
      <c r="B91" s="114"/>
      <c r="C91" s="116" t="s">
        <v>114</v>
      </c>
      <c r="D91" s="117">
        <v>521686.88</v>
      </c>
      <c r="E91" s="118">
        <v>22008.19584</v>
      </c>
      <c r="F91" s="54">
        <v>4.2000000000000003E-2</v>
      </c>
      <c r="G91" s="22">
        <v>21910.848960000003</v>
      </c>
      <c r="H91" s="22"/>
      <c r="I91" s="84"/>
    </row>
    <row r="92" spans="1:9" s="97" customFormat="1" x14ac:dyDescent="0.2">
      <c r="A92" s="114"/>
      <c r="B92" s="111" t="s">
        <v>370</v>
      </c>
      <c r="C92" s="115"/>
      <c r="D92" s="112">
        <v>3636651.08</v>
      </c>
      <c r="E92" s="113">
        <v>139909.49737</v>
      </c>
      <c r="F92" s="54">
        <v>3.7999999999999999E-2</v>
      </c>
      <c r="G92" s="22">
        <v>138192.74103999999</v>
      </c>
      <c r="H92" s="22"/>
    </row>
    <row r="93" spans="1:9" s="97" customFormat="1" x14ac:dyDescent="0.2">
      <c r="A93" s="114"/>
      <c r="B93" s="111" t="s">
        <v>115</v>
      </c>
      <c r="C93" s="111" t="s">
        <v>116</v>
      </c>
      <c r="D93" s="112">
        <v>0</v>
      </c>
      <c r="E93" s="113">
        <v>0</v>
      </c>
      <c r="F93" s="54">
        <v>0</v>
      </c>
      <c r="G93" s="22">
        <v>0</v>
      </c>
      <c r="H93" s="22"/>
    </row>
    <row r="94" spans="1:9" s="97" customFormat="1" x14ac:dyDescent="0.2">
      <c r="A94" s="114"/>
      <c r="B94" s="114"/>
      <c r="C94" s="116" t="s">
        <v>117</v>
      </c>
      <c r="D94" s="117">
        <v>0</v>
      </c>
      <c r="E94" s="118">
        <v>0</v>
      </c>
      <c r="F94" s="54">
        <v>0</v>
      </c>
      <c r="G94" s="22">
        <v>0</v>
      </c>
      <c r="H94" s="22"/>
    </row>
    <row r="95" spans="1:9" s="97" customFormat="1" x14ac:dyDescent="0.2">
      <c r="A95" s="114"/>
      <c r="B95" s="114"/>
      <c r="C95" s="116" t="s">
        <v>118</v>
      </c>
      <c r="D95" s="117">
        <v>0</v>
      </c>
      <c r="E95" s="118">
        <v>0</v>
      </c>
      <c r="F95" s="54">
        <v>0</v>
      </c>
      <c r="G95" s="22">
        <v>0</v>
      </c>
      <c r="H95" s="22"/>
    </row>
    <row r="96" spans="1:9" s="97" customFormat="1" x14ac:dyDescent="0.2">
      <c r="A96" s="114"/>
      <c r="B96" s="111" t="s">
        <v>380</v>
      </c>
      <c r="C96" s="115"/>
      <c r="D96" s="112">
        <v>0</v>
      </c>
      <c r="E96" s="113">
        <v>0</v>
      </c>
      <c r="F96" s="54">
        <v>0</v>
      </c>
      <c r="G96" s="22">
        <v>0</v>
      </c>
      <c r="H96" s="22"/>
    </row>
    <row r="97" spans="1:8" s="97" customFormat="1" x14ac:dyDescent="0.2">
      <c r="A97" s="114"/>
      <c r="B97" s="111" t="s">
        <v>46</v>
      </c>
      <c r="C97" s="111" t="s">
        <v>47</v>
      </c>
      <c r="D97" s="112">
        <v>0</v>
      </c>
      <c r="E97" s="113">
        <v>0</v>
      </c>
      <c r="F97" s="54">
        <v>0</v>
      </c>
      <c r="G97" s="22">
        <v>0</v>
      </c>
      <c r="H97" s="22"/>
    </row>
    <row r="98" spans="1:8" s="97" customFormat="1" x14ac:dyDescent="0.2">
      <c r="A98" s="114"/>
      <c r="B98" s="114"/>
      <c r="C98" s="116" t="s">
        <v>119</v>
      </c>
      <c r="D98" s="117">
        <v>0</v>
      </c>
      <c r="E98" s="118">
        <v>0</v>
      </c>
      <c r="F98" s="54">
        <v>0</v>
      </c>
      <c r="G98" s="22">
        <v>0</v>
      </c>
      <c r="H98" s="22"/>
    </row>
    <row r="99" spans="1:8" s="97" customFormat="1" x14ac:dyDescent="0.2">
      <c r="A99" s="114"/>
      <c r="B99" s="114"/>
      <c r="C99" s="116" t="s">
        <v>120</v>
      </c>
      <c r="D99" s="117">
        <v>0</v>
      </c>
      <c r="E99" s="118">
        <v>0</v>
      </c>
      <c r="F99" s="54">
        <v>0</v>
      </c>
      <c r="G99" s="22">
        <v>0</v>
      </c>
      <c r="H99" s="22"/>
    </row>
    <row r="100" spans="1:8" s="97" customFormat="1" x14ac:dyDescent="0.2">
      <c r="A100" s="114"/>
      <c r="B100" s="111" t="s">
        <v>372</v>
      </c>
      <c r="C100" s="115"/>
      <c r="D100" s="112">
        <v>0</v>
      </c>
      <c r="E100" s="113">
        <v>0</v>
      </c>
      <c r="F100" s="54">
        <v>0</v>
      </c>
      <c r="G100" s="22">
        <v>0</v>
      </c>
      <c r="H100" s="22"/>
    </row>
    <row r="101" spans="1:8" s="97" customFormat="1" x14ac:dyDescent="0.2">
      <c r="A101" s="114"/>
      <c r="B101" s="111" t="s">
        <v>121</v>
      </c>
      <c r="C101" s="111" t="s">
        <v>122</v>
      </c>
      <c r="D101" s="112">
        <v>304304.59000000003</v>
      </c>
      <c r="E101" s="113">
        <v>10650.660650000002</v>
      </c>
      <c r="F101" s="54">
        <v>3.5000000000000003E-2</v>
      </c>
      <c r="G101" s="22">
        <v>10650.660650000002</v>
      </c>
      <c r="H101" s="22"/>
    </row>
    <row r="102" spans="1:8" s="97" customFormat="1" x14ac:dyDescent="0.2">
      <c r="A102" s="114"/>
      <c r="B102" s="114"/>
      <c r="C102" s="116" t="s">
        <v>123</v>
      </c>
      <c r="D102" s="117">
        <v>171843.06</v>
      </c>
      <c r="E102" s="118">
        <v>8248.4668799999999</v>
      </c>
      <c r="F102" s="54">
        <v>4.8000000000000001E-2</v>
      </c>
      <c r="G102" s="22">
        <v>8248.4668799999999</v>
      </c>
      <c r="H102" s="22"/>
    </row>
    <row r="103" spans="1:8" s="97" customFormat="1" x14ac:dyDescent="0.2">
      <c r="A103" s="114"/>
      <c r="B103" s="114"/>
      <c r="C103" s="116" t="s">
        <v>124</v>
      </c>
      <c r="D103" s="117">
        <v>134808.67000000001</v>
      </c>
      <c r="E103" s="118">
        <v>5661.964140000001</v>
      </c>
      <c r="F103" s="54">
        <v>4.2000000000000003E-2</v>
      </c>
      <c r="G103" s="22">
        <v>5661.964140000001</v>
      </c>
      <c r="H103" s="22"/>
    </row>
    <row r="104" spans="1:8" s="97" customFormat="1" x14ac:dyDescent="0.2">
      <c r="A104" s="114"/>
      <c r="B104" s="111" t="s">
        <v>381</v>
      </c>
      <c r="C104" s="115"/>
      <c r="D104" s="112">
        <v>610956.32000000007</v>
      </c>
      <c r="E104" s="113">
        <v>24561.091670000002</v>
      </c>
      <c r="F104" s="54">
        <v>0.04</v>
      </c>
      <c r="G104" s="22">
        <v>24438.252800000002</v>
      </c>
      <c r="H104" s="22"/>
    </row>
    <row r="105" spans="1:8" s="97" customFormat="1" x14ac:dyDescent="0.2">
      <c r="A105" s="114"/>
      <c r="B105" s="111" t="s">
        <v>60</v>
      </c>
      <c r="C105" s="111" t="s">
        <v>125</v>
      </c>
      <c r="D105" s="112">
        <v>0</v>
      </c>
      <c r="E105" s="113">
        <v>0</v>
      </c>
      <c r="F105" s="54">
        <v>0</v>
      </c>
      <c r="G105" s="22">
        <v>0</v>
      </c>
      <c r="H105" s="22"/>
    </row>
    <row r="106" spans="1:8" s="97" customFormat="1" x14ac:dyDescent="0.2">
      <c r="A106" s="114"/>
      <c r="B106" s="111" t="s">
        <v>375</v>
      </c>
      <c r="C106" s="115"/>
      <c r="D106" s="112">
        <v>0</v>
      </c>
      <c r="E106" s="113">
        <v>0</v>
      </c>
      <c r="F106" s="54">
        <v>0</v>
      </c>
      <c r="G106" s="22">
        <v>0</v>
      </c>
      <c r="H106" s="22"/>
    </row>
    <row r="107" spans="1:8" s="97" customFormat="1" x14ac:dyDescent="0.2">
      <c r="A107" s="114"/>
      <c r="B107" s="111" t="s">
        <v>126</v>
      </c>
      <c r="C107" s="111" t="s">
        <v>127</v>
      </c>
      <c r="D107" s="112">
        <v>0</v>
      </c>
      <c r="E107" s="113">
        <v>0</v>
      </c>
      <c r="F107" s="54">
        <v>0</v>
      </c>
      <c r="G107" s="22">
        <v>0</v>
      </c>
      <c r="H107" s="22"/>
    </row>
    <row r="108" spans="1:8" s="97" customFormat="1" x14ac:dyDescent="0.2">
      <c r="A108" s="114"/>
      <c r="B108" s="114"/>
      <c r="C108" s="116" t="s">
        <v>128</v>
      </c>
      <c r="D108" s="117">
        <v>0</v>
      </c>
      <c r="E108" s="118">
        <v>0</v>
      </c>
      <c r="F108" s="54">
        <v>0</v>
      </c>
      <c r="G108" s="22">
        <v>0</v>
      </c>
      <c r="H108" s="22"/>
    </row>
    <row r="109" spans="1:8" s="97" customFormat="1" x14ac:dyDescent="0.2">
      <c r="A109" s="114"/>
      <c r="B109" s="114"/>
      <c r="C109" s="116" t="s">
        <v>129</v>
      </c>
      <c r="D109" s="117">
        <v>0</v>
      </c>
      <c r="E109" s="118">
        <v>0</v>
      </c>
      <c r="F109" s="54">
        <v>0</v>
      </c>
      <c r="G109" s="22">
        <v>0</v>
      </c>
      <c r="H109" s="22"/>
    </row>
    <row r="110" spans="1:8" s="97" customFormat="1" x14ac:dyDescent="0.2">
      <c r="A110" s="114"/>
      <c r="B110" s="114"/>
      <c r="C110" s="116" t="s">
        <v>130</v>
      </c>
      <c r="D110" s="117">
        <v>0</v>
      </c>
      <c r="E110" s="118">
        <v>0</v>
      </c>
      <c r="F110" s="54">
        <v>0</v>
      </c>
      <c r="G110" s="22">
        <v>0</v>
      </c>
      <c r="H110" s="22"/>
    </row>
    <row r="111" spans="1:8" s="97" customFormat="1" x14ac:dyDescent="0.2">
      <c r="A111" s="114"/>
      <c r="B111" s="111" t="s">
        <v>382</v>
      </c>
      <c r="C111" s="115"/>
      <c r="D111" s="112">
        <v>0</v>
      </c>
      <c r="E111" s="113">
        <v>0</v>
      </c>
      <c r="F111" s="54">
        <v>0</v>
      </c>
      <c r="G111" s="22">
        <v>0</v>
      </c>
      <c r="H111" s="22"/>
    </row>
    <row r="112" spans="1:8" s="97" customFormat="1" x14ac:dyDescent="0.2">
      <c r="A112" s="111" t="s">
        <v>202</v>
      </c>
      <c r="B112" s="115"/>
      <c r="C112" s="115"/>
      <c r="D112" s="112">
        <v>12674416.680000002</v>
      </c>
      <c r="E112" s="113">
        <v>470410.28985999996</v>
      </c>
      <c r="F112" s="54">
        <v>3.6999999999999998E-2</v>
      </c>
      <c r="G112" s="22">
        <v>468953.41716000001</v>
      </c>
      <c r="H112" s="22"/>
    </row>
    <row r="113" spans="1:8" s="97" customFormat="1" x14ac:dyDescent="0.2">
      <c r="A113" s="111" t="s">
        <v>131</v>
      </c>
      <c r="B113" s="111" t="s">
        <v>103</v>
      </c>
      <c r="C113" s="111" t="s">
        <v>132</v>
      </c>
      <c r="D113" s="112">
        <v>1310733.53</v>
      </c>
      <c r="E113" s="113">
        <v>34069.564290000002</v>
      </c>
      <c r="F113" s="54">
        <v>2.5999999999999999E-2</v>
      </c>
      <c r="G113" s="22">
        <v>34079.071779999998</v>
      </c>
      <c r="H113" s="22"/>
    </row>
    <row r="114" spans="1:8" s="97" customFormat="1" x14ac:dyDescent="0.2">
      <c r="A114" s="114"/>
      <c r="B114" s="111" t="s">
        <v>378</v>
      </c>
      <c r="C114" s="115"/>
      <c r="D114" s="112">
        <v>1310733.53</v>
      </c>
      <c r="E114" s="113">
        <v>34069.564290000002</v>
      </c>
      <c r="F114" s="54">
        <v>2.5999999999999999E-2</v>
      </c>
      <c r="G114" s="22">
        <v>34079.071779999998</v>
      </c>
      <c r="H114" s="22"/>
    </row>
    <row r="115" spans="1:8" s="97" customFormat="1" x14ac:dyDescent="0.2">
      <c r="A115" s="114"/>
      <c r="B115" s="111" t="s">
        <v>107</v>
      </c>
      <c r="C115" s="111" t="s">
        <v>133</v>
      </c>
      <c r="D115" s="112">
        <v>932462.29</v>
      </c>
      <c r="E115" s="113">
        <v>24950.892910000002</v>
      </c>
      <c r="F115" s="54">
        <v>2.7E-2</v>
      </c>
      <c r="G115" s="22">
        <v>25176.481830000001</v>
      </c>
      <c r="H115" s="22"/>
    </row>
    <row r="116" spans="1:8" s="97" customFormat="1" x14ac:dyDescent="0.2">
      <c r="A116" s="114"/>
      <c r="B116" s="111" t="s">
        <v>379</v>
      </c>
      <c r="C116" s="115"/>
      <c r="D116" s="112">
        <v>932462.29</v>
      </c>
      <c r="E116" s="113">
        <v>24950.892910000002</v>
      </c>
      <c r="F116" s="54">
        <v>2.7E-2</v>
      </c>
      <c r="G116" s="22">
        <v>25176.481830000001</v>
      </c>
      <c r="H116" s="22"/>
    </row>
    <row r="117" spans="1:8" s="97" customFormat="1" x14ac:dyDescent="0.2">
      <c r="A117" s="114"/>
      <c r="B117" s="111" t="s">
        <v>41</v>
      </c>
      <c r="C117" s="111" t="s">
        <v>134</v>
      </c>
      <c r="D117" s="112">
        <v>5173671.46</v>
      </c>
      <c r="E117" s="113">
        <v>133523.21651</v>
      </c>
      <c r="F117" s="54">
        <v>2.5999999999999999E-2</v>
      </c>
      <c r="G117" s="22">
        <v>134515.45796</v>
      </c>
      <c r="H117" s="22"/>
    </row>
    <row r="118" spans="1:8" s="97" customFormat="1" x14ac:dyDescent="0.2">
      <c r="A118" s="114"/>
      <c r="B118" s="111" t="s">
        <v>371</v>
      </c>
      <c r="C118" s="115"/>
      <c r="D118" s="112">
        <v>5173671.46</v>
      </c>
      <c r="E118" s="113">
        <v>133523.21651</v>
      </c>
      <c r="F118" s="54">
        <v>2.5999999999999999E-2</v>
      </c>
      <c r="G118" s="22">
        <v>134515.45796</v>
      </c>
      <c r="H118" s="22"/>
    </row>
    <row r="119" spans="1:8" s="97" customFormat="1" x14ac:dyDescent="0.2">
      <c r="A119" s="111" t="s">
        <v>203</v>
      </c>
      <c r="B119" s="115"/>
      <c r="C119" s="115"/>
      <c r="D119" s="112">
        <v>7416867.2800000003</v>
      </c>
      <c r="E119" s="113">
        <v>192543.67371</v>
      </c>
      <c r="F119" s="54">
        <v>2.5999999999999999E-2</v>
      </c>
      <c r="G119" s="22">
        <v>192838.54928000001</v>
      </c>
      <c r="H119" s="22"/>
    </row>
    <row r="120" spans="1:8" s="97" customFormat="1" x14ac:dyDescent="0.2">
      <c r="A120" s="111" t="s">
        <v>135</v>
      </c>
      <c r="B120" s="111" t="s">
        <v>136</v>
      </c>
      <c r="C120" s="111" t="s">
        <v>137</v>
      </c>
      <c r="D120" s="112">
        <v>146697697.55000001</v>
      </c>
      <c r="E120" s="113">
        <v>4863138.689394</v>
      </c>
      <c r="F120" s="54">
        <v>3.3000000000000002E-2</v>
      </c>
      <c r="G120" s="22">
        <v>4841024.019150001</v>
      </c>
      <c r="H120" s="22"/>
    </row>
    <row r="121" spans="1:8" s="97" customFormat="1" x14ac:dyDescent="0.2">
      <c r="A121" s="114"/>
      <c r="B121" s="111" t="s">
        <v>383</v>
      </c>
      <c r="C121" s="115"/>
      <c r="D121" s="112">
        <v>146697697.55000001</v>
      </c>
      <c r="E121" s="113">
        <v>4863138.689394</v>
      </c>
      <c r="F121" s="54">
        <v>3.3000000000000002E-2</v>
      </c>
      <c r="G121" s="22">
        <v>4841024.019150001</v>
      </c>
      <c r="H121" s="22"/>
    </row>
    <row r="122" spans="1:8" s="97" customFormat="1" x14ac:dyDescent="0.2">
      <c r="A122" s="114"/>
      <c r="B122" s="111" t="s">
        <v>138</v>
      </c>
      <c r="C122" s="111" t="s">
        <v>139</v>
      </c>
      <c r="D122" s="112">
        <v>419752047.12999994</v>
      </c>
      <c r="E122" s="113">
        <v>13856928.63305</v>
      </c>
      <c r="F122" s="54">
        <v>3.3000000000000002E-2</v>
      </c>
      <c r="G122" s="22">
        <v>13851817.555289999</v>
      </c>
      <c r="H122" s="22"/>
    </row>
    <row r="123" spans="1:8" s="97" customFormat="1" x14ac:dyDescent="0.2">
      <c r="A123" s="114"/>
      <c r="B123" s="111" t="s">
        <v>384</v>
      </c>
      <c r="C123" s="115"/>
      <c r="D123" s="112">
        <v>419752047.12999994</v>
      </c>
      <c r="E123" s="113">
        <v>13856928.63305</v>
      </c>
      <c r="F123" s="54">
        <v>3.3000000000000002E-2</v>
      </c>
      <c r="G123" s="22">
        <v>13851817.555289999</v>
      </c>
      <c r="H123" s="22"/>
    </row>
    <row r="124" spans="1:8" s="97" customFormat="1" x14ac:dyDescent="0.2">
      <c r="A124" s="114"/>
      <c r="B124" s="111" t="s">
        <v>140</v>
      </c>
      <c r="C124" s="111" t="s">
        <v>141</v>
      </c>
      <c r="D124" s="112">
        <v>61659579.869999997</v>
      </c>
      <c r="E124" s="113">
        <v>2046704.6707050002</v>
      </c>
      <c r="F124" s="54">
        <v>3.3000000000000002E-2</v>
      </c>
      <c r="G124" s="22">
        <v>2034766.1357100001</v>
      </c>
      <c r="H124" s="22"/>
    </row>
    <row r="125" spans="1:8" s="97" customFormat="1" x14ac:dyDescent="0.2">
      <c r="A125" s="114"/>
      <c r="B125" s="111" t="s">
        <v>385</v>
      </c>
      <c r="C125" s="115"/>
      <c r="D125" s="112">
        <v>61659579.869999997</v>
      </c>
      <c r="E125" s="113">
        <v>2046704.6707050002</v>
      </c>
      <c r="F125" s="54">
        <v>3.3000000000000002E-2</v>
      </c>
      <c r="G125" s="22">
        <v>2034766.1357100001</v>
      </c>
      <c r="H125" s="22"/>
    </row>
    <row r="126" spans="1:8" s="97" customFormat="1" x14ac:dyDescent="0.2">
      <c r="A126" s="111" t="s">
        <v>204</v>
      </c>
      <c r="B126" s="115"/>
      <c r="C126" s="115"/>
      <c r="D126" s="112">
        <v>628109324.54999995</v>
      </c>
      <c r="E126" s="113">
        <v>20766771.993149001</v>
      </c>
      <c r="F126" s="54">
        <v>3.3000000000000002E-2</v>
      </c>
      <c r="G126" s="22">
        <v>20727607.71015</v>
      </c>
      <c r="H126" s="22"/>
    </row>
    <row r="127" spans="1:8" s="97" customFormat="1" x14ac:dyDescent="0.2">
      <c r="A127" s="111" t="s">
        <v>142</v>
      </c>
      <c r="B127" s="111" t="s">
        <v>143</v>
      </c>
      <c r="C127" s="111" t="s">
        <v>144</v>
      </c>
      <c r="D127" s="112">
        <v>8014795.2699999996</v>
      </c>
      <c r="E127" s="113">
        <v>189182.94240999999</v>
      </c>
      <c r="F127" s="54">
        <v>2.4E-2</v>
      </c>
      <c r="G127" s="22">
        <v>192355.08648</v>
      </c>
      <c r="H127" s="22"/>
    </row>
    <row r="128" spans="1:8" s="97" customFormat="1" x14ac:dyDescent="0.2">
      <c r="A128" s="114"/>
      <c r="B128" s="111" t="s">
        <v>386</v>
      </c>
      <c r="C128" s="115"/>
      <c r="D128" s="112">
        <v>8014795.2699999996</v>
      </c>
      <c r="E128" s="113">
        <v>189182.94240999999</v>
      </c>
      <c r="F128" s="54">
        <v>2.4E-2</v>
      </c>
      <c r="G128" s="22">
        <v>192355.08648</v>
      </c>
      <c r="H128" s="22"/>
    </row>
    <row r="129" spans="1:10" s="97" customFormat="1" x14ac:dyDescent="0.2">
      <c r="A129" s="111" t="s">
        <v>205</v>
      </c>
      <c r="B129" s="115"/>
      <c r="C129" s="115"/>
      <c r="D129" s="112">
        <v>8014795.2699999996</v>
      </c>
      <c r="E129" s="113">
        <v>189182.94240999999</v>
      </c>
      <c r="F129" s="54">
        <v>2.4E-2</v>
      </c>
      <c r="G129" s="22">
        <v>192355.08648</v>
      </c>
      <c r="H129" s="22"/>
    </row>
    <row r="130" spans="1:10" s="97" customFormat="1" x14ac:dyDescent="0.2">
      <c r="A130" s="111" t="s">
        <v>162</v>
      </c>
      <c r="B130" s="111" t="s">
        <v>143</v>
      </c>
      <c r="C130" s="111" t="s">
        <v>144</v>
      </c>
      <c r="D130" s="112">
        <v>0</v>
      </c>
      <c r="E130" s="113">
        <v>0</v>
      </c>
      <c r="F130" s="54">
        <v>0</v>
      </c>
      <c r="G130" s="22">
        <v>0</v>
      </c>
      <c r="H130" s="22"/>
    </row>
    <row r="131" spans="1:10" s="97" customFormat="1" x14ac:dyDescent="0.2">
      <c r="A131" s="114"/>
      <c r="B131" s="111" t="s">
        <v>386</v>
      </c>
      <c r="C131" s="115"/>
      <c r="D131" s="112">
        <v>0</v>
      </c>
      <c r="E131" s="113">
        <v>0</v>
      </c>
      <c r="F131" s="54">
        <v>0</v>
      </c>
      <c r="G131" s="22">
        <v>0</v>
      </c>
      <c r="H131" s="22"/>
    </row>
    <row r="132" spans="1:10" s="97" customFormat="1" x14ac:dyDescent="0.2">
      <c r="A132" s="111" t="s">
        <v>206</v>
      </c>
      <c r="B132" s="115"/>
      <c r="C132" s="115"/>
      <c r="D132" s="112">
        <v>0</v>
      </c>
      <c r="E132" s="113">
        <v>0</v>
      </c>
      <c r="F132" s="54">
        <v>0</v>
      </c>
      <c r="G132" s="22">
        <v>0</v>
      </c>
      <c r="H132" s="22"/>
    </row>
    <row r="133" spans="1:10" s="97" customFormat="1" x14ac:dyDescent="0.2">
      <c r="A133" s="111" t="s">
        <v>164</v>
      </c>
      <c r="B133" s="111" t="s">
        <v>165</v>
      </c>
      <c r="C133" s="111" t="s">
        <v>166</v>
      </c>
      <c r="D133" s="112">
        <v>74972.56</v>
      </c>
      <c r="E133" s="113">
        <v>12341.904376</v>
      </c>
      <c r="F133" s="54">
        <v>0.16500000000000001</v>
      </c>
      <c r="G133" s="22">
        <v>12370.472400000001</v>
      </c>
      <c r="H133" s="22"/>
    </row>
    <row r="134" spans="1:10" s="97" customFormat="1" x14ac:dyDescent="0.2">
      <c r="A134" s="114"/>
      <c r="B134" s="114"/>
      <c r="C134" s="116" t="s">
        <v>185</v>
      </c>
      <c r="D134" s="117">
        <v>6703306.330000001</v>
      </c>
      <c r="E134" s="118">
        <v>184534.83305000002</v>
      </c>
      <c r="F134" s="54">
        <v>2.8000000000000001E-2</v>
      </c>
      <c r="G134" s="22">
        <v>187692.57724000004</v>
      </c>
      <c r="H134" s="56"/>
    </row>
    <row r="135" spans="1:10" s="97" customFormat="1" x14ac:dyDescent="0.2">
      <c r="A135" s="114"/>
      <c r="B135" s="111" t="s">
        <v>387</v>
      </c>
      <c r="C135" s="115"/>
      <c r="D135" s="112">
        <v>6778278.8900000006</v>
      </c>
      <c r="E135" s="113">
        <v>196876.73742600001</v>
      </c>
      <c r="F135" s="54">
        <v>2.9000000000000001E-2</v>
      </c>
      <c r="G135" s="22">
        <v>196570.08781000003</v>
      </c>
    </row>
    <row r="136" spans="1:10" s="97" customFormat="1" x14ac:dyDescent="0.2">
      <c r="A136" s="114"/>
      <c r="B136" s="111" t="s">
        <v>89</v>
      </c>
      <c r="C136" s="111" t="s">
        <v>166</v>
      </c>
      <c r="D136" s="112"/>
      <c r="E136" s="113">
        <v>0</v>
      </c>
      <c r="F136" s="54">
        <v>0</v>
      </c>
      <c r="G136" s="22">
        <v>0</v>
      </c>
    </row>
    <row r="137" spans="1:10" s="97" customFormat="1" x14ac:dyDescent="0.2">
      <c r="A137" s="114"/>
      <c r="B137" s="114"/>
      <c r="C137" s="116" t="s">
        <v>185</v>
      </c>
      <c r="D137" s="117">
        <v>0</v>
      </c>
      <c r="E137" s="118">
        <v>0</v>
      </c>
      <c r="F137" s="54">
        <v>0</v>
      </c>
      <c r="G137" s="22">
        <v>0</v>
      </c>
    </row>
    <row r="138" spans="1:10" s="97" customFormat="1" ht="10.8" thickBot="1" x14ac:dyDescent="0.25">
      <c r="A138" s="114"/>
      <c r="B138" s="111" t="s">
        <v>498</v>
      </c>
      <c r="C138" s="115"/>
      <c r="D138" s="112">
        <v>0</v>
      </c>
      <c r="E138" s="113">
        <v>0</v>
      </c>
      <c r="F138" s="54">
        <v>0</v>
      </c>
      <c r="G138" s="22">
        <v>0</v>
      </c>
    </row>
    <row r="139" spans="1:10" s="97" customFormat="1" ht="10.8" thickTop="1" x14ac:dyDescent="0.2">
      <c r="A139" s="114"/>
      <c r="B139" s="111" t="s">
        <v>495</v>
      </c>
      <c r="C139" s="111" t="s">
        <v>166</v>
      </c>
      <c r="D139" s="112"/>
      <c r="E139" s="113">
        <v>0</v>
      </c>
    </row>
    <row r="140" spans="1:10" s="97" customFormat="1" x14ac:dyDescent="0.2">
      <c r="A140" s="114"/>
      <c r="B140" s="114"/>
      <c r="C140" s="116" t="s">
        <v>185</v>
      </c>
      <c r="D140" s="117">
        <v>0</v>
      </c>
      <c r="E140" s="118">
        <v>0</v>
      </c>
    </row>
    <row r="141" spans="1:10" s="97" customFormat="1" x14ac:dyDescent="0.2">
      <c r="A141" s="114"/>
      <c r="B141" s="111" t="s">
        <v>499</v>
      </c>
      <c r="C141" s="115"/>
      <c r="D141" s="112">
        <v>0</v>
      </c>
      <c r="E141" s="113">
        <v>0</v>
      </c>
    </row>
    <row r="142" spans="1:10" s="97" customFormat="1" x14ac:dyDescent="0.2">
      <c r="A142" s="119" t="s">
        <v>207</v>
      </c>
      <c r="B142" s="120"/>
      <c r="C142" s="120"/>
      <c r="D142" s="121">
        <v>6778278.8900000006</v>
      </c>
      <c r="E142" s="122">
        <v>196876.73742600001</v>
      </c>
      <c r="F142" s="22"/>
    </row>
    <row r="143" spans="1:10" s="97" customFormat="1" x14ac:dyDescent="0.2">
      <c r="C143" s="125"/>
      <c r="D143" s="125" t="s">
        <v>0</v>
      </c>
      <c r="E143" s="125" t="s">
        <v>1</v>
      </c>
      <c r="F143" s="5" t="s">
        <v>215</v>
      </c>
      <c r="G143" s="5" t="s">
        <v>390</v>
      </c>
      <c r="I143" s="5"/>
      <c r="J143" s="205"/>
    </row>
    <row r="144" spans="1:10" s="97" customFormat="1" ht="13.2" x14ac:dyDescent="0.25">
      <c r="A144" s="111"/>
      <c r="B144" s="115"/>
      <c r="C144" s="115"/>
      <c r="D144" s="111" t="s">
        <v>212</v>
      </c>
      <c r="E144" s="126"/>
      <c r="F144" s="102"/>
      <c r="J144" s="84"/>
    </row>
    <row r="145" spans="1:10" s="72" customFormat="1" x14ac:dyDescent="0.2">
      <c r="A145" s="127" t="s">
        <v>10</v>
      </c>
      <c r="B145" s="111" t="s">
        <v>13</v>
      </c>
      <c r="C145" s="111" t="s">
        <v>14</v>
      </c>
      <c r="D145" s="111" t="s">
        <v>431</v>
      </c>
      <c r="E145" s="206" t="s">
        <v>432</v>
      </c>
      <c r="F145" s="72" t="s">
        <v>214</v>
      </c>
      <c r="G145" s="72" t="s">
        <v>214</v>
      </c>
      <c r="J145" s="82"/>
    </row>
    <row r="146" spans="1:10" s="97" customFormat="1" x14ac:dyDescent="0.2">
      <c r="A146" s="111" t="s">
        <v>164</v>
      </c>
      <c r="B146" s="173">
        <v>390</v>
      </c>
      <c r="C146" s="111" t="s">
        <v>24</v>
      </c>
      <c r="D146" s="207">
        <v>6104390.7700000005</v>
      </c>
      <c r="E146" s="113">
        <v>128192.20617000002</v>
      </c>
      <c r="F146" s="91">
        <v>2.1000000000000001E-2</v>
      </c>
      <c r="G146" s="68">
        <v>128192.20617000002</v>
      </c>
      <c r="I146" s="68"/>
      <c r="J146" s="84"/>
    </row>
    <row r="147" spans="1:10" s="97" customFormat="1" x14ac:dyDescent="0.2">
      <c r="A147" s="114"/>
      <c r="B147" s="173">
        <v>390.1</v>
      </c>
      <c r="C147" s="111" t="s">
        <v>167</v>
      </c>
      <c r="D147" s="207">
        <v>0</v>
      </c>
      <c r="E147" s="113">
        <v>0</v>
      </c>
      <c r="F147" s="91">
        <v>0</v>
      </c>
      <c r="G147" s="68">
        <v>0</v>
      </c>
      <c r="I147" s="22"/>
      <c r="J147" s="84"/>
    </row>
    <row r="148" spans="1:10" s="97" customFormat="1" x14ac:dyDescent="0.2">
      <c r="A148" s="114"/>
      <c r="B148" s="173">
        <v>391.1</v>
      </c>
      <c r="C148" s="111" t="s">
        <v>168</v>
      </c>
      <c r="D148" s="207">
        <v>0</v>
      </c>
      <c r="E148" s="113">
        <v>0</v>
      </c>
      <c r="F148" s="91">
        <v>0</v>
      </c>
      <c r="G148" s="68">
        <v>0</v>
      </c>
      <c r="I148" s="22"/>
      <c r="J148" s="84"/>
    </row>
    <row r="149" spans="1:10" s="97" customFormat="1" x14ac:dyDescent="0.2">
      <c r="A149" s="114"/>
      <c r="B149" s="173">
        <v>391.2</v>
      </c>
      <c r="C149" s="111" t="s">
        <v>169</v>
      </c>
      <c r="D149" s="207">
        <v>0</v>
      </c>
      <c r="E149" s="113">
        <v>0</v>
      </c>
      <c r="F149" s="91">
        <v>0</v>
      </c>
      <c r="G149" s="68">
        <v>0</v>
      </c>
      <c r="I149" s="22"/>
      <c r="J149" s="84"/>
    </row>
    <row r="150" spans="1:10" s="97" customFormat="1" x14ac:dyDescent="0.2">
      <c r="A150" s="114"/>
      <c r="B150" s="173">
        <v>391.3</v>
      </c>
      <c r="C150" s="111" t="s">
        <v>170</v>
      </c>
      <c r="D150" s="207">
        <v>0</v>
      </c>
      <c r="E150" s="113">
        <v>0</v>
      </c>
      <c r="F150" s="91">
        <v>0</v>
      </c>
      <c r="G150" s="68">
        <v>0</v>
      </c>
      <c r="I150" s="22"/>
      <c r="J150" s="84"/>
    </row>
    <row r="151" spans="1:10" s="97" customFormat="1" x14ac:dyDescent="0.2">
      <c r="A151" s="114"/>
      <c r="B151" s="173">
        <v>391.40000000000003</v>
      </c>
      <c r="C151" s="111" t="s">
        <v>171</v>
      </c>
      <c r="D151" s="207">
        <v>0</v>
      </c>
      <c r="E151" s="113">
        <v>0</v>
      </c>
      <c r="F151" s="91">
        <v>0</v>
      </c>
      <c r="G151" s="68">
        <v>0</v>
      </c>
      <c r="I151" s="22"/>
      <c r="J151" s="84"/>
    </row>
    <row r="152" spans="1:10" s="97" customFormat="1" x14ac:dyDescent="0.2">
      <c r="A152" s="114"/>
      <c r="B152" s="173">
        <v>391.5</v>
      </c>
      <c r="C152" s="111" t="s">
        <v>172</v>
      </c>
      <c r="D152" s="207">
        <v>0</v>
      </c>
      <c r="E152" s="113">
        <v>0</v>
      </c>
      <c r="F152" s="91">
        <v>0</v>
      </c>
      <c r="G152" s="68">
        <v>0</v>
      </c>
      <c r="I152" s="22"/>
      <c r="J152" s="84"/>
    </row>
    <row r="153" spans="1:10" s="97" customFormat="1" x14ac:dyDescent="0.2">
      <c r="A153" s="114"/>
      <c r="B153" s="173">
        <v>391.90000000000003</v>
      </c>
      <c r="C153" s="111" t="s">
        <v>173</v>
      </c>
      <c r="D153" s="207">
        <v>8552.130000000001</v>
      </c>
      <c r="E153" s="113">
        <v>2850.4249290000002</v>
      </c>
      <c r="F153" s="91">
        <v>0.33300000000000002</v>
      </c>
      <c r="G153" s="68">
        <v>2847.8592900000003</v>
      </c>
      <c r="I153" s="22"/>
      <c r="J153" s="84"/>
    </row>
    <row r="154" spans="1:10" s="97" customFormat="1" x14ac:dyDescent="0.2">
      <c r="A154" s="114"/>
      <c r="B154" s="173">
        <v>392.1</v>
      </c>
      <c r="C154" s="111" t="s">
        <v>186</v>
      </c>
      <c r="D154" s="207">
        <v>0</v>
      </c>
      <c r="E154" s="113">
        <v>0</v>
      </c>
      <c r="F154" s="54"/>
      <c r="G154" s="68"/>
      <c r="I154" s="22"/>
      <c r="J154" s="84"/>
    </row>
    <row r="155" spans="1:10" s="97" customFormat="1" x14ac:dyDescent="0.2">
      <c r="A155" s="114"/>
      <c r="B155" s="173">
        <v>392.2</v>
      </c>
      <c r="C155" s="111" t="s">
        <v>187</v>
      </c>
      <c r="D155" s="207">
        <v>85477.48000000001</v>
      </c>
      <c r="E155" s="113">
        <v>8034.8831200000013</v>
      </c>
      <c r="F155" s="54"/>
      <c r="G155" s="68"/>
      <c r="I155" s="22"/>
      <c r="J155" s="84"/>
    </row>
    <row r="156" spans="1:10" s="97" customFormat="1" x14ac:dyDescent="0.2">
      <c r="A156" s="114"/>
      <c r="B156" s="173">
        <v>392.3</v>
      </c>
      <c r="C156" s="111" t="s">
        <v>188</v>
      </c>
      <c r="D156" s="207">
        <v>0</v>
      </c>
      <c r="E156" s="113">
        <v>0</v>
      </c>
      <c r="F156" s="54"/>
      <c r="G156" s="68"/>
      <c r="I156" s="22"/>
      <c r="J156" s="84"/>
    </row>
    <row r="157" spans="1:10" s="97" customFormat="1" x14ac:dyDescent="0.2">
      <c r="A157" s="114"/>
      <c r="B157" s="173">
        <v>392.40000000000003</v>
      </c>
      <c r="C157" s="111" t="s">
        <v>189</v>
      </c>
      <c r="D157" s="207">
        <v>399176.46</v>
      </c>
      <c r="E157" s="113">
        <v>44308.587060000005</v>
      </c>
      <c r="F157" s="54"/>
      <c r="G157" s="68"/>
      <c r="I157" s="22"/>
      <c r="J157" s="84"/>
    </row>
    <row r="158" spans="1:10" s="97" customFormat="1" x14ac:dyDescent="0.2">
      <c r="A158" s="114"/>
      <c r="B158" s="173">
        <v>392.7</v>
      </c>
      <c r="C158" s="111" t="s">
        <v>174</v>
      </c>
      <c r="D158" s="207">
        <v>0</v>
      </c>
      <c r="E158" s="113">
        <v>0</v>
      </c>
      <c r="F158" s="54"/>
      <c r="G158" s="68"/>
      <c r="I158" s="22"/>
      <c r="J158" s="84"/>
    </row>
    <row r="159" spans="1:10" s="97" customFormat="1" x14ac:dyDescent="0.2">
      <c r="A159" s="114"/>
      <c r="B159" s="173">
        <v>392.8</v>
      </c>
      <c r="C159" s="111" t="s">
        <v>190</v>
      </c>
      <c r="D159" s="207">
        <v>0</v>
      </c>
      <c r="E159" s="113">
        <v>0</v>
      </c>
      <c r="F159" s="73">
        <v>598915.56000000006</v>
      </c>
      <c r="G159" s="68"/>
      <c r="I159" s="22"/>
      <c r="J159" s="84"/>
    </row>
    <row r="160" spans="1:10" s="97" customFormat="1" x14ac:dyDescent="0.2">
      <c r="A160" s="114"/>
      <c r="B160" s="173">
        <v>392.90000000000003</v>
      </c>
      <c r="C160" s="111" t="s">
        <v>191</v>
      </c>
      <c r="D160" s="207">
        <v>114261.62</v>
      </c>
      <c r="E160" s="113">
        <v>3999.1567</v>
      </c>
      <c r="F160" s="73">
        <v>56342.626880000003</v>
      </c>
      <c r="G160" s="91">
        <v>9.4074408218747893E-2</v>
      </c>
      <c r="I160" s="22"/>
      <c r="J160" s="84"/>
    </row>
    <row r="161" spans="1:11" s="97" customFormat="1" x14ac:dyDescent="0.2">
      <c r="A161" s="114"/>
      <c r="B161" s="173">
        <v>393.2</v>
      </c>
      <c r="C161" s="111" t="s">
        <v>176</v>
      </c>
      <c r="D161" s="207">
        <v>0</v>
      </c>
      <c r="E161" s="113">
        <v>0</v>
      </c>
      <c r="F161" s="91">
        <v>0</v>
      </c>
      <c r="G161" s="68">
        <v>0</v>
      </c>
      <c r="I161" s="22"/>
      <c r="J161" s="84"/>
    </row>
    <row r="162" spans="1:11" s="97" customFormat="1" x14ac:dyDescent="0.2">
      <c r="A162" s="114"/>
      <c r="B162" s="173">
        <v>394.1</v>
      </c>
      <c r="C162" s="111" t="s">
        <v>177</v>
      </c>
      <c r="D162" s="207">
        <v>0</v>
      </c>
      <c r="E162" s="113">
        <v>0</v>
      </c>
      <c r="F162" s="91">
        <v>0</v>
      </c>
      <c r="G162" s="68">
        <v>0</v>
      </c>
      <c r="I162" s="22"/>
      <c r="J162" s="84"/>
    </row>
    <row r="163" spans="1:11" s="97" customFormat="1" x14ac:dyDescent="0.2">
      <c r="A163" s="114"/>
      <c r="B163" s="173">
        <v>394.2</v>
      </c>
      <c r="C163" s="111" t="s">
        <v>178</v>
      </c>
      <c r="D163" s="207">
        <v>18992.89</v>
      </c>
      <c r="E163" s="113">
        <v>2714.0839809999998</v>
      </c>
      <c r="F163" s="91">
        <v>0.14299999999999999</v>
      </c>
      <c r="G163" s="68">
        <v>2715.9832699999997</v>
      </c>
      <c r="I163" s="22"/>
      <c r="J163" s="84"/>
    </row>
    <row r="164" spans="1:11" s="97" customFormat="1" x14ac:dyDescent="0.2">
      <c r="A164" s="114"/>
      <c r="B164" s="173">
        <v>395.1</v>
      </c>
      <c r="C164" s="111" t="s">
        <v>179</v>
      </c>
      <c r="D164" s="207">
        <v>0</v>
      </c>
      <c r="E164" s="113">
        <v>0</v>
      </c>
      <c r="F164" s="91">
        <v>0</v>
      </c>
      <c r="G164" s="68">
        <v>0</v>
      </c>
      <c r="I164" s="22"/>
      <c r="J164" s="84"/>
    </row>
    <row r="165" spans="1:11" s="97" customFormat="1" x14ac:dyDescent="0.2">
      <c r="A165" s="114"/>
      <c r="B165" s="173">
        <v>395.2</v>
      </c>
      <c r="C165" s="111" t="s">
        <v>180</v>
      </c>
      <c r="D165" s="207">
        <v>0</v>
      </c>
      <c r="E165" s="113">
        <v>0</v>
      </c>
      <c r="F165" s="91">
        <v>0</v>
      </c>
      <c r="G165" s="68">
        <v>0</v>
      </c>
      <c r="I165" s="22"/>
      <c r="J165" s="84"/>
    </row>
    <row r="166" spans="1:11" s="97" customFormat="1" x14ac:dyDescent="0.2">
      <c r="A166" s="114"/>
      <c r="B166" s="173">
        <v>396.1</v>
      </c>
      <c r="C166" s="111" t="s">
        <v>192</v>
      </c>
      <c r="D166" s="207">
        <v>0</v>
      </c>
      <c r="E166" s="113">
        <v>0</v>
      </c>
      <c r="F166" s="91">
        <v>0</v>
      </c>
      <c r="G166" s="68">
        <v>0</v>
      </c>
      <c r="I166" s="22"/>
      <c r="J166" s="84"/>
    </row>
    <row r="167" spans="1:11" s="97" customFormat="1" x14ac:dyDescent="0.2">
      <c r="A167" s="114"/>
      <c r="B167" s="173">
        <v>397.1</v>
      </c>
      <c r="C167" s="111" t="s">
        <v>181</v>
      </c>
      <c r="D167" s="207">
        <v>0</v>
      </c>
      <c r="E167" s="113">
        <v>0</v>
      </c>
      <c r="F167" s="91">
        <v>0</v>
      </c>
      <c r="G167" s="68">
        <v>0</v>
      </c>
      <c r="I167" s="22"/>
      <c r="J167" s="84"/>
    </row>
    <row r="168" spans="1:11" s="97" customFormat="1" x14ac:dyDescent="0.2">
      <c r="A168" s="114"/>
      <c r="B168" s="173">
        <v>397.2</v>
      </c>
      <c r="C168" s="111" t="s">
        <v>182</v>
      </c>
      <c r="D168" s="207">
        <v>47427.54</v>
      </c>
      <c r="E168" s="113">
        <v>6777.3954659999999</v>
      </c>
      <c r="F168" s="91">
        <v>0.14299999999999999</v>
      </c>
      <c r="G168" s="68">
        <v>6782.1382199999998</v>
      </c>
      <c r="I168" s="22"/>
      <c r="J168" s="84"/>
    </row>
    <row r="169" spans="1:11" s="97" customFormat="1" x14ac:dyDescent="0.2">
      <c r="A169" s="114"/>
      <c r="B169" s="173">
        <v>397.3</v>
      </c>
      <c r="C169" s="111" t="s">
        <v>183</v>
      </c>
      <c r="D169" s="207">
        <v>0</v>
      </c>
      <c r="E169" s="113">
        <v>0</v>
      </c>
      <c r="F169" s="91">
        <v>0</v>
      </c>
      <c r="G169" s="68">
        <v>0</v>
      </c>
      <c r="I169" s="22"/>
      <c r="J169" s="84"/>
    </row>
    <row r="170" spans="1:11" s="97" customFormat="1" x14ac:dyDescent="0.2">
      <c r="A170" s="114"/>
      <c r="B170" s="173">
        <v>397.8</v>
      </c>
      <c r="C170" s="111" t="s">
        <v>193</v>
      </c>
      <c r="D170" s="207">
        <v>0</v>
      </c>
      <c r="E170" s="113">
        <v>0</v>
      </c>
      <c r="F170" s="91">
        <v>0</v>
      </c>
      <c r="G170" s="68">
        <v>0</v>
      </c>
      <c r="I170" s="22"/>
      <c r="J170" s="84"/>
    </row>
    <row r="171" spans="1:11" s="97" customFormat="1" x14ac:dyDescent="0.2">
      <c r="A171" s="114"/>
      <c r="B171" s="173">
        <v>398</v>
      </c>
      <c r="C171" s="111" t="s">
        <v>184</v>
      </c>
      <c r="D171" s="207">
        <v>0</v>
      </c>
      <c r="E171" s="113">
        <v>0</v>
      </c>
      <c r="F171" s="91">
        <v>0</v>
      </c>
      <c r="G171" s="68">
        <v>0</v>
      </c>
      <c r="I171" s="22"/>
      <c r="J171" s="84"/>
    </row>
    <row r="172" spans="1:11" s="97" customFormat="1" x14ac:dyDescent="0.2">
      <c r="A172" s="111" t="s">
        <v>207</v>
      </c>
      <c r="B172" s="115"/>
      <c r="C172" s="115"/>
      <c r="D172" s="207">
        <v>6778278.8900000006</v>
      </c>
      <c r="E172" s="113">
        <v>196876.73742600004</v>
      </c>
      <c r="F172" s="73">
        <v>74972.55999999959</v>
      </c>
      <c r="G172" s="68"/>
      <c r="I172" s="22"/>
      <c r="J172" s="84"/>
    </row>
    <row r="173" spans="1:11" s="97" customFormat="1" ht="10.8" thickBot="1" x14ac:dyDescent="0.25">
      <c r="A173" s="129" t="s">
        <v>194</v>
      </c>
      <c r="B173" s="130"/>
      <c r="C173" s="130"/>
      <c r="D173" s="208">
        <v>6778278.8900000006</v>
      </c>
      <c r="E173" s="132">
        <v>196876.73742600004</v>
      </c>
      <c r="F173" s="73">
        <v>12341.90437600002</v>
      </c>
      <c r="G173" s="91">
        <v>0.16461895360115872</v>
      </c>
      <c r="I173" s="22"/>
      <c r="J173" s="84"/>
    </row>
    <row r="174" spans="1:11" s="97" customFormat="1" ht="13.8" thickTop="1" x14ac:dyDescent="0.25">
      <c r="A174" s="102"/>
      <c r="B174" s="102"/>
      <c r="C174" s="102"/>
      <c r="D174" s="102"/>
      <c r="E174" s="102"/>
      <c r="F174" s="73"/>
      <c r="G174" s="91"/>
      <c r="I174" s="22"/>
      <c r="J174" s="85"/>
      <c r="K174" s="85"/>
    </row>
    <row r="175" spans="1:11" s="97" customFormat="1" ht="13.8" thickBot="1" x14ac:dyDescent="0.3">
      <c r="A175" s="102"/>
      <c r="B175" s="102"/>
      <c r="C175" s="102"/>
      <c r="D175" s="102"/>
      <c r="E175" s="102"/>
      <c r="F175" s="54"/>
      <c r="G175" s="68"/>
      <c r="I175" s="22"/>
      <c r="J175" s="84"/>
      <c r="K175" s="54"/>
    </row>
    <row r="176" spans="1:11" s="97" customFormat="1" ht="13.8" thickTop="1" x14ac:dyDescent="0.25">
      <c r="A176" s="102"/>
      <c r="B176" s="102"/>
      <c r="C176" s="102"/>
      <c r="D176" s="102"/>
      <c r="E176" s="102"/>
      <c r="F176" s="54"/>
      <c r="G176" s="68"/>
      <c r="I176" s="22"/>
      <c r="J176" s="84"/>
    </row>
    <row r="177" spans="1:10" s="97" customFormat="1" ht="13.2" x14ac:dyDescent="0.25">
      <c r="A177" s="102"/>
      <c r="B177" s="102"/>
      <c r="C177" s="102"/>
      <c r="D177" s="102"/>
      <c r="E177" s="102"/>
      <c r="F177" s="54"/>
      <c r="G177" s="68"/>
      <c r="I177" s="22"/>
      <c r="J177" s="84"/>
    </row>
    <row r="178" spans="1:10" s="97" customFormat="1" ht="13.2" x14ac:dyDescent="0.25">
      <c r="A178" s="102"/>
      <c r="B178" s="102"/>
      <c r="C178" s="102"/>
      <c r="D178" s="102"/>
      <c r="E178" s="102"/>
      <c r="F178" s="54"/>
      <c r="G178" s="68"/>
      <c r="I178" s="22"/>
      <c r="J178" s="84"/>
    </row>
    <row r="179" spans="1:10" s="97" customFormat="1" ht="13.2" x14ac:dyDescent="0.25">
      <c r="A179" s="102"/>
      <c r="B179" s="102"/>
      <c r="C179" s="102"/>
      <c r="D179" s="102"/>
      <c r="E179" s="102"/>
      <c r="F179" s="22"/>
      <c r="G179" s="84"/>
    </row>
    <row r="180" spans="1:10" s="97" customFormat="1" ht="13.2" x14ac:dyDescent="0.25">
      <c r="A180" s="102"/>
      <c r="B180" s="102"/>
      <c r="C180" s="102"/>
      <c r="D180" s="102"/>
      <c r="E180" s="102"/>
      <c r="F180" s="22"/>
      <c r="G180" s="84"/>
    </row>
    <row r="181" spans="1:10" s="97" customFormat="1" ht="13.2" x14ac:dyDescent="0.25">
      <c r="A181" s="102"/>
      <c r="B181" s="102"/>
      <c r="C181" s="102"/>
      <c r="D181" s="102"/>
      <c r="E181" s="102"/>
      <c r="F181" s="22"/>
      <c r="G181" s="84"/>
    </row>
    <row r="182" spans="1:10" s="97" customFormat="1" ht="13.2" x14ac:dyDescent="0.25">
      <c r="A182" s="102"/>
      <c r="B182" s="102"/>
      <c r="C182" s="102"/>
      <c r="D182" s="102"/>
      <c r="E182" s="102"/>
      <c r="F182" s="22"/>
      <c r="G182" s="84"/>
    </row>
    <row r="183" spans="1:10" s="97" customFormat="1" ht="13.2" x14ac:dyDescent="0.25">
      <c r="A183" s="102"/>
      <c r="B183" s="102"/>
      <c r="C183" s="102"/>
      <c r="D183" s="102"/>
      <c r="E183" s="102"/>
      <c r="F183" s="22"/>
      <c r="G183" s="84"/>
    </row>
    <row r="184" spans="1:10" s="97" customFormat="1" ht="13.2" x14ac:dyDescent="0.25">
      <c r="A184" s="102"/>
      <c r="B184" s="102"/>
      <c r="C184" s="102"/>
      <c r="D184" s="102"/>
      <c r="E184" s="102"/>
      <c r="F184" s="22"/>
      <c r="G184" s="84"/>
    </row>
    <row r="185" spans="1:10" s="97" customFormat="1" ht="13.8" thickBot="1" x14ac:dyDescent="0.3">
      <c r="A185" s="102"/>
      <c r="B185" s="102"/>
      <c r="C185" s="102"/>
      <c r="D185" s="102"/>
      <c r="E185" s="102"/>
      <c r="F185" s="22"/>
      <c r="G185" s="84"/>
    </row>
    <row r="186" spans="1:10" s="97" customFormat="1" ht="13.8" thickTop="1" x14ac:dyDescent="0.25">
      <c r="A186" s="102"/>
      <c r="B186" s="102"/>
      <c r="C186" s="102"/>
      <c r="D186" s="102"/>
      <c r="E186" s="102"/>
      <c r="F186" s="22"/>
      <c r="G186" s="84"/>
    </row>
    <row r="187" spans="1:10" s="97" customFormat="1" ht="13.2" x14ac:dyDescent="0.25">
      <c r="A187" s="102"/>
      <c r="B187" s="102"/>
      <c r="C187" s="102"/>
      <c r="D187" s="102"/>
      <c r="E187" s="102"/>
      <c r="F187" s="22"/>
      <c r="G187" s="84"/>
    </row>
    <row r="188" spans="1:10" s="97" customFormat="1" ht="13.2" x14ac:dyDescent="0.25">
      <c r="A188" s="102"/>
      <c r="B188" s="102"/>
      <c r="C188" s="102"/>
      <c r="D188" s="102"/>
      <c r="E188" s="102"/>
      <c r="F188" s="22"/>
      <c r="G188" s="84"/>
    </row>
    <row r="189" spans="1:10" s="97" customFormat="1" ht="13.2" x14ac:dyDescent="0.25">
      <c r="A189" s="102"/>
      <c r="B189" s="102"/>
      <c r="C189" s="102"/>
      <c r="D189" s="102"/>
      <c r="E189" s="102"/>
      <c r="F189" s="22"/>
      <c r="G189" s="84"/>
    </row>
    <row r="190" spans="1:10" s="97" customFormat="1" ht="13.2" x14ac:dyDescent="0.25">
      <c r="A190" s="102"/>
      <c r="B190" s="102"/>
      <c r="C190" s="102"/>
      <c r="D190" s="102"/>
      <c r="E190" s="102"/>
      <c r="F190" s="22"/>
      <c r="G190" s="84"/>
    </row>
    <row r="191" spans="1:10" s="97" customFormat="1" ht="13.2" x14ac:dyDescent="0.25">
      <c r="A191" s="102"/>
      <c r="B191" s="102"/>
      <c r="C191" s="102"/>
      <c r="D191" s="102"/>
      <c r="E191" s="102"/>
      <c r="F191" s="22"/>
      <c r="G191" s="84"/>
    </row>
    <row r="192" spans="1:10" s="97" customFormat="1" ht="13.2" x14ac:dyDescent="0.25">
      <c r="A192" s="102"/>
      <c r="B192" s="102"/>
      <c r="C192" s="102"/>
      <c r="D192" s="102"/>
      <c r="E192" s="102"/>
      <c r="F192" s="22"/>
      <c r="G192" s="84"/>
    </row>
    <row r="193" spans="1:10" s="97" customFormat="1" ht="13.2" x14ac:dyDescent="0.25">
      <c r="A193" s="102"/>
      <c r="B193" s="102"/>
      <c r="C193" s="102"/>
      <c r="D193" s="102"/>
      <c r="E193" s="102"/>
      <c r="F193" s="22"/>
      <c r="G193" s="84"/>
    </row>
    <row r="194" spans="1:10" s="97" customFormat="1" ht="13.2" x14ac:dyDescent="0.25">
      <c r="A194" s="102"/>
      <c r="B194" s="102"/>
      <c r="C194" s="102"/>
      <c r="D194" s="102"/>
      <c r="E194" s="102"/>
      <c r="F194" s="22"/>
      <c r="G194" s="84"/>
    </row>
    <row r="195" spans="1:10" s="97" customFormat="1" ht="13.2" x14ac:dyDescent="0.25">
      <c r="A195" s="102"/>
      <c r="B195" s="102"/>
      <c r="C195" s="102"/>
      <c r="D195" s="102"/>
      <c r="E195" s="102"/>
      <c r="F195" s="22"/>
      <c r="G195" s="84"/>
    </row>
    <row r="196" spans="1:10" s="97" customFormat="1" ht="13.2" x14ac:dyDescent="0.25">
      <c r="A196" s="102"/>
      <c r="B196" s="102"/>
      <c r="C196" s="102"/>
      <c r="D196" s="102"/>
      <c r="E196" s="102"/>
      <c r="F196" s="22"/>
      <c r="G196" s="84"/>
    </row>
    <row r="197" spans="1:10" s="97" customFormat="1" ht="13.2" x14ac:dyDescent="0.25">
      <c r="A197" s="102"/>
      <c r="B197" s="102"/>
      <c r="C197" s="102"/>
      <c r="D197" s="102"/>
      <c r="E197" s="102"/>
      <c r="F197" s="22"/>
      <c r="G197" s="84"/>
    </row>
    <row r="198" spans="1:10" s="97" customFormat="1" ht="13.2" x14ac:dyDescent="0.25">
      <c r="A198" s="102"/>
      <c r="B198" s="102"/>
      <c r="C198" s="102"/>
      <c r="D198" s="102"/>
      <c r="E198" s="102"/>
      <c r="F198" s="22"/>
      <c r="G198" s="84"/>
    </row>
    <row r="199" spans="1:10" s="97" customFormat="1" ht="13.2" x14ac:dyDescent="0.25">
      <c r="A199" s="102"/>
      <c r="B199" s="102"/>
      <c r="C199" s="102"/>
      <c r="D199" s="102"/>
      <c r="E199" s="102"/>
      <c r="F199" s="22"/>
      <c r="G199" s="84"/>
    </row>
    <row r="200" spans="1:10" s="97" customFormat="1" ht="13.2" x14ac:dyDescent="0.25">
      <c r="A200" s="102"/>
      <c r="B200" s="102"/>
      <c r="C200" s="102"/>
      <c r="D200" s="102"/>
      <c r="E200" s="102"/>
      <c r="F200" s="22"/>
      <c r="G200" s="84"/>
    </row>
    <row r="201" spans="1:10" s="97" customFormat="1" ht="13.2" x14ac:dyDescent="0.25">
      <c r="A201" s="102"/>
      <c r="B201" s="102"/>
      <c r="C201" s="102"/>
      <c r="D201" s="102"/>
      <c r="E201" s="102"/>
      <c r="F201" s="22"/>
      <c r="G201" s="85"/>
      <c r="H201" s="85"/>
    </row>
    <row r="202" spans="1:10" s="97" customFormat="1" ht="13.2" x14ac:dyDescent="0.25">
      <c r="A202" s="102"/>
      <c r="B202" s="102"/>
      <c r="C202" s="102"/>
      <c r="D202" s="102"/>
      <c r="E202" s="102"/>
      <c r="F202" s="22"/>
      <c r="G202" s="84"/>
    </row>
    <row r="203" spans="1:10" s="97" customFormat="1" ht="13.2" x14ac:dyDescent="0.25">
      <c r="A203" s="102"/>
      <c r="B203" s="102"/>
      <c r="C203" s="102"/>
      <c r="D203" s="102"/>
      <c r="E203" s="102"/>
      <c r="F203" s="54"/>
      <c r="G203" s="68"/>
      <c r="I203" s="22"/>
      <c r="J203" s="84"/>
    </row>
    <row r="204" spans="1:10" s="97" customFormat="1" ht="13.2" x14ac:dyDescent="0.25">
      <c r="A204" s="102"/>
      <c r="B204" s="102"/>
      <c r="C204" s="102"/>
      <c r="D204" s="102"/>
      <c r="E204" s="102"/>
      <c r="F204" s="54"/>
      <c r="G204" s="68"/>
      <c r="I204" s="22"/>
      <c r="J204" s="84"/>
    </row>
    <row r="205" spans="1:10" s="97" customFormat="1" ht="13.2" x14ac:dyDescent="0.25">
      <c r="A205" s="102"/>
      <c r="B205" s="102"/>
      <c r="C205" s="102"/>
      <c r="D205" s="102"/>
      <c r="E205" s="102"/>
      <c r="F205" s="54"/>
      <c r="G205" s="68"/>
      <c r="I205" s="22"/>
      <c r="J205" s="84"/>
    </row>
    <row r="206" spans="1:10" s="97" customFormat="1" ht="13.2" x14ac:dyDescent="0.25">
      <c r="A206" s="102"/>
      <c r="B206" s="102"/>
      <c r="C206" s="102"/>
      <c r="D206" s="102"/>
      <c r="E206" s="102"/>
      <c r="F206" s="54"/>
      <c r="G206" s="68"/>
      <c r="I206" s="22"/>
      <c r="J206" s="84"/>
    </row>
    <row r="207" spans="1:10" s="97" customFormat="1" ht="13.2" x14ac:dyDescent="0.25">
      <c r="A207" s="102"/>
      <c r="B207" s="102"/>
      <c r="C207" s="102"/>
      <c r="D207" s="102"/>
      <c r="E207" s="102"/>
      <c r="F207" s="54"/>
      <c r="G207" s="68"/>
      <c r="I207" s="22"/>
      <c r="J207" s="84"/>
    </row>
    <row r="208" spans="1:10" s="97" customFormat="1" ht="13.2" x14ac:dyDescent="0.25">
      <c r="A208" s="102"/>
      <c r="B208" s="102"/>
      <c r="C208" s="102"/>
      <c r="D208" s="102"/>
      <c r="E208" s="102"/>
      <c r="F208" s="54"/>
      <c r="G208" s="68"/>
      <c r="I208" s="22"/>
      <c r="J208" s="84"/>
    </row>
    <row r="209" spans="1:10" s="97" customFormat="1" ht="13.2" x14ac:dyDescent="0.25">
      <c r="A209" s="102"/>
      <c r="B209" s="102"/>
      <c r="C209" s="102"/>
      <c r="D209" s="102"/>
      <c r="E209" s="102"/>
      <c r="F209" s="54"/>
      <c r="G209" s="68"/>
      <c r="I209" s="22"/>
      <c r="J209" s="84"/>
    </row>
    <row r="210" spans="1:10" s="97" customFormat="1" ht="13.2" x14ac:dyDescent="0.25">
      <c r="A210" s="102"/>
      <c r="B210" s="102"/>
      <c r="C210" s="102"/>
      <c r="D210" s="102"/>
      <c r="E210" s="102"/>
      <c r="F210" s="54"/>
      <c r="G210" s="68"/>
      <c r="I210" s="22"/>
      <c r="J210" s="84"/>
    </row>
    <row r="211" spans="1:10" s="97" customFormat="1" ht="13.2" x14ac:dyDescent="0.25">
      <c r="A211" s="102"/>
      <c r="B211" s="102"/>
      <c r="C211" s="102"/>
      <c r="D211" s="102"/>
      <c r="E211" s="102"/>
      <c r="F211" s="54"/>
      <c r="G211" s="68"/>
      <c r="I211" s="22"/>
      <c r="J211" s="83"/>
    </row>
    <row r="212" spans="1:10" s="97" customFormat="1" ht="13.2" x14ac:dyDescent="0.25">
      <c r="A212" s="102"/>
      <c r="B212" s="102"/>
      <c r="C212" s="102"/>
      <c r="D212" s="102"/>
      <c r="E212" s="102"/>
      <c r="F212" s="54"/>
      <c r="G212" s="68"/>
      <c r="I212" s="22"/>
      <c r="J212" s="84"/>
    </row>
    <row r="213" spans="1:10" s="97" customFormat="1" ht="13.2" x14ac:dyDescent="0.25">
      <c r="A213" s="102"/>
      <c r="B213" s="102"/>
      <c r="C213" s="102"/>
      <c r="D213" s="102"/>
      <c r="E213" s="102"/>
      <c r="F213" s="54"/>
      <c r="G213" s="68"/>
      <c r="I213" s="22"/>
      <c r="J213" s="84"/>
    </row>
    <row r="214" spans="1:10" s="97" customFormat="1" ht="13.2" x14ac:dyDescent="0.25">
      <c r="A214" s="102"/>
      <c r="B214" s="102"/>
      <c r="C214" s="102"/>
      <c r="D214" s="102"/>
      <c r="E214" s="102"/>
      <c r="F214" s="54"/>
      <c r="G214" s="68"/>
      <c r="I214" s="22"/>
      <c r="J214" s="84"/>
    </row>
    <row r="215" spans="1:10" s="97" customFormat="1" ht="13.2" x14ac:dyDescent="0.25">
      <c r="A215" s="102"/>
      <c r="B215" s="102"/>
      <c r="C215" s="102"/>
      <c r="D215" s="102"/>
      <c r="E215" s="102"/>
      <c r="F215" s="54"/>
      <c r="G215" s="68"/>
      <c r="I215" s="22"/>
      <c r="J215" s="84"/>
    </row>
    <row r="216" spans="1:10" s="97" customFormat="1" ht="13.2" x14ac:dyDescent="0.25">
      <c r="A216" s="102"/>
      <c r="B216" s="102"/>
      <c r="C216" s="102"/>
      <c r="D216" s="102"/>
      <c r="E216" s="102"/>
      <c r="F216" s="54"/>
      <c r="G216" s="68"/>
      <c r="I216" s="22"/>
      <c r="J216" s="84"/>
    </row>
    <row r="217" spans="1:10" s="97" customFormat="1" ht="13.2" x14ac:dyDescent="0.25">
      <c r="A217" s="102"/>
      <c r="B217" s="102"/>
      <c r="C217" s="102"/>
      <c r="D217" s="102"/>
      <c r="E217" s="102"/>
      <c r="F217" s="54"/>
      <c r="G217" s="68"/>
      <c r="I217" s="22"/>
      <c r="J217" s="84"/>
    </row>
    <row r="218" spans="1:10" s="97" customFormat="1" ht="13.2" x14ac:dyDescent="0.25">
      <c r="A218" s="102"/>
      <c r="B218" s="102"/>
      <c r="C218" s="102"/>
      <c r="D218" s="102"/>
      <c r="E218" s="102"/>
      <c r="F218" s="54"/>
      <c r="G218" s="68"/>
      <c r="I218" s="22"/>
      <c r="J218" s="84"/>
    </row>
    <row r="219" spans="1:10" s="97" customFormat="1" ht="13.2" x14ac:dyDescent="0.25">
      <c r="A219" s="102"/>
      <c r="B219" s="102"/>
      <c r="C219" s="102"/>
      <c r="D219" s="102"/>
      <c r="E219" s="102"/>
      <c r="F219" s="54"/>
      <c r="G219" s="68"/>
      <c r="I219" s="22"/>
      <c r="J219" s="84"/>
    </row>
    <row r="220" spans="1:10" s="97" customFormat="1" ht="13.2" x14ac:dyDescent="0.25">
      <c r="A220" s="102"/>
      <c r="B220" s="102"/>
      <c r="C220" s="102"/>
      <c r="D220" s="102"/>
      <c r="E220" s="102"/>
      <c r="F220" s="54"/>
      <c r="G220" s="68"/>
      <c r="I220" s="22"/>
      <c r="J220" s="84"/>
    </row>
    <row r="221" spans="1:10" s="97" customFormat="1" ht="13.2" x14ac:dyDescent="0.25">
      <c r="A221" s="102"/>
      <c r="B221" s="102"/>
      <c r="C221" s="102"/>
      <c r="D221" s="102"/>
      <c r="E221" s="102"/>
      <c r="F221" s="54"/>
      <c r="G221" s="68"/>
      <c r="I221" s="22"/>
      <c r="J221" s="84"/>
    </row>
    <row r="222" spans="1:10" s="97" customFormat="1" ht="13.2" x14ac:dyDescent="0.25">
      <c r="A222" s="102"/>
      <c r="B222" s="102"/>
      <c r="C222" s="102"/>
      <c r="D222" s="102"/>
      <c r="E222" s="102"/>
      <c r="F222" s="54"/>
      <c r="G222" s="68"/>
      <c r="I222" s="22"/>
      <c r="J222" s="84"/>
    </row>
    <row r="223" spans="1:10" s="97" customFormat="1" ht="13.2" x14ac:dyDescent="0.25">
      <c r="A223" s="102"/>
      <c r="B223" s="102"/>
      <c r="C223" s="102"/>
      <c r="D223" s="102"/>
      <c r="E223" s="102"/>
      <c r="F223" s="54"/>
      <c r="G223" s="68"/>
      <c r="I223" s="22"/>
    </row>
    <row r="224" spans="1:10" s="97" customFormat="1" ht="13.2" x14ac:dyDescent="0.25">
      <c r="A224" s="102"/>
      <c r="B224" s="102"/>
      <c r="C224" s="102"/>
      <c r="D224" s="102"/>
      <c r="E224" s="102"/>
      <c r="F224" s="54"/>
      <c r="G224" s="68"/>
      <c r="I224" s="22"/>
    </row>
    <row r="225" spans="1:9" s="97" customFormat="1" ht="13.2" x14ac:dyDescent="0.25">
      <c r="A225" s="102"/>
      <c r="B225" s="102"/>
      <c r="C225" s="102"/>
      <c r="D225" s="102"/>
      <c r="E225" s="102"/>
      <c r="F225" s="54"/>
      <c r="G225" s="68"/>
      <c r="I225" s="22"/>
    </row>
    <row r="226" spans="1:9" s="97" customFormat="1" ht="13.2" x14ac:dyDescent="0.25">
      <c r="A226" s="102"/>
      <c r="B226" s="102"/>
      <c r="C226" s="102"/>
      <c r="D226" s="102"/>
      <c r="E226" s="102"/>
      <c r="F226" s="54"/>
      <c r="G226" s="68"/>
      <c r="I226" s="22"/>
    </row>
    <row r="227" spans="1:9" s="97" customFormat="1" ht="13.2" x14ac:dyDescent="0.25">
      <c r="A227" s="102"/>
      <c r="B227" s="102"/>
      <c r="C227" s="102"/>
      <c r="D227" s="102"/>
      <c r="E227" s="102"/>
      <c r="F227" s="54"/>
      <c r="G227" s="68"/>
      <c r="I227" s="22"/>
    </row>
    <row r="228" spans="1:9" s="97" customFormat="1" ht="13.2" x14ac:dyDescent="0.25">
      <c r="A228" s="102"/>
      <c r="B228" s="102"/>
      <c r="C228" s="102"/>
      <c r="D228" s="102"/>
      <c r="E228" s="102"/>
      <c r="F228" s="54"/>
      <c r="G228" s="68"/>
      <c r="I228" s="22"/>
    </row>
    <row r="229" spans="1:9" s="97" customFormat="1" ht="13.2" x14ac:dyDescent="0.25">
      <c r="A229" s="102"/>
      <c r="B229" s="102"/>
      <c r="C229" s="102"/>
      <c r="D229" s="102"/>
      <c r="E229" s="102"/>
      <c r="F229" s="54"/>
      <c r="G229" s="68"/>
      <c r="I229" s="22"/>
    </row>
    <row r="230" spans="1:9" s="97" customFormat="1" ht="13.2" x14ac:dyDescent="0.25">
      <c r="A230" s="102"/>
      <c r="B230" s="102"/>
      <c r="C230" s="102"/>
      <c r="D230" s="102"/>
      <c r="E230" s="102"/>
      <c r="F230" s="54"/>
      <c r="G230" s="68"/>
      <c r="I230" s="22"/>
    </row>
    <row r="231" spans="1:9" s="97" customFormat="1" ht="13.2" x14ac:dyDescent="0.25">
      <c r="A231" s="102"/>
      <c r="B231" s="102"/>
      <c r="C231" s="102"/>
      <c r="D231" s="102"/>
      <c r="E231" s="102"/>
      <c r="I231" s="22"/>
    </row>
    <row r="232" spans="1:9" s="97" customFormat="1" ht="13.2" x14ac:dyDescent="0.25">
      <c r="A232" s="102"/>
      <c r="B232" s="102"/>
      <c r="C232" s="102"/>
      <c r="D232" s="102"/>
      <c r="E232" s="102"/>
      <c r="I232" s="22"/>
    </row>
    <row r="233" spans="1:9" s="97" customFormat="1" ht="13.2" x14ac:dyDescent="0.25">
      <c r="A233" s="102"/>
      <c r="B233" s="102"/>
      <c r="C233" s="102"/>
      <c r="D233" s="102"/>
      <c r="E233" s="102"/>
      <c r="I233" s="22"/>
    </row>
    <row r="234" spans="1:9" s="97" customFormat="1" ht="13.2" x14ac:dyDescent="0.25">
      <c r="A234" s="102"/>
      <c r="B234" s="102"/>
      <c r="C234" s="102"/>
      <c r="D234" s="102"/>
      <c r="E234" s="102"/>
      <c r="I234" s="22"/>
    </row>
    <row r="235" spans="1:9" s="97" customFormat="1" ht="13.2" x14ac:dyDescent="0.25">
      <c r="A235" s="102"/>
      <c r="B235" s="102"/>
      <c r="C235" s="102"/>
      <c r="D235" s="102"/>
      <c r="E235" s="102"/>
      <c r="I235" s="22"/>
    </row>
    <row r="236" spans="1:9" s="97" customFormat="1" ht="13.2" x14ac:dyDescent="0.25">
      <c r="A236" s="102"/>
      <c r="B236" s="102"/>
      <c r="C236" s="102"/>
      <c r="D236" s="102"/>
      <c r="E236" s="102"/>
      <c r="I236" s="22"/>
    </row>
    <row r="237" spans="1:9" s="97" customFormat="1" ht="13.2" x14ac:dyDescent="0.25">
      <c r="A237" s="102"/>
      <c r="B237" s="102"/>
      <c r="C237" s="102"/>
      <c r="D237" s="102"/>
      <c r="E237" s="102"/>
      <c r="I237" s="22"/>
    </row>
    <row r="238" spans="1:9" s="97" customFormat="1" ht="13.2" x14ac:dyDescent="0.25">
      <c r="A238" s="102"/>
      <c r="B238" s="102"/>
      <c r="C238" s="102"/>
      <c r="D238" s="102"/>
      <c r="E238" s="102"/>
      <c r="I238" s="22"/>
    </row>
    <row r="239" spans="1:9" s="97" customFormat="1" ht="13.2" x14ac:dyDescent="0.25">
      <c r="A239" s="102"/>
      <c r="B239" s="102"/>
      <c r="C239" s="102"/>
      <c r="D239" s="102"/>
      <c r="E239" s="102"/>
      <c r="I239" s="22"/>
    </row>
    <row r="240" spans="1:9" s="97" customFormat="1" ht="13.2" x14ac:dyDescent="0.25">
      <c r="A240" s="102"/>
      <c r="B240" s="102"/>
      <c r="C240" s="102"/>
      <c r="D240" s="102"/>
      <c r="E240" s="102"/>
      <c r="I240" s="22"/>
    </row>
    <row r="241" spans="1:9" s="97" customFormat="1" ht="13.2" x14ac:dyDescent="0.25">
      <c r="A241" s="102"/>
      <c r="B241" s="102"/>
      <c r="C241" s="102"/>
      <c r="D241" s="102"/>
      <c r="E241" s="102"/>
      <c r="I241" s="22"/>
    </row>
    <row r="242" spans="1:9" ht="13.2" x14ac:dyDescent="0.25">
      <c r="A242"/>
      <c r="B242"/>
      <c r="C242"/>
      <c r="D242"/>
      <c r="E242"/>
      <c r="H242" s="16"/>
      <c r="I242" s="22"/>
    </row>
    <row r="243" spans="1:9" ht="13.2" x14ac:dyDescent="0.25">
      <c r="A243"/>
      <c r="B243"/>
      <c r="C243"/>
      <c r="D243"/>
      <c r="E243"/>
      <c r="H243" s="16"/>
      <c r="I243" s="22"/>
    </row>
    <row r="244" spans="1:9" ht="13.2" x14ac:dyDescent="0.25">
      <c r="A244"/>
      <c r="B244"/>
      <c r="C244"/>
      <c r="D244"/>
      <c r="E244"/>
      <c r="H244" s="16"/>
      <c r="I244" s="22"/>
    </row>
    <row r="245" spans="1:9" ht="13.2" x14ac:dyDescent="0.25">
      <c r="A245"/>
      <c r="B245"/>
      <c r="C245"/>
      <c r="D245"/>
      <c r="E245"/>
      <c r="H245" s="16"/>
      <c r="I245" s="22"/>
    </row>
    <row r="246" spans="1:9" ht="13.2" x14ac:dyDescent="0.25">
      <c r="A246"/>
      <c r="B246"/>
      <c r="C246"/>
      <c r="D246"/>
      <c r="E246"/>
      <c r="H246" s="16"/>
      <c r="I246" s="22"/>
    </row>
    <row r="247" spans="1:9" ht="13.2" x14ac:dyDescent="0.25">
      <c r="A247"/>
      <c r="B247"/>
      <c r="C247"/>
      <c r="D247"/>
      <c r="E247"/>
      <c r="H247" s="16"/>
      <c r="I247" s="22"/>
    </row>
    <row r="248" spans="1:9" ht="13.2" x14ac:dyDescent="0.25">
      <c r="A248"/>
      <c r="B248"/>
      <c r="C248"/>
      <c r="D248"/>
      <c r="E248"/>
      <c r="H248" s="16"/>
      <c r="I248" s="22"/>
    </row>
    <row r="249" spans="1:9" ht="13.2" x14ac:dyDescent="0.25">
      <c r="A249"/>
      <c r="B249"/>
      <c r="C249"/>
      <c r="D249"/>
      <c r="E249"/>
      <c r="H249" s="16"/>
      <c r="I249" s="22"/>
    </row>
    <row r="250" spans="1:9" ht="13.2" x14ac:dyDescent="0.25">
      <c r="A250"/>
      <c r="B250"/>
      <c r="C250"/>
      <c r="D250"/>
      <c r="E250"/>
      <c r="H250" s="16"/>
      <c r="I250" s="22"/>
    </row>
    <row r="251" spans="1:9" ht="13.2" x14ac:dyDescent="0.25">
      <c r="A251"/>
      <c r="B251"/>
      <c r="C251"/>
      <c r="D251"/>
      <c r="E251"/>
      <c r="H251" s="16"/>
      <c r="I251" s="22"/>
    </row>
    <row r="252" spans="1:9" ht="13.2" x14ac:dyDescent="0.25">
      <c r="A252"/>
      <c r="B252"/>
      <c r="C252"/>
      <c r="D252"/>
      <c r="E252"/>
      <c r="H252" s="16"/>
      <c r="I252" s="22"/>
    </row>
    <row r="253" spans="1:9" ht="13.2" x14ac:dyDescent="0.25">
      <c r="A253"/>
      <c r="B253"/>
      <c r="C253"/>
      <c r="D253"/>
      <c r="E253"/>
      <c r="H253" s="16"/>
      <c r="I253" s="22"/>
    </row>
    <row r="254" spans="1:9" ht="13.2" x14ac:dyDescent="0.25">
      <c r="A254"/>
      <c r="B254"/>
      <c r="C254"/>
      <c r="D254"/>
      <c r="E254"/>
      <c r="H254" s="16"/>
      <c r="I254" s="22"/>
    </row>
    <row r="255" spans="1:9" ht="13.2" x14ac:dyDescent="0.25">
      <c r="A255"/>
      <c r="B255"/>
      <c r="C255"/>
      <c r="D255"/>
      <c r="E255"/>
      <c r="H255" s="16"/>
      <c r="I255" s="22"/>
    </row>
    <row r="256" spans="1:9" ht="13.2" x14ac:dyDescent="0.25">
      <c r="A256"/>
      <c r="B256"/>
      <c r="C256"/>
      <c r="D256"/>
      <c r="E256"/>
      <c r="H256" s="16"/>
      <c r="I256" s="22"/>
    </row>
    <row r="257" spans="1:10" ht="13.2" x14ac:dyDescent="0.25">
      <c r="A257"/>
      <c r="B257"/>
      <c r="C257"/>
      <c r="D257"/>
      <c r="E257"/>
      <c r="H257" s="16"/>
      <c r="I257" s="22"/>
    </row>
    <row r="258" spans="1:10" ht="13.2" x14ac:dyDescent="0.25">
      <c r="A258"/>
      <c r="B258"/>
      <c r="C258"/>
      <c r="D258"/>
      <c r="E258"/>
      <c r="H258" s="16"/>
      <c r="I258" s="22"/>
    </row>
    <row r="259" spans="1:10" ht="13.2" x14ac:dyDescent="0.25">
      <c r="A259"/>
      <c r="B259"/>
      <c r="C259"/>
      <c r="D259"/>
      <c r="E259"/>
      <c r="H259" s="16"/>
      <c r="I259" s="22"/>
    </row>
    <row r="260" spans="1:10" ht="13.2" x14ac:dyDescent="0.25">
      <c r="A260"/>
      <c r="B260"/>
      <c r="C260"/>
      <c r="D260"/>
      <c r="E260"/>
      <c r="F260"/>
      <c r="G260" s="54"/>
      <c r="H260" s="16"/>
      <c r="I260" s="22"/>
    </row>
    <row r="261" spans="1:10" ht="13.2" x14ac:dyDescent="0.25">
      <c r="A261"/>
      <c r="B261"/>
      <c r="C261"/>
      <c r="D261"/>
      <c r="E261"/>
      <c r="F261"/>
      <c r="G261" s="54"/>
      <c r="H261" s="68"/>
      <c r="I261" s="22"/>
    </row>
    <row r="262" spans="1:10" ht="13.2" x14ac:dyDescent="0.25">
      <c r="A262"/>
      <c r="B262"/>
      <c r="C262"/>
      <c r="D262"/>
      <c r="E262"/>
      <c r="F262" s="54"/>
      <c r="G262" s="68"/>
      <c r="H262" s="68"/>
      <c r="I262" s="22"/>
    </row>
    <row r="263" spans="1:10" ht="13.2" x14ac:dyDescent="0.25">
      <c r="A263"/>
      <c r="B263"/>
      <c r="C263"/>
      <c r="D263"/>
      <c r="E263"/>
      <c r="F263" s="54"/>
      <c r="G263" s="68"/>
      <c r="H263" s="22"/>
    </row>
    <row r="264" spans="1:10" ht="13.2" x14ac:dyDescent="0.25">
      <c r="A264"/>
      <c r="B264"/>
      <c r="C264"/>
      <c r="D264"/>
      <c r="E264"/>
      <c r="F264" s="54"/>
      <c r="G264" s="68"/>
      <c r="H264" s="22"/>
    </row>
    <row r="265" spans="1:10" ht="13.2" x14ac:dyDescent="0.25">
      <c r="A265"/>
      <c r="B265"/>
      <c r="C265"/>
      <c r="D265"/>
      <c r="E265"/>
      <c r="F265" s="54"/>
      <c r="G265" s="68"/>
      <c r="H265" s="56"/>
    </row>
    <row r="266" spans="1:10" ht="13.2" x14ac:dyDescent="0.25">
      <c r="A266"/>
      <c r="B266"/>
      <c r="C266"/>
      <c r="D266"/>
      <c r="E266"/>
      <c r="F266" s="54"/>
      <c r="G266" s="68"/>
    </row>
    <row r="267" spans="1:10" s="27" customFormat="1" ht="13.2" x14ac:dyDescent="0.25">
      <c r="A267"/>
      <c r="B267"/>
      <c r="C267"/>
      <c r="D267"/>
      <c r="E267"/>
      <c r="F267" s="54"/>
      <c r="G267" s="68"/>
      <c r="I267" s="16"/>
      <c r="J267" s="16"/>
    </row>
    <row r="268" spans="1:10" s="27" customFormat="1" ht="13.2" x14ac:dyDescent="0.25">
      <c r="A268"/>
      <c r="B268"/>
      <c r="C268"/>
      <c r="D268"/>
      <c r="E268"/>
      <c r="F268" s="16"/>
      <c r="G268" s="16"/>
      <c r="I268" s="16"/>
      <c r="J268" s="16"/>
    </row>
    <row r="269" spans="1:10" ht="13.2" x14ac:dyDescent="0.25">
      <c r="A269"/>
      <c r="B269"/>
      <c r="C269"/>
      <c r="D269"/>
      <c r="E269"/>
    </row>
    <row r="270" spans="1:10" ht="13.2" x14ac:dyDescent="0.25">
      <c r="A270"/>
      <c r="B270"/>
      <c r="C270"/>
      <c r="D270"/>
      <c r="E270"/>
    </row>
    <row r="271" spans="1:10" ht="13.2" x14ac:dyDescent="0.25">
      <c r="A271"/>
      <c r="B271"/>
      <c r="C271"/>
      <c r="D271"/>
      <c r="E271"/>
    </row>
    <row r="272" spans="1:10" ht="13.2" x14ac:dyDescent="0.25">
      <c r="A272"/>
      <c r="B272"/>
      <c r="C272"/>
      <c r="D272"/>
      <c r="E272"/>
    </row>
    <row r="273" spans="1:5" ht="13.2" x14ac:dyDescent="0.25">
      <c r="A273"/>
      <c r="B273"/>
      <c r="C273"/>
      <c r="D273"/>
      <c r="E273"/>
    </row>
    <row r="274" spans="1:5" ht="13.2" x14ac:dyDescent="0.25">
      <c r="A274"/>
      <c r="B274"/>
      <c r="C274"/>
      <c r="D274"/>
      <c r="E274"/>
    </row>
    <row r="275" spans="1:5" ht="13.2" x14ac:dyDescent="0.25">
      <c r="A275"/>
      <c r="B275"/>
      <c r="C275"/>
      <c r="D275"/>
      <c r="E275"/>
    </row>
    <row r="276" spans="1:5" ht="13.2" x14ac:dyDescent="0.25">
      <c r="A276"/>
      <c r="B276"/>
      <c r="C276"/>
      <c r="D276"/>
      <c r="E276"/>
    </row>
    <row r="277" spans="1:5" ht="13.2" x14ac:dyDescent="0.25">
      <c r="A277"/>
      <c r="B277"/>
      <c r="C277"/>
      <c r="D277"/>
      <c r="E277"/>
    </row>
    <row r="278" spans="1:5" ht="13.2" x14ac:dyDescent="0.25">
      <c r="A278"/>
      <c r="B278"/>
      <c r="C278"/>
      <c r="D278"/>
      <c r="E278"/>
    </row>
    <row r="279" spans="1:5" ht="13.2" x14ac:dyDescent="0.25">
      <c r="A279"/>
      <c r="B279"/>
      <c r="C279"/>
      <c r="D279"/>
      <c r="E279"/>
    </row>
    <row r="280" spans="1:5" ht="13.2" x14ac:dyDescent="0.25">
      <c r="A280"/>
      <c r="B280"/>
      <c r="C280"/>
      <c r="D280"/>
      <c r="E280"/>
    </row>
    <row r="281" spans="1:5" ht="13.2" x14ac:dyDescent="0.25">
      <c r="A281"/>
      <c r="B281"/>
      <c r="C281"/>
      <c r="D281"/>
      <c r="E281"/>
    </row>
    <row r="282" spans="1:5" ht="13.2" x14ac:dyDescent="0.25">
      <c r="A282"/>
      <c r="B282"/>
      <c r="C282"/>
      <c r="D282"/>
      <c r="E282"/>
    </row>
    <row r="283" spans="1:5" ht="13.2" x14ac:dyDescent="0.25">
      <c r="A283"/>
      <c r="B283"/>
      <c r="C283"/>
      <c r="D283"/>
      <c r="E283"/>
    </row>
    <row r="284" spans="1:5" ht="13.2" x14ac:dyDescent="0.25">
      <c r="A284"/>
      <c r="B284"/>
      <c r="C284"/>
      <c r="D284"/>
      <c r="E284"/>
    </row>
    <row r="285" spans="1:5" ht="13.2" x14ac:dyDescent="0.25">
      <c r="A285"/>
      <c r="B285"/>
      <c r="C285"/>
      <c r="D285"/>
      <c r="E285"/>
    </row>
    <row r="286" spans="1:5" ht="13.2" x14ac:dyDescent="0.25">
      <c r="A286"/>
      <c r="B286"/>
      <c r="C286"/>
      <c r="D286"/>
      <c r="E286"/>
    </row>
    <row r="287" spans="1:5" ht="13.2" x14ac:dyDescent="0.25">
      <c r="A287"/>
      <c r="B287"/>
      <c r="C287"/>
      <c r="D287"/>
      <c r="E287"/>
    </row>
    <row r="288" spans="1:5" ht="13.2" x14ac:dyDescent="0.25">
      <c r="A288"/>
      <c r="B288"/>
      <c r="C288"/>
      <c r="D288"/>
      <c r="E288"/>
    </row>
    <row r="289" spans="1:5" ht="13.2" x14ac:dyDescent="0.25">
      <c r="A289"/>
      <c r="B289"/>
      <c r="C289"/>
      <c r="D289"/>
      <c r="E289"/>
    </row>
    <row r="290" spans="1:5" ht="13.2" x14ac:dyDescent="0.25">
      <c r="A290"/>
      <c r="B290"/>
      <c r="C290"/>
      <c r="D290"/>
      <c r="E290"/>
    </row>
    <row r="291" spans="1:5" ht="13.2" x14ac:dyDescent="0.25">
      <c r="A291"/>
      <c r="B291"/>
      <c r="C291"/>
      <c r="D291"/>
      <c r="E291"/>
    </row>
    <row r="292" spans="1:5" ht="13.2" x14ac:dyDescent="0.25">
      <c r="A292"/>
      <c r="B292"/>
      <c r="C292"/>
      <c r="D292"/>
      <c r="E292"/>
    </row>
    <row r="293" spans="1:5" ht="13.2" x14ac:dyDescent="0.25">
      <c r="A293"/>
      <c r="B293"/>
      <c r="C293"/>
      <c r="D293"/>
      <c r="E293"/>
    </row>
    <row r="294" spans="1:5" ht="13.2" x14ac:dyDescent="0.25">
      <c r="A294"/>
      <c r="B294"/>
      <c r="C294"/>
      <c r="D294"/>
      <c r="E294"/>
    </row>
    <row r="295" spans="1:5" ht="13.2" x14ac:dyDescent="0.25">
      <c r="A295"/>
      <c r="B295"/>
      <c r="C295"/>
      <c r="D295"/>
      <c r="E295"/>
    </row>
    <row r="296" spans="1:5" ht="13.2" x14ac:dyDescent="0.25">
      <c r="A296"/>
      <c r="B296"/>
      <c r="C296"/>
      <c r="D296"/>
      <c r="E296"/>
    </row>
    <row r="297" spans="1:5" ht="13.2" x14ac:dyDescent="0.25">
      <c r="A297"/>
      <c r="B297"/>
      <c r="C297"/>
      <c r="D297"/>
      <c r="E297"/>
    </row>
    <row r="298" spans="1:5" ht="13.2" x14ac:dyDescent="0.25">
      <c r="A298"/>
      <c r="B298"/>
      <c r="C298"/>
      <c r="D298"/>
      <c r="E298"/>
    </row>
    <row r="299" spans="1:5" ht="13.2" x14ac:dyDescent="0.25">
      <c r="A299"/>
      <c r="B299"/>
      <c r="C299"/>
      <c r="D299"/>
      <c r="E299"/>
    </row>
    <row r="300" spans="1:5" ht="13.2" x14ac:dyDescent="0.25">
      <c r="A300"/>
      <c r="B300"/>
      <c r="C300"/>
      <c r="D300"/>
      <c r="E300"/>
    </row>
    <row r="301" spans="1:5" ht="13.2" x14ac:dyDescent="0.25">
      <c r="A301"/>
      <c r="B301"/>
      <c r="C301"/>
      <c r="D301"/>
      <c r="E301"/>
    </row>
    <row r="302" spans="1:5" ht="13.2" x14ac:dyDescent="0.25">
      <c r="A302"/>
      <c r="B302"/>
      <c r="C302"/>
      <c r="D302"/>
      <c r="E302"/>
    </row>
    <row r="303" spans="1:5" ht="13.2" x14ac:dyDescent="0.25">
      <c r="A303"/>
      <c r="B303"/>
      <c r="C303"/>
      <c r="D303"/>
      <c r="E303"/>
    </row>
    <row r="304" spans="1:5" ht="13.2" x14ac:dyDescent="0.25">
      <c r="A304"/>
      <c r="B304"/>
      <c r="C304"/>
      <c r="D304"/>
      <c r="E304"/>
    </row>
    <row r="305" spans="1:5" ht="13.2" x14ac:dyDescent="0.25">
      <c r="A305"/>
      <c r="B305"/>
      <c r="C305"/>
      <c r="D305"/>
      <c r="E305"/>
    </row>
    <row r="306" spans="1:5" ht="13.2" x14ac:dyDescent="0.25">
      <c r="A306"/>
      <c r="B306"/>
      <c r="C306"/>
      <c r="D306"/>
      <c r="E306"/>
    </row>
    <row r="307" spans="1:5" ht="13.2" x14ac:dyDescent="0.25">
      <c r="A307"/>
      <c r="B307"/>
      <c r="C307"/>
      <c r="D307"/>
      <c r="E307"/>
    </row>
    <row r="308" spans="1:5" ht="13.2" x14ac:dyDescent="0.25">
      <c r="A308"/>
      <c r="B308"/>
      <c r="C308"/>
      <c r="D308"/>
      <c r="E308"/>
    </row>
    <row r="309" spans="1:5" ht="13.2" x14ac:dyDescent="0.25">
      <c r="A309"/>
      <c r="B309"/>
      <c r="C309"/>
      <c r="D309"/>
      <c r="E309"/>
    </row>
    <row r="310" spans="1:5" ht="13.2" x14ac:dyDescent="0.25">
      <c r="A310"/>
      <c r="B310"/>
      <c r="C310"/>
      <c r="D310"/>
      <c r="E310"/>
    </row>
    <row r="311" spans="1:5" ht="13.2" x14ac:dyDescent="0.25">
      <c r="A311"/>
      <c r="B311"/>
      <c r="C311"/>
      <c r="D311"/>
      <c r="E311"/>
    </row>
    <row r="312" spans="1:5" ht="13.2" x14ac:dyDescent="0.25">
      <c r="A312"/>
      <c r="B312"/>
      <c r="C312"/>
      <c r="D312"/>
      <c r="E312"/>
    </row>
    <row r="313" spans="1:5" ht="13.2" x14ac:dyDescent="0.25">
      <c r="A313"/>
      <c r="B313"/>
      <c r="C313"/>
      <c r="D313"/>
      <c r="E313"/>
    </row>
    <row r="314" spans="1:5" ht="13.2" x14ac:dyDescent="0.25">
      <c r="A314"/>
      <c r="B314"/>
      <c r="C314"/>
      <c r="D314"/>
      <c r="E314"/>
    </row>
    <row r="315" spans="1:5" ht="13.2" x14ac:dyDescent="0.25">
      <c r="A315"/>
      <c r="B315"/>
      <c r="C315"/>
      <c r="D315"/>
      <c r="E315"/>
    </row>
    <row r="316" spans="1:5" ht="13.2" x14ac:dyDescent="0.25">
      <c r="A316"/>
      <c r="B316"/>
      <c r="C316"/>
      <c r="D316"/>
      <c r="E316"/>
    </row>
    <row r="317" spans="1:5" ht="13.2" x14ac:dyDescent="0.25">
      <c r="A317"/>
      <c r="B317"/>
      <c r="C317"/>
      <c r="D317"/>
      <c r="E317"/>
    </row>
    <row r="318" spans="1:5" ht="13.2" x14ac:dyDescent="0.25">
      <c r="A318"/>
      <c r="B318"/>
      <c r="C318"/>
      <c r="D318"/>
      <c r="E318"/>
    </row>
    <row r="319" spans="1:5" ht="13.2" x14ac:dyDescent="0.25">
      <c r="A319"/>
      <c r="B319"/>
      <c r="C319"/>
      <c r="D319"/>
      <c r="E319"/>
    </row>
    <row r="320" spans="1:5" ht="13.2" x14ac:dyDescent="0.25">
      <c r="A320"/>
      <c r="B320"/>
      <c r="C320"/>
      <c r="D320"/>
      <c r="E320"/>
    </row>
    <row r="321" spans="1:5" ht="13.2" x14ac:dyDescent="0.25">
      <c r="A321"/>
      <c r="B321"/>
      <c r="C321"/>
      <c r="D321"/>
      <c r="E321"/>
    </row>
    <row r="322" spans="1:5" ht="13.2" x14ac:dyDescent="0.25">
      <c r="A322"/>
      <c r="B322"/>
      <c r="C322"/>
      <c r="D322"/>
      <c r="E322"/>
    </row>
    <row r="323" spans="1:5" ht="13.2" x14ac:dyDescent="0.25">
      <c r="A323"/>
      <c r="B323"/>
      <c r="C323"/>
      <c r="D323"/>
      <c r="E323"/>
    </row>
    <row r="324" spans="1:5" ht="13.2" x14ac:dyDescent="0.25">
      <c r="A324"/>
      <c r="B324"/>
      <c r="C324"/>
      <c r="D324"/>
      <c r="E324"/>
    </row>
    <row r="325" spans="1:5" ht="13.2" x14ac:dyDescent="0.25">
      <c r="A325"/>
      <c r="B325"/>
      <c r="C325"/>
      <c r="D325"/>
      <c r="E325"/>
    </row>
    <row r="326" spans="1:5" ht="13.2" x14ac:dyDescent="0.25">
      <c r="A326"/>
      <c r="B326"/>
      <c r="C326"/>
      <c r="D326"/>
      <c r="E326"/>
    </row>
    <row r="327" spans="1:5" ht="13.2" x14ac:dyDescent="0.25">
      <c r="A327"/>
      <c r="B327"/>
      <c r="C327"/>
      <c r="D327"/>
      <c r="E327"/>
    </row>
    <row r="328" spans="1:5" ht="13.2" x14ac:dyDescent="0.25">
      <c r="A328"/>
      <c r="B328"/>
      <c r="C328"/>
      <c r="D328"/>
      <c r="E328"/>
    </row>
    <row r="329" spans="1:5" ht="13.2" x14ac:dyDescent="0.25">
      <c r="A329"/>
      <c r="B329"/>
      <c r="C329"/>
      <c r="D329"/>
      <c r="E329"/>
    </row>
    <row r="330" spans="1:5" ht="13.2" x14ac:dyDescent="0.25">
      <c r="A330"/>
      <c r="B330"/>
      <c r="C330"/>
      <c r="D330"/>
      <c r="E330"/>
    </row>
    <row r="331" spans="1:5" ht="13.2" x14ac:dyDescent="0.25">
      <c r="A331"/>
      <c r="B331"/>
      <c r="C331"/>
      <c r="D331"/>
      <c r="E331"/>
    </row>
    <row r="332" spans="1:5" ht="13.2" x14ac:dyDescent="0.25">
      <c r="A332"/>
      <c r="B332"/>
      <c r="C332"/>
      <c r="D332"/>
      <c r="E332"/>
    </row>
    <row r="333" spans="1:5" ht="13.2" x14ac:dyDescent="0.25">
      <c r="A333"/>
      <c r="B333"/>
      <c r="C333"/>
      <c r="D333"/>
      <c r="E333"/>
    </row>
    <row r="334" spans="1:5" ht="13.2" x14ac:dyDescent="0.25">
      <c r="A334"/>
      <c r="B334"/>
      <c r="C334"/>
      <c r="D334"/>
      <c r="E334"/>
    </row>
    <row r="335" spans="1:5" ht="13.2" x14ac:dyDescent="0.25">
      <c r="A335"/>
      <c r="B335"/>
      <c r="C335"/>
      <c r="D335"/>
      <c r="E335"/>
    </row>
    <row r="336" spans="1:5" ht="13.2" x14ac:dyDescent="0.25">
      <c r="A336"/>
      <c r="B336"/>
      <c r="C336"/>
      <c r="D336"/>
      <c r="E336"/>
    </row>
    <row r="337" spans="1:5" ht="13.2" x14ac:dyDescent="0.25">
      <c r="A337"/>
      <c r="B337"/>
      <c r="C337"/>
      <c r="D337"/>
      <c r="E337"/>
    </row>
    <row r="338" spans="1:5" ht="13.2" x14ac:dyDescent="0.25">
      <c r="A338"/>
      <c r="B338"/>
      <c r="C338"/>
      <c r="D338"/>
      <c r="E338"/>
    </row>
    <row r="339" spans="1:5" ht="13.2" x14ac:dyDescent="0.25">
      <c r="A339"/>
      <c r="B339"/>
      <c r="C339"/>
      <c r="D339"/>
      <c r="E339"/>
    </row>
    <row r="340" spans="1:5" ht="13.2" x14ac:dyDescent="0.25">
      <c r="A340"/>
      <c r="B340"/>
      <c r="C340"/>
      <c r="D340"/>
      <c r="E340"/>
    </row>
    <row r="341" spans="1:5" ht="13.2" x14ac:dyDescent="0.25">
      <c r="A341"/>
      <c r="B341"/>
      <c r="C341"/>
      <c r="D341"/>
      <c r="E341"/>
    </row>
    <row r="342" spans="1:5" ht="13.2" x14ac:dyDescent="0.25">
      <c r="A342"/>
      <c r="B342"/>
      <c r="C342"/>
      <c r="D342"/>
      <c r="E342"/>
    </row>
    <row r="343" spans="1:5" ht="13.2" x14ac:dyDescent="0.25">
      <c r="A343"/>
      <c r="B343"/>
      <c r="C343"/>
      <c r="D343"/>
      <c r="E343"/>
    </row>
    <row r="344" spans="1:5" ht="13.2" x14ac:dyDescent="0.25">
      <c r="A344"/>
      <c r="B344"/>
      <c r="C344"/>
      <c r="D344"/>
      <c r="E344"/>
    </row>
    <row r="345" spans="1:5" ht="13.2" x14ac:dyDescent="0.25">
      <c r="A345"/>
      <c r="B345"/>
      <c r="C345"/>
      <c r="D345"/>
      <c r="E345"/>
    </row>
    <row r="346" spans="1:5" ht="13.2" x14ac:dyDescent="0.25">
      <c r="A346"/>
      <c r="B346"/>
      <c r="C346"/>
      <c r="D346"/>
      <c r="E346"/>
    </row>
    <row r="347" spans="1:5" ht="13.2" x14ac:dyDescent="0.25">
      <c r="A347"/>
      <c r="B347"/>
      <c r="C347"/>
      <c r="D347"/>
      <c r="E347"/>
    </row>
    <row r="348" spans="1:5" ht="13.2" x14ac:dyDescent="0.25">
      <c r="A348"/>
      <c r="B348"/>
      <c r="C348"/>
      <c r="D348"/>
      <c r="E348"/>
    </row>
    <row r="349" spans="1:5" ht="13.2" x14ac:dyDescent="0.25">
      <c r="A349"/>
      <c r="B349"/>
      <c r="C349"/>
      <c r="D349"/>
      <c r="E349"/>
    </row>
    <row r="350" spans="1:5" ht="13.2" x14ac:dyDescent="0.25">
      <c r="A350"/>
      <c r="B350"/>
      <c r="C350"/>
      <c r="D350"/>
      <c r="E350"/>
    </row>
    <row r="351" spans="1:5" ht="13.2" x14ac:dyDescent="0.25">
      <c r="A351"/>
      <c r="B351"/>
      <c r="C351"/>
      <c r="D351"/>
      <c r="E351"/>
    </row>
    <row r="352" spans="1:5" ht="13.2" x14ac:dyDescent="0.25">
      <c r="A352"/>
      <c r="B352"/>
      <c r="C352"/>
      <c r="D352"/>
      <c r="E352"/>
    </row>
    <row r="353" spans="1:5" ht="13.2" x14ac:dyDescent="0.25">
      <c r="A353"/>
      <c r="B353"/>
      <c r="C353"/>
      <c r="D353"/>
      <c r="E353"/>
    </row>
    <row r="354" spans="1:5" ht="13.2" x14ac:dyDescent="0.25">
      <c r="A354"/>
      <c r="B354"/>
      <c r="C354"/>
      <c r="D354"/>
      <c r="E354"/>
    </row>
    <row r="355" spans="1:5" ht="13.2" x14ac:dyDescent="0.25">
      <c r="A355"/>
      <c r="B355"/>
      <c r="C355"/>
      <c r="D355"/>
      <c r="E355"/>
    </row>
    <row r="356" spans="1:5" ht="13.2" x14ac:dyDescent="0.25">
      <c r="A356"/>
      <c r="B356"/>
      <c r="C356"/>
      <c r="D356"/>
      <c r="E356"/>
    </row>
    <row r="357" spans="1:5" ht="13.2" x14ac:dyDescent="0.25">
      <c r="A357"/>
      <c r="B357"/>
      <c r="C357"/>
      <c r="D357"/>
      <c r="E357"/>
    </row>
    <row r="358" spans="1:5" ht="13.2" x14ac:dyDescent="0.25">
      <c r="A358"/>
      <c r="B358"/>
      <c r="C358"/>
      <c r="D358"/>
      <c r="E358"/>
    </row>
    <row r="359" spans="1:5" ht="13.2" x14ac:dyDescent="0.25">
      <c r="A359"/>
      <c r="B359"/>
      <c r="C359"/>
      <c r="D359"/>
      <c r="E359"/>
    </row>
    <row r="360" spans="1:5" ht="13.2" x14ac:dyDescent="0.25">
      <c r="A360"/>
      <c r="B360"/>
      <c r="C360"/>
      <c r="D360"/>
      <c r="E360"/>
    </row>
    <row r="361" spans="1:5" ht="13.2" x14ac:dyDescent="0.25">
      <c r="A361"/>
      <c r="B361"/>
      <c r="C361"/>
      <c r="D361"/>
      <c r="E361"/>
    </row>
    <row r="362" spans="1:5" ht="13.2" x14ac:dyDescent="0.25">
      <c r="A362"/>
      <c r="B362"/>
      <c r="C362"/>
      <c r="D362"/>
      <c r="E362"/>
    </row>
    <row r="363" spans="1:5" ht="13.2" x14ac:dyDescent="0.25">
      <c r="A363"/>
      <c r="B363"/>
      <c r="C363"/>
      <c r="D363"/>
      <c r="E363"/>
    </row>
    <row r="364" spans="1:5" ht="13.2" x14ac:dyDescent="0.25">
      <c r="A364"/>
      <c r="B364"/>
      <c r="C364"/>
      <c r="D364"/>
      <c r="E364"/>
    </row>
    <row r="365" spans="1:5" ht="13.2" x14ac:dyDescent="0.25">
      <c r="A365"/>
      <c r="B365"/>
      <c r="C365"/>
      <c r="D365"/>
      <c r="E365"/>
    </row>
    <row r="366" spans="1:5" ht="13.2" x14ac:dyDescent="0.25">
      <c r="A366"/>
      <c r="B366"/>
      <c r="C366"/>
      <c r="D366"/>
      <c r="E366"/>
    </row>
    <row r="367" spans="1:5" ht="13.2" x14ac:dyDescent="0.25">
      <c r="A367"/>
      <c r="B367"/>
      <c r="C367"/>
      <c r="D367"/>
      <c r="E367"/>
    </row>
    <row r="368" spans="1:5" ht="13.2" x14ac:dyDescent="0.25">
      <c r="A368"/>
      <c r="B368"/>
      <c r="C368"/>
      <c r="D368"/>
      <c r="E368"/>
    </row>
    <row r="369" spans="1:5" ht="13.2" x14ac:dyDescent="0.25">
      <c r="A369"/>
      <c r="B369"/>
      <c r="C369"/>
      <c r="D369"/>
      <c r="E369"/>
    </row>
    <row r="370" spans="1:5" ht="13.2" x14ac:dyDescent="0.25">
      <c r="A370"/>
      <c r="B370"/>
      <c r="C370"/>
      <c r="D370"/>
      <c r="E370"/>
    </row>
    <row r="371" spans="1:5" ht="13.2" x14ac:dyDescent="0.25">
      <c r="A371"/>
      <c r="B371"/>
      <c r="C371"/>
      <c r="D371"/>
      <c r="E371"/>
    </row>
    <row r="372" spans="1:5" ht="13.2" x14ac:dyDescent="0.25">
      <c r="A372"/>
      <c r="B372"/>
      <c r="C372"/>
      <c r="D372"/>
      <c r="E372"/>
    </row>
    <row r="373" spans="1:5" ht="13.2" x14ac:dyDescent="0.25">
      <c r="A373"/>
      <c r="B373"/>
      <c r="C373"/>
      <c r="D373"/>
      <c r="E373"/>
    </row>
    <row r="374" spans="1:5" ht="13.2" x14ac:dyDescent="0.25">
      <c r="A374"/>
      <c r="B374"/>
      <c r="C374"/>
      <c r="D374"/>
      <c r="E374"/>
    </row>
    <row r="375" spans="1:5" ht="13.2" x14ac:dyDescent="0.25">
      <c r="A375"/>
      <c r="B375"/>
      <c r="C375"/>
      <c r="D375"/>
      <c r="E375"/>
    </row>
    <row r="376" spans="1:5" ht="13.2" x14ac:dyDescent="0.25">
      <c r="A376"/>
      <c r="B376"/>
      <c r="C376"/>
      <c r="D376"/>
      <c r="E376"/>
    </row>
    <row r="377" spans="1:5" ht="13.2" x14ac:dyDescent="0.25">
      <c r="A377"/>
      <c r="B377"/>
      <c r="C377"/>
      <c r="D377"/>
      <c r="E377"/>
    </row>
    <row r="378" spans="1:5" ht="13.2" x14ac:dyDescent="0.25">
      <c r="A378"/>
      <c r="B378"/>
      <c r="C378"/>
      <c r="D378"/>
      <c r="E378"/>
    </row>
    <row r="379" spans="1:5" ht="13.2" x14ac:dyDescent="0.25">
      <c r="A379"/>
      <c r="B379"/>
      <c r="C379"/>
      <c r="D379"/>
      <c r="E379"/>
    </row>
    <row r="380" spans="1:5" ht="13.2" x14ac:dyDescent="0.25">
      <c r="A380"/>
      <c r="B380"/>
      <c r="C380"/>
      <c r="D380"/>
      <c r="E380"/>
    </row>
    <row r="381" spans="1:5" ht="13.2" x14ac:dyDescent="0.25">
      <c r="A381"/>
      <c r="B381"/>
      <c r="C381"/>
      <c r="D381"/>
      <c r="E381"/>
    </row>
    <row r="382" spans="1:5" ht="13.2" x14ac:dyDescent="0.25">
      <c r="A382"/>
      <c r="B382"/>
      <c r="C382"/>
      <c r="D382"/>
      <c r="E382"/>
    </row>
    <row r="383" spans="1:5" ht="13.2" x14ac:dyDescent="0.25">
      <c r="A383"/>
      <c r="B383"/>
      <c r="C383"/>
      <c r="D383"/>
      <c r="E383"/>
    </row>
    <row r="384" spans="1:5" ht="13.2" x14ac:dyDescent="0.25">
      <c r="A384"/>
      <c r="B384"/>
      <c r="C384"/>
      <c r="D384"/>
      <c r="E384"/>
    </row>
    <row r="385" spans="1:5" ht="13.2" x14ac:dyDescent="0.25">
      <c r="A385"/>
      <c r="B385"/>
      <c r="C385"/>
      <c r="D385"/>
      <c r="E385"/>
    </row>
    <row r="386" spans="1:5" ht="13.2" x14ac:dyDescent="0.25">
      <c r="A386"/>
      <c r="B386"/>
      <c r="C386"/>
      <c r="D386"/>
      <c r="E386"/>
    </row>
    <row r="387" spans="1:5" ht="13.2" x14ac:dyDescent="0.25">
      <c r="A387"/>
      <c r="B387"/>
      <c r="C387"/>
      <c r="D387"/>
      <c r="E387"/>
    </row>
    <row r="388" spans="1:5" ht="13.2" x14ac:dyDescent="0.25">
      <c r="A388"/>
      <c r="B388"/>
      <c r="C388"/>
      <c r="D388"/>
      <c r="E388"/>
    </row>
    <row r="389" spans="1:5" ht="13.2" x14ac:dyDescent="0.25">
      <c r="A389"/>
      <c r="B389"/>
      <c r="C389"/>
      <c r="D389"/>
      <c r="E389"/>
    </row>
    <row r="390" spans="1:5" ht="13.2" x14ac:dyDescent="0.25">
      <c r="A390"/>
      <c r="B390"/>
      <c r="C390"/>
      <c r="D390"/>
      <c r="E390"/>
    </row>
    <row r="391" spans="1:5" ht="13.2" x14ac:dyDescent="0.25">
      <c r="A391"/>
      <c r="B391"/>
      <c r="C391"/>
      <c r="D391"/>
      <c r="E391"/>
    </row>
    <row r="392" spans="1:5" ht="13.2" x14ac:dyDescent="0.25">
      <c r="A392"/>
      <c r="B392"/>
      <c r="C392"/>
      <c r="D392"/>
      <c r="E392"/>
    </row>
    <row r="393" spans="1:5" ht="13.2" x14ac:dyDescent="0.25">
      <c r="A393"/>
      <c r="B393"/>
      <c r="C393"/>
      <c r="D393"/>
      <c r="E393"/>
    </row>
    <row r="394" spans="1:5" ht="13.2" x14ac:dyDescent="0.25">
      <c r="A394"/>
      <c r="B394"/>
      <c r="C394"/>
      <c r="D394"/>
      <c r="E394"/>
    </row>
    <row r="395" spans="1:5" ht="13.2" x14ac:dyDescent="0.25">
      <c r="A395"/>
      <c r="B395"/>
      <c r="C395"/>
      <c r="D395"/>
      <c r="E395"/>
    </row>
    <row r="396" spans="1:5" ht="13.2" x14ac:dyDescent="0.25">
      <c r="A396"/>
      <c r="B396"/>
      <c r="C396"/>
      <c r="D396"/>
      <c r="E396"/>
    </row>
    <row r="397" spans="1:5" ht="13.2" x14ac:dyDescent="0.25">
      <c r="A397"/>
      <c r="B397"/>
      <c r="C397"/>
      <c r="D397"/>
      <c r="E397"/>
    </row>
    <row r="398" spans="1:5" ht="13.2" x14ac:dyDescent="0.25">
      <c r="A398"/>
      <c r="B398"/>
      <c r="C398"/>
      <c r="D398"/>
      <c r="E398"/>
    </row>
    <row r="399" spans="1:5" ht="13.2" x14ac:dyDescent="0.25">
      <c r="A399"/>
      <c r="B399"/>
      <c r="C399"/>
      <c r="D399"/>
      <c r="E399"/>
    </row>
    <row r="400" spans="1:5" ht="13.2" x14ac:dyDescent="0.25">
      <c r="A400"/>
      <c r="B400"/>
      <c r="C400"/>
      <c r="D400"/>
      <c r="E400"/>
    </row>
    <row r="401" spans="1:5" ht="13.2" x14ac:dyDescent="0.25">
      <c r="A401"/>
      <c r="B401"/>
      <c r="C401"/>
      <c r="D401"/>
      <c r="E401"/>
    </row>
    <row r="402" spans="1:5" ht="13.2" x14ac:dyDescent="0.25">
      <c r="A402"/>
      <c r="B402"/>
      <c r="C402"/>
      <c r="D402"/>
      <c r="E402"/>
    </row>
    <row r="403" spans="1:5" ht="13.2" x14ac:dyDescent="0.25">
      <c r="A403"/>
      <c r="B403"/>
      <c r="C403"/>
      <c r="D403"/>
      <c r="E403"/>
    </row>
    <row r="404" spans="1:5" ht="13.2" x14ac:dyDescent="0.25">
      <c r="A404"/>
      <c r="B404"/>
      <c r="C404"/>
      <c r="D404"/>
      <c r="E404"/>
    </row>
    <row r="405" spans="1:5" ht="13.2" x14ac:dyDescent="0.25">
      <c r="A405"/>
      <c r="B405"/>
      <c r="C405"/>
      <c r="D405"/>
      <c r="E405"/>
    </row>
    <row r="406" spans="1:5" ht="13.2" x14ac:dyDescent="0.25">
      <c r="A406"/>
      <c r="B406"/>
      <c r="C406"/>
      <c r="D406"/>
      <c r="E406"/>
    </row>
    <row r="407" spans="1:5" ht="13.2" x14ac:dyDescent="0.25">
      <c r="A407"/>
      <c r="B407"/>
      <c r="C407"/>
      <c r="D407"/>
      <c r="E407"/>
    </row>
    <row r="408" spans="1:5" ht="13.2" x14ac:dyDescent="0.25">
      <c r="A408"/>
      <c r="B408"/>
      <c r="C408"/>
      <c r="D408"/>
      <c r="E408"/>
    </row>
    <row r="409" spans="1:5" ht="13.2" x14ac:dyDescent="0.25">
      <c r="A409"/>
      <c r="B409"/>
      <c r="C409"/>
      <c r="D409"/>
      <c r="E409"/>
    </row>
    <row r="410" spans="1:5" ht="13.2" x14ac:dyDescent="0.25">
      <c r="A410"/>
      <c r="B410"/>
      <c r="C410"/>
      <c r="D410"/>
      <c r="E410"/>
    </row>
    <row r="411" spans="1:5" ht="13.2" x14ac:dyDescent="0.25">
      <c r="A411"/>
      <c r="B411"/>
      <c r="C411"/>
      <c r="D411"/>
      <c r="E411"/>
    </row>
    <row r="412" spans="1:5" ht="13.2" x14ac:dyDescent="0.25">
      <c r="A412"/>
      <c r="B412"/>
      <c r="C412"/>
      <c r="D412"/>
      <c r="E412"/>
    </row>
    <row r="413" spans="1:5" ht="13.2" x14ac:dyDescent="0.25">
      <c r="A413"/>
      <c r="B413"/>
      <c r="C413"/>
      <c r="D413"/>
      <c r="E413"/>
    </row>
    <row r="414" spans="1:5" ht="13.2" x14ac:dyDescent="0.25">
      <c r="A414"/>
      <c r="B414"/>
      <c r="C414"/>
      <c r="D414"/>
      <c r="E414"/>
    </row>
    <row r="415" spans="1:5" ht="13.2" x14ac:dyDescent="0.25">
      <c r="A415"/>
      <c r="B415"/>
      <c r="C415"/>
      <c r="D415"/>
      <c r="E415"/>
    </row>
    <row r="416" spans="1:5" ht="13.2" x14ac:dyDescent="0.25">
      <c r="A416"/>
      <c r="B416"/>
      <c r="C416"/>
      <c r="D416"/>
      <c r="E416"/>
    </row>
    <row r="417" spans="1:5" ht="13.2" x14ac:dyDescent="0.25">
      <c r="A417"/>
      <c r="B417"/>
      <c r="C417"/>
      <c r="D417"/>
      <c r="E417"/>
    </row>
    <row r="418" spans="1:5" ht="13.2" x14ac:dyDescent="0.25">
      <c r="A418"/>
      <c r="B418"/>
      <c r="C418"/>
      <c r="D418"/>
      <c r="E418"/>
    </row>
    <row r="419" spans="1:5" ht="13.2" x14ac:dyDescent="0.25">
      <c r="A419"/>
      <c r="B419"/>
      <c r="C419"/>
      <c r="D419"/>
      <c r="E419"/>
    </row>
    <row r="420" spans="1:5" ht="13.2" x14ac:dyDescent="0.25">
      <c r="A420"/>
      <c r="B420"/>
      <c r="C420"/>
      <c r="D420"/>
      <c r="E420"/>
    </row>
    <row r="421" spans="1:5" ht="13.2" x14ac:dyDescent="0.25">
      <c r="A421"/>
      <c r="B421"/>
      <c r="C421"/>
      <c r="D421"/>
      <c r="E421"/>
    </row>
    <row r="422" spans="1:5" ht="13.2" x14ac:dyDescent="0.25">
      <c r="A422"/>
      <c r="B422"/>
      <c r="C422"/>
      <c r="D422"/>
      <c r="E422"/>
    </row>
    <row r="423" spans="1:5" ht="13.2" x14ac:dyDescent="0.25">
      <c r="A423"/>
      <c r="B423"/>
      <c r="C423"/>
      <c r="D423"/>
      <c r="E423"/>
    </row>
    <row r="424" spans="1:5" ht="13.2" x14ac:dyDescent="0.25">
      <c r="A424"/>
      <c r="B424"/>
      <c r="C424"/>
      <c r="D424"/>
      <c r="E424"/>
    </row>
    <row r="425" spans="1:5" ht="13.2" x14ac:dyDescent="0.25">
      <c r="A425"/>
      <c r="B425"/>
      <c r="C425"/>
      <c r="D425"/>
      <c r="E425"/>
    </row>
    <row r="426" spans="1:5" ht="13.2" x14ac:dyDescent="0.25">
      <c r="A426"/>
      <c r="B426"/>
      <c r="C426"/>
      <c r="D426"/>
      <c r="E426"/>
    </row>
    <row r="427" spans="1:5" ht="13.2" x14ac:dyDescent="0.25">
      <c r="A427"/>
      <c r="B427"/>
      <c r="C427"/>
      <c r="D427"/>
      <c r="E427"/>
    </row>
    <row r="428" spans="1:5" ht="13.2" x14ac:dyDescent="0.25">
      <c r="A428"/>
      <c r="B428"/>
      <c r="C428"/>
      <c r="D428"/>
      <c r="E428"/>
    </row>
    <row r="429" spans="1:5" ht="13.2" x14ac:dyDescent="0.25">
      <c r="A429"/>
      <c r="B429"/>
      <c r="C429"/>
      <c r="D429"/>
      <c r="E429"/>
    </row>
    <row r="430" spans="1:5" ht="13.2" x14ac:dyDescent="0.25">
      <c r="A430"/>
      <c r="B430"/>
      <c r="C430"/>
      <c r="D430"/>
      <c r="E430"/>
    </row>
    <row r="431" spans="1:5" ht="13.2" x14ac:dyDescent="0.25">
      <c r="A431"/>
      <c r="B431"/>
      <c r="C431"/>
      <c r="D431"/>
      <c r="E431"/>
    </row>
    <row r="432" spans="1:5" ht="13.2" x14ac:dyDescent="0.25">
      <c r="A432"/>
      <c r="B432"/>
      <c r="C432"/>
      <c r="D432"/>
      <c r="E432"/>
    </row>
    <row r="433" spans="1:5" ht="13.2" x14ac:dyDescent="0.25">
      <c r="A433"/>
      <c r="B433"/>
      <c r="C433"/>
      <c r="D433"/>
      <c r="E433"/>
    </row>
    <row r="434" spans="1:5" ht="13.2" x14ac:dyDescent="0.25">
      <c r="A434"/>
      <c r="B434"/>
      <c r="C434"/>
      <c r="D434"/>
      <c r="E434"/>
    </row>
    <row r="435" spans="1:5" ht="13.2" x14ac:dyDescent="0.25">
      <c r="A435"/>
      <c r="B435"/>
      <c r="C435"/>
      <c r="D435"/>
      <c r="E435"/>
    </row>
    <row r="436" spans="1:5" ht="13.2" x14ac:dyDescent="0.25">
      <c r="A436"/>
      <c r="B436"/>
      <c r="C436"/>
      <c r="D436"/>
      <c r="E436"/>
    </row>
    <row r="437" spans="1:5" ht="13.2" x14ac:dyDescent="0.25">
      <c r="A437"/>
      <c r="B437"/>
      <c r="C437"/>
      <c r="D437"/>
      <c r="E437"/>
    </row>
    <row r="438" spans="1:5" ht="13.2" x14ac:dyDescent="0.25">
      <c r="A438"/>
      <c r="B438"/>
      <c r="C438"/>
      <c r="D438"/>
      <c r="E438"/>
    </row>
    <row r="439" spans="1:5" ht="13.2" x14ac:dyDescent="0.25">
      <c r="A439"/>
      <c r="B439"/>
      <c r="C439"/>
      <c r="D439"/>
      <c r="E439"/>
    </row>
    <row r="440" spans="1:5" ht="13.2" x14ac:dyDescent="0.25">
      <c r="A440"/>
      <c r="B440"/>
      <c r="C440"/>
      <c r="D440"/>
      <c r="E440"/>
    </row>
    <row r="441" spans="1:5" ht="13.2" x14ac:dyDescent="0.25">
      <c r="A441"/>
      <c r="B441"/>
      <c r="C441"/>
      <c r="D441"/>
      <c r="E441"/>
    </row>
    <row r="442" spans="1:5" ht="13.2" x14ac:dyDescent="0.25">
      <c r="A442"/>
      <c r="B442"/>
      <c r="C442"/>
      <c r="D442"/>
      <c r="E442"/>
    </row>
    <row r="443" spans="1:5" ht="13.2" x14ac:dyDescent="0.25">
      <c r="A443"/>
      <c r="B443"/>
      <c r="C443"/>
      <c r="D443"/>
      <c r="E443"/>
    </row>
    <row r="444" spans="1:5" ht="13.2" x14ac:dyDescent="0.25">
      <c r="A444"/>
      <c r="B444"/>
      <c r="C444"/>
      <c r="D444"/>
      <c r="E444"/>
    </row>
    <row r="445" spans="1:5" ht="13.2" x14ac:dyDescent="0.25">
      <c r="A445"/>
      <c r="B445"/>
      <c r="C445"/>
      <c r="D445"/>
      <c r="E445"/>
    </row>
    <row r="446" spans="1:5" ht="13.2" x14ac:dyDescent="0.25">
      <c r="A446"/>
      <c r="B446"/>
      <c r="C446"/>
      <c r="D446"/>
      <c r="E446"/>
    </row>
    <row r="447" spans="1:5" ht="13.2" x14ac:dyDescent="0.25">
      <c r="A447"/>
      <c r="B447"/>
      <c r="C447"/>
      <c r="D447"/>
      <c r="E447"/>
    </row>
    <row r="448" spans="1:5" ht="13.2" x14ac:dyDescent="0.25">
      <c r="A448"/>
      <c r="B448"/>
      <c r="C448"/>
      <c r="D448"/>
      <c r="E448"/>
    </row>
    <row r="449" spans="1:5" ht="13.2" x14ac:dyDescent="0.25">
      <c r="A449"/>
      <c r="B449"/>
      <c r="C449"/>
      <c r="D449"/>
      <c r="E449"/>
    </row>
    <row r="450" spans="1:5" ht="13.2" x14ac:dyDescent="0.25">
      <c r="A450"/>
      <c r="B450"/>
      <c r="C450"/>
      <c r="D450"/>
      <c r="E450"/>
    </row>
    <row r="451" spans="1:5" ht="13.2" x14ac:dyDescent="0.25">
      <c r="A451"/>
      <c r="B451"/>
      <c r="C451"/>
      <c r="D451"/>
      <c r="E451"/>
    </row>
    <row r="452" spans="1:5" ht="13.2" x14ac:dyDescent="0.25">
      <c r="A452"/>
      <c r="B452"/>
      <c r="C452"/>
      <c r="D452"/>
      <c r="E452"/>
    </row>
    <row r="453" spans="1:5" ht="13.2" x14ac:dyDescent="0.25">
      <c r="A453"/>
      <c r="B453"/>
      <c r="C453"/>
      <c r="D453"/>
      <c r="E453"/>
    </row>
    <row r="454" spans="1:5" ht="13.2" x14ac:dyDescent="0.25">
      <c r="A454"/>
      <c r="B454"/>
      <c r="C454"/>
      <c r="D454"/>
      <c r="E454"/>
    </row>
    <row r="455" spans="1:5" ht="13.2" x14ac:dyDescent="0.25">
      <c r="A455"/>
      <c r="B455"/>
      <c r="C455"/>
      <c r="D455"/>
      <c r="E455"/>
    </row>
    <row r="456" spans="1:5" ht="13.2" x14ac:dyDescent="0.25">
      <c r="A456"/>
      <c r="B456"/>
      <c r="C456"/>
      <c r="D456"/>
      <c r="E456"/>
    </row>
    <row r="457" spans="1:5" ht="13.2" x14ac:dyDescent="0.25">
      <c r="A457"/>
      <c r="B457"/>
      <c r="C457"/>
      <c r="D457"/>
      <c r="E457"/>
    </row>
  </sheetData>
  <pageMargins left="0.7" right="0.7" top="0.75" bottom="0.75" header="0.3" footer="0.3"/>
  <pageSetup scale="88" fitToHeight="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0"/>
  <sheetViews>
    <sheetView workbookViewId="0">
      <selection activeCell="D7" sqref="D7"/>
    </sheetView>
  </sheetViews>
  <sheetFormatPr defaultColWidth="8.88671875" defaultRowHeight="10.199999999999999" x14ac:dyDescent="0.2"/>
  <cols>
    <col min="1" max="1" width="13.109375" style="16" customWidth="1"/>
    <col min="2" max="2" width="15.33203125" style="16" customWidth="1"/>
    <col min="3" max="3" width="13.88671875" style="16" customWidth="1"/>
    <col min="4" max="5" width="13.88671875" style="287" customWidth="1"/>
    <col min="6" max="6" width="8.88671875" style="299"/>
    <col min="7" max="16384" width="8.88671875" style="16"/>
  </cols>
  <sheetData>
    <row r="1" spans="1:6" x14ac:dyDescent="0.2">
      <c r="A1" s="19" t="s">
        <v>575</v>
      </c>
    </row>
    <row r="2" spans="1:6" x14ac:dyDescent="0.2">
      <c r="A2" s="19" t="s">
        <v>571</v>
      </c>
    </row>
    <row r="3" spans="1:6" x14ac:dyDescent="0.2">
      <c r="D3" s="297" t="s">
        <v>562</v>
      </c>
    </row>
    <row r="4" spans="1:6" x14ac:dyDescent="0.2">
      <c r="A4" s="296" t="s">
        <v>520</v>
      </c>
      <c r="B4" s="296" t="s">
        <v>522</v>
      </c>
      <c r="C4" s="296" t="s">
        <v>11</v>
      </c>
      <c r="D4" s="287" t="s">
        <v>560</v>
      </c>
      <c r="E4" s="287" t="s">
        <v>561</v>
      </c>
    </row>
    <row r="5" spans="1:6" x14ac:dyDescent="0.2">
      <c r="A5" s="16" t="s">
        <v>545</v>
      </c>
      <c r="B5" s="16" t="s">
        <v>34</v>
      </c>
      <c r="C5" s="16">
        <v>31200</v>
      </c>
      <c r="D5" s="287">
        <v>16687067.369999999</v>
      </c>
      <c r="E5" s="287">
        <v>433863.75161999994</v>
      </c>
      <c r="F5" s="299">
        <f t="shared" ref="F5:F6" si="0">E5/D5</f>
        <v>2.5999999999999999E-2</v>
      </c>
    </row>
    <row r="6" spans="1:6" x14ac:dyDescent="0.2">
      <c r="B6" s="16" t="s">
        <v>35</v>
      </c>
      <c r="C6" s="16">
        <v>31200</v>
      </c>
      <c r="D6" s="287">
        <v>15277111.5</v>
      </c>
      <c r="E6" s="287">
        <v>397204.89899999998</v>
      </c>
      <c r="F6" s="299">
        <f t="shared" si="0"/>
        <v>2.5999999999999999E-2</v>
      </c>
    </row>
    <row r="7" spans="1:6" x14ac:dyDescent="0.2">
      <c r="A7" s="16" t="s">
        <v>565</v>
      </c>
      <c r="D7" s="287">
        <v>31964178.869999997</v>
      </c>
      <c r="E7" s="287">
        <v>831068.65061999997</v>
      </c>
      <c r="F7" s="299">
        <f>E7/D7</f>
        <v>2.6000000000000002E-2</v>
      </c>
    </row>
    <row r="8" spans="1:6" x14ac:dyDescent="0.2">
      <c r="A8" s="16" t="s">
        <v>548</v>
      </c>
      <c r="B8" s="16" t="s">
        <v>52</v>
      </c>
      <c r="C8" s="16">
        <v>31100</v>
      </c>
      <c r="D8" s="287">
        <v>225067.62</v>
      </c>
      <c r="E8" s="287">
        <v>4726.4200200000005</v>
      </c>
    </row>
    <row r="9" spans="1:6" x14ac:dyDescent="0.2">
      <c r="C9" s="16">
        <v>31200</v>
      </c>
      <c r="D9" s="287">
        <v>106958839.3</v>
      </c>
      <c r="E9" s="287">
        <v>2780929.8217999996</v>
      </c>
    </row>
    <row r="10" spans="1:6" x14ac:dyDescent="0.2">
      <c r="A10" s="16" t="s">
        <v>567</v>
      </c>
      <c r="D10" s="287">
        <v>107183906.92</v>
      </c>
      <c r="E10" s="287">
        <v>2785656.2418199996</v>
      </c>
      <c r="F10" s="299">
        <f>E10/D10</f>
        <v>2.5989500866946003E-2</v>
      </c>
    </row>
    <row r="11" spans="1:6" x14ac:dyDescent="0.2">
      <c r="A11" s="16" t="s">
        <v>194</v>
      </c>
      <c r="D11" s="287">
        <v>139148085.78999999</v>
      </c>
      <c r="E11" s="287">
        <v>3616724.8924399996</v>
      </c>
    </row>
    <row r="12" spans="1:6" ht="13.2" x14ac:dyDescent="0.25">
      <c r="A12"/>
      <c r="B12"/>
      <c r="C12"/>
      <c r="D12"/>
      <c r="E12"/>
    </row>
    <row r="13" spans="1:6" ht="13.2" x14ac:dyDescent="0.25">
      <c r="A13"/>
      <c r="B13"/>
      <c r="C13"/>
      <c r="D13" s="298"/>
      <c r="E13" s="298"/>
    </row>
    <row r="14" spans="1:6" ht="13.2" x14ac:dyDescent="0.25">
      <c r="A14"/>
      <c r="B14"/>
      <c r="C14"/>
      <c r="D14" s="298"/>
      <c r="E14" s="298"/>
    </row>
    <row r="16" spans="1:6" x14ac:dyDescent="0.2">
      <c r="D16" s="297" t="s">
        <v>562</v>
      </c>
    </row>
    <row r="17" spans="1:6" x14ac:dyDescent="0.2">
      <c r="A17" s="296" t="s">
        <v>520</v>
      </c>
      <c r="B17" s="296" t="s">
        <v>522</v>
      </c>
      <c r="C17" s="296" t="s">
        <v>11</v>
      </c>
      <c r="D17" s="287" t="s">
        <v>560</v>
      </c>
      <c r="E17" s="287" t="s">
        <v>561</v>
      </c>
    </row>
    <row r="18" spans="1:6" x14ac:dyDescent="0.2">
      <c r="A18" s="16" t="s">
        <v>547</v>
      </c>
      <c r="B18" s="16" t="s">
        <v>58</v>
      </c>
      <c r="C18" s="16">
        <v>31200</v>
      </c>
      <c r="D18" s="287">
        <v>27744106.699999999</v>
      </c>
      <c r="E18" s="287">
        <v>721346.77419999999</v>
      </c>
    </row>
    <row r="19" spans="1:6" x14ac:dyDescent="0.2">
      <c r="C19" s="16">
        <v>31500</v>
      </c>
      <c r="D19" s="287">
        <v>446691.75</v>
      </c>
      <c r="E19" s="287">
        <v>10720.602000000001</v>
      </c>
    </row>
    <row r="20" spans="1:6" x14ac:dyDescent="0.2">
      <c r="C20" s="16">
        <v>31600</v>
      </c>
      <c r="D20" s="287">
        <v>9137.83</v>
      </c>
      <c r="E20" s="287">
        <v>219.30792</v>
      </c>
    </row>
    <row r="21" spans="1:6" x14ac:dyDescent="0.2">
      <c r="B21" s="300" t="s">
        <v>563</v>
      </c>
      <c r="C21" s="300"/>
      <c r="D21" s="301">
        <v>28199936.279999997</v>
      </c>
      <c r="E21" s="301">
        <v>732286.68411999999</v>
      </c>
      <c r="F21" s="299">
        <f t="shared" ref="F21:F25" si="1">E21/D21</f>
        <v>2.5967671587944455E-2</v>
      </c>
    </row>
    <row r="22" spans="1:6" x14ac:dyDescent="0.2">
      <c r="B22" s="16" t="s">
        <v>59</v>
      </c>
      <c r="C22" s="16">
        <v>31200</v>
      </c>
      <c r="D22" s="287">
        <v>26534953.5</v>
      </c>
      <c r="E22" s="287">
        <v>689908.79099999997</v>
      </c>
    </row>
    <row r="23" spans="1:6" x14ac:dyDescent="0.2">
      <c r="C23" s="16">
        <v>31500</v>
      </c>
      <c r="D23" s="287">
        <v>426219.91</v>
      </c>
      <c r="E23" s="287">
        <v>10229.277839999999</v>
      </c>
    </row>
    <row r="24" spans="1:6" x14ac:dyDescent="0.2">
      <c r="C24" s="16">
        <v>31600</v>
      </c>
      <c r="D24" s="287">
        <v>9591.24</v>
      </c>
      <c r="E24" s="287">
        <v>230.18976000000001</v>
      </c>
    </row>
    <row r="25" spans="1:6" x14ac:dyDescent="0.2">
      <c r="B25" s="300" t="s">
        <v>564</v>
      </c>
      <c r="C25" s="300"/>
      <c r="D25" s="301">
        <v>26970764.649999999</v>
      </c>
      <c r="E25" s="301">
        <v>700368.25859999994</v>
      </c>
      <c r="F25" s="299">
        <f t="shared" si="1"/>
        <v>2.5967682699719084E-2</v>
      </c>
    </row>
    <row r="26" spans="1:6" x14ac:dyDescent="0.2">
      <c r="A26" s="16" t="s">
        <v>566</v>
      </c>
      <c r="D26" s="287">
        <v>55170700.93</v>
      </c>
      <c r="E26" s="287">
        <v>1432654.9427200002</v>
      </c>
    </row>
    <row r="27" spans="1:6" x14ac:dyDescent="0.2">
      <c r="A27" s="16" t="s">
        <v>194</v>
      </c>
      <c r="D27" s="287">
        <v>55170700.93</v>
      </c>
      <c r="E27" s="287">
        <v>1432654.9427200002</v>
      </c>
    </row>
    <row r="28" spans="1:6" ht="13.2" x14ac:dyDescent="0.25">
      <c r="A28"/>
      <c r="B28"/>
      <c r="C28"/>
      <c r="D28"/>
      <c r="E28"/>
    </row>
    <row r="30" spans="1:6" ht="13.2" x14ac:dyDescent="0.25">
      <c r="A30" s="302"/>
      <c r="B30" s="305" t="s">
        <v>562</v>
      </c>
      <c r="C30" s="304"/>
      <c r="D30"/>
      <c r="E30"/>
    </row>
    <row r="31" spans="1:6" ht="13.2" x14ac:dyDescent="0.25">
      <c r="A31" s="303" t="s">
        <v>521</v>
      </c>
      <c r="B31" s="304" t="s">
        <v>560</v>
      </c>
      <c r="C31" s="304" t="s">
        <v>561</v>
      </c>
      <c r="D31"/>
      <c r="E31"/>
    </row>
    <row r="32" spans="1:6" ht="13.2" x14ac:dyDescent="0.25">
      <c r="A32" s="302" t="s">
        <v>22</v>
      </c>
      <c r="B32" s="304">
        <v>896749716.93000007</v>
      </c>
      <c r="C32" s="304">
        <v>22817339.936484009</v>
      </c>
      <c r="D32"/>
      <c r="E32"/>
    </row>
    <row r="33" spans="1:6" ht="13.2" x14ac:dyDescent="0.25">
      <c r="A33" s="302" t="s">
        <v>194</v>
      </c>
      <c r="B33" s="304">
        <v>896749716.93000007</v>
      </c>
      <c r="C33" s="304">
        <v>22817339.936484009</v>
      </c>
      <c r="D33"/>
      <c r="E33"/>
    </row>
    <row r="34" spans="1:6" ht="13.2" x14ac:dyDescent="0.25">
      <c r="A34"/>
      <c r="B34"/>
      <c r="C34"/>
      <c r="D34"/>
      <c r="E34"/>
    </row>
    <row r="35" spans="1:6" ht="13.2" x14ac:dyDescent="0.25">
      <c r="A35" s="16" t="s">
        <v>569</v>
      </c>
      <c r="B35" s="17">
        <f>-D11</f>
        <v>-139148085.78999999</v>
      </c>
      <c r="C35" s="17">
        <f>-E11</f>
        <v>-3616724.8924399996</v>
      </c>
      <c r="D35"/>
      <c r="E35"/>
    </row>
    <row r="36" spans="1:6" ht="13.2" x14ac:dyDescent="0.25">
      <c r="A36" s="16" t="s">
        <v>569</v>
      </c>
      <c r="B36" s="17">
        <f>-D27</f>
        <v>-55170700.93</v>
      </c>
      <c r="C36" s="17">
        <f>-E27</f>
        <v>-1432654.9427200002</v>
      </c>
      <c r="D36"/>
      <c r="E36"/>
    </row>
    <row r="37" spans="1:6" ht="13.8" thickBot="1" x14ac:dyDescent="0.3">
      <c r="A37"/>
      <c r="B37" s="306">
        <f>SUM(B33:B36)</f>
        <v>702430930.21000016</v>
      </c>
      <c r="C37" s="306">
        <f>SUM(C33:C36)</f>
        <v>17767960.101324011</v>
      </c>
      <c r="D37"/>
      <c r="E37"/>
      <c r="F37" s="299">
        <f>C37/B37</f>
        <v>2.5294956894924978E-2</v>
      </c>
    </row>
    <row r="38" spans="1:6" ht="13.8" thickTop="1" x14ac:dyDescent="0.25">
      <c r="A38"/>
      <c r="B38"/>
      <c r="C38"/>
      <c r="D38"/>
      <c r="E38"/>
    </row>
    <row r="39" spans="1:6" ht="13.2" x14ac:dyDescent="0.25">
      <c r="B39" s="297" t="s">
        <v>562</v>
      </c>
      <c r="C39" s="287"/>
      <c r="D39" s="93"/>
      <c r="E39" s="93"/>
    </row>
    <row r="40" spans="1:6" ht="13.2" x14ac:dyDescent="0.25">
      <c r="A40" s="296" t="s">
        <v>521</v>
      </c>
      <c r="B40" s="287" t="s">
        <v>560</v>
      </c>
      <c r="C40" s="287" t="s">
        <v>561</v>
      </c>
      <c r="D40" s="93"/>
      <c r="E40" s="93"/>
    </row>
    <row r="41" spans="1:6" ht="13.2" x14ac:dyDescent="0.25">
      <c r="A41" s="16" t="s">
        <v>63</v>
      </c>
      <c r="B41" s="287">
        <v>60340587.580000013</v>
      </c>
      <c r="C41" s="287">
        <v>1305624.0096359998</v>
      </c>
      <c r="D41" s="93"/>
      <c r="E41" s="93"/>
    </row>
    <row r="42" spans="1:6" ht="13.2" x14ac:dyDescent="0.25">
      <c r="A42" s="16" t="s">
        <v>194</v>
      </c>
      <c r="B42" s="287">
        <v>60340587.580000013</v>
      </c>
      <c r="C42" s="287">
        <v>1305624.0096359998</v>
      </c>
      <c r="D42" s="93"/>
      <c r="E42" s="93"/>
      <c r="F42" s="299">
        <f>C42/B42</f>
        <v>2.1637575336915529E-2</v>
      </c>
    </row>
    <row r="43" spans="1:6" ht="13.2" x14ac:dyDescent="0.25">
      <c r="A43"/>
      <c r="B43"/>
      <c r="C43"/>
      <c r="D43"/>
      <c r="E43"/>
    </row>
    <row r="44" spans="1:6" ht="13.2" x14ac:dyDescent="0.25">
      <c r="A44"/>
      <c r="B44"/>
      <c r="C44"/>
      <c r="D44"/>
      <c r="E44"/>
    </row>
    <row r="45" spans="1:6" ht="13.2" x14ac:dyDescent="0.25">
      <c r="A45"/>
      <c r="B45"/>
      <c r="C45"/>
      <c r="D45"/>
      <c r="E45"/>
    </row>
    <row r="46" spans="1:6" ht="13.2" x14ac:dyDescent="0.25">
      <c r="A46"/>
      <c r="B46"/>
      <c r="C46"/>
      <c r="D46"/>
      <c r="E46"/>
    </row>
    <row r="47" spans="1:6" ht="13.2" x14ac:dyDescent="0.25">
      <c r="A47"/>
      <c r="B47"/>
      <c r="C47"/>
      <c r="D47"/>
      <c r="E47"/>
    </row>
    <row r="48" spans="1:6" ht="13.2" x14ac:dyDescent="0.25">
      <c r="A48"/>
      <c r="B48"/>
      <c r="C48"/>
      <c r="D48"/>
      <c r="E48"/>
    </row>
    <row r="49" spans="1:5" ht="13.2" x14ac:dyDescent="0.25">
      <c r="A49"/>
      <c r="B49"/>
      <c r="C49"/>
      <c r="D49"/>
      <c r="E49"/>
    </row>
    <row r="50" spans="1:5" ht="13.2" x14ac:dyDescent="0.25">
      <c r="A50"/>
      <c r="B50"/>
      <c r="C50"/>
      <c r="D50"/>
      <c r="E50"/>
    </row>
    <row r="51" spans="1:5" ht="13.2" x14ac:dyDescent="0.25">
      <c r="A51"/>
      <c r="B51"/>
      <c r="C51"/>
      <c r="D51"/>
      <c r="E51"/>
    </row>
    <row r="52" spans="1:5" ht="13.2" x14ac:dyDescent="0.25">
      <c r="A52"/>
      <c r="B52"/>
      <c r="C52"/>
      <c r="D52"/>
      <c r="E52"/>
    </row>
    <row r="53" spans="1:5" ht="13.2" x14ac:dyDescent="0.25">
      <c r="A53"/>
      <c r="B53"/>
      <c r="C53"/>
      <c r="D53"/>
      <c r="E53"/>
    </row>
    <row r="54" spans="1:5" ht="13.2" x14ac:dyDescent="0.25">
      <c r="A54"/>
      <c r="B54"/>
      <c r="C54"/>
      <c r="D54"/>
      <c r="E54"/>
    </row>
    <row r="55" spans="1:5" ht="13.2" x14ac:dyDescent="0.25">
      <c r="A55"/>
      <c r="B55"/>
      <c r="C55"/>
      <c r="D55"/>
      <c r="E55"/>
    </row>
    <row r="56" spans="1:5" ht="13.2" x14ac:dyDescent="0.25">
      <c r="A56"/>
      <c r="B56"/>
      <c r="C56"/>
      <c r="D56"/>
      <c r="E56"/>
    </row>
    <row r="57" spans="1:5" ht="13.2" x14ac:dyDescent="0.25">
      <c r="A57"/>
      <c r="B57"/>
      <c r="C57"/>
      <c r="D57"/>
      <c r="E57"/>
    </row>
    <row r="58" spans="1:5" ht="13.2" x14ac:dyDescent="0.25">
      <c r="A58"/>
      <c r="B58"/>
      <c r="C58"/>
      <c r="D58"/>
      <c r="E58"/>
    </row>
    <row r="59" spans="1:5" ht="13.2" x14ac:dyDescent="0.25">
      <c r="A59"/>
      <c r="B59"/>
      <c r="C59"/>
      <c r="D59"/>
      <c r="E59"/>
    </row>
    <row r="60" spans="1:5" ht="13.2" x14ac:dyDescent="0.25">
      <c r="A60"/>
      <c r="B60"/>
      <c r="C60"/>
      <c r="D60"/>
      <c r="E60"/>
    </row>
    <row r="61" spans="1:5" ht="13.2" x14ac:dyDescent="0.25">
      <c r="A61"/>
      <c r="B61"/>
      <c r="C61"/>
      <c r="D61"/>
      <c r="E61"/>
    </row>
    <row r="62" spans="1:5" ht="13.2" x14ac:dyDescent="0.25">
      <c r="A62"/>
      <c r="B62"/>
      <c r="C62"/>
      <c r="D62"/>
      <c r="E62"/>
    </row>
    <row r="63" spans="1:5" ht="13.2" x14ac:dyDescent="0.25">
      <c r="A63"/>
      <c r="B63"/>
      <c r="C63"/>
      <c r="D63"/>
      <c r="E63"/>
    </row>
    <row r="64" spans="1:5" ht="13.2" x14ac:dyDescent="0.25">
      <c r="A64"/>
      <c r="B64"/>
      <c r="C64"/>
      <c r="D64"/>
      <c r="E64"/>
    </row>
    <row r="65" spans="1:5" ht="13.2" x14ac:dyDescent="0.25">
      <c r="A65"/>
      <c r="B65"/>
      <c r="C65"/>
      <c r="D65"/>
      <c r="E65"/>
    </row>
    <row r="66" spans="1:5" ht="13.2" x14ac:dyDescent="0.25">
      <c r="A66"/>
      <c r="B66"/>
      <c r="C66"/>
      <c r="D66"/>
      <c r="E66"/>
    </row>
    <row r="67" spans="1:5" ht="13.2" x14ac:dyDescent="0.25">
      <c r="A67"/>
      <c r="B67"/>
      <c r="C67"/>
      <c r="D67"/>
      <c r="E67"/>
    </row>
    <row r="68" spans="1:5" ht="13.2" x14ac:dyDescent="0.25">
      <c r="A68"/>
      <c r="B68"/>
      <c r="C68"/>
      <c r="D68"/>
      <c r="E68"/>
    </row>
    <row r="69" spans="1:5" ht="13.2" x14ac:dyDescent="0.25">
      <c r="A69"/>
      <c r="B69"/>
      <c r="C69"/>
      <c r="D69"/>
      <c r="E69"/>
    </row>
    <row r="70" spans="1:5" ht="13.2" x14ac:dyDescent="0.25">
      <c r="A70"/>
      <c r="B70"/>
      <c r="C70"/>
      <c r="D70"/>
      <c r="E70"/>
    </row>
    <row r="71" spans="1:5" ht="13.2" x14ac:dyDescent="0.25">
      <c r="A71"/>
      <c r="B71"/>
      <c r="C71"/>
      <c r="D71"/>
      <c r="E71"/>
    </row>
    <row r="72" spans="1:5" ht="13.2" x14ac:dyDescent="0.25">
      <c r="A72"/>
      <c r="B72"/>
      <c r="C72"/>
      <c r="D72"/>
      <c r="E72"/>
    </row>
    <row r="73" spans="1:5" ht="13.2" x14ac:dyDescent="0.25">
      <c r="A73"/>
      <c r="B73"/>
      <c r="C73"/>
      <c r="D73"/>
      <c r="E73"/>
    </row>
    <row r="74" spans="1:5" ht="13.2" x14ac:dyDescent="0.25">
      <c r="A74"/>
      <c r="B74"/>
      <c r="C74"/>
      <c r="D74"/>
      <c r="E74"/>
    </row>
    <row r="75" spans="1:5" ht="13.2" x14ac:dyDescent="0.25">
      <c r="A75"/>
      <c r="B75"/>
      <c r="C75"/>
      <c r="D75"/>
      <c r="E75"/>
    </row>
    <row r="76" spans="1:5" ht="13.2" x14ac:dyDescent="0.25">
      <c r="A76"/>
      <c r="B76"/>
      <c r="C76"/>
      <c r="D76"/>
      <c r="E76"/>
    </row>
    <row r="77" spans="1:5" ht="13.2" x14ac:dyDescent="0.25">
      <c r="A77"/>
      <c r="B77"/>
      <c r="C77"/>
      <c r="D77"/>
      <c r="E77"/>
    </row>
    <row r="78" spans="1:5" ht="13.2" x14ac:dyDescent="0.25">
      <c r="A78"/>
      <c r="B78"/>
      <c r="C78"/>
      <c r="D78"/>
      <c r="E78"/>
    </row>
    <row r="79" spans="1:5" ht="13.2" x14ac:dyDescent="0.25">
      <c r="A79"/>
      <c r="B79"/>
      <c r="C79"/>
      <c r="D79"/>
      <c r="E79"/>
    </row>
    <row r="80" spans="1:5" ht="13.2" x14ac:dyDescent="0.25">
      <c r="A80"/>
      <c r="B80"/>
      <c r="C80"/>
      <c r="D80"/>
      <c r="E80"/>
    </row>
    <row r="81" spans="1:5" ht="13.2" x14ac:dyDescent="0.25">
      <c r="A81"/>
      <c r="B81"/>
      <c r="C81"/>
      <c r="D81"/>
      <c r="E81"/>
    </row>
    <row r="82" spans="1:5" ht="13.2" x14ac:dyDescent="0.25">
      <c r="A82"/>
      <c r="B82"/>
      <c r="C82"/>
      <c r="D82"/>
      <c r="E82"/>
    </row>
    <row r="83" spans="1:5" ht="13.2" x14ac:dyDescent="0.25">
      <c r="A83"/>
      <c r="B83"/>
      <c r="C83"/>
      <c r="D83"/>
      <c r="E83"/>
    </row>
    <row r="84" spans="1:5" ht="13.2" x14ac:dyDescent="0.25">
      <c r="A84"/>
      <c r="B84"/>
      <c r="C84"/>
      <c r="D84"/>
      <c r="E84"/>
    </row>
    <row r="85" spans="1:5" ht="13.2" x14ac:dyDescent="0.25">
      <c r="A85"/>
      <c r="B85"/>
      <c r="C85"/>
      <c r="D85"/>
      <c r="E85"/>
    </row>
    <row r="86" spans="1:5" ht="13.2" x14ac:dyDescent="0.25">
      <c r="A86"/>
      <c r="B86"/>
      <c r="C86"/>
      <c r="D86"/>
      <c r="E86"/>
    </row>
    <row r="87" spans="1:5" ht="13.2" x14ac:dyDescent="0.25">
      <c r="A87"/>
      <c r="B87"/>
      <c r="C87"/>
      <c r="D87"/>
      <c r="E87"/>
    </row>
    <row r="88" spans="1:5" ht="13.2" x14ac:dyDescent="0.25">
      <c r="A88"/>
      <c r="B88"/>
      <c r="C88"/>
      <c r="D88"/>
      <c r="E88"/>
    </row>
    <row r="89" spans="1:5" ht="13.2" x14ac:dyDescent="0.25">
      <c r="A89"/>
      <c r="B89"/>
      <c r="C89"/>
      <c r="D89"/>
      <c r="E89"/>
    </row>
    <row r="90" spans="1:5" ht="13.2" x14ac:dyDescent="0.25">
      <c r="A90"/>
      <c r="B90"/>
      <c r="C90"/>
      <c r="D90"/>
      <c r="E90"/>
    </row>
    <row r="91" spans="1:5" ht="13.2" x14ac:dyDescent="0.25">
      <c r="A91"/>
      <c r="B91"/>
      <c r="C91"/>
      <c r="D91"/>
      <c r="E91"/>
    </row>
    <row r="92" spans="1:5" ht="13.2" x14ac:dyDescent="0.25">
      <c r="A92"/>
      <c r="B92"/>
      <c r="C92"/>
      <c r="D92"/>
      <c r="E92"/>
    </row>
    <row r="93" spans="1:5" ht="13.2" x14ac:dyDescent="0.25">
      <c r="A93"/>
      <c r="B93"/>
      <c r="C93"/>
      <c r="D93"/>
      <c r="E93"/>
    </row>
    <row r="94" spans="1:5" ht="13.2" x14ac:dyDescent="0.25">
      <c r="A94"/>
      <c r="B94"/>
      <c r="C94"/>
      <c r="D94"/>
      <c r="E94"/>
    </row>
    <row r="95" spans="1:5" ht="13.2" x14ac:dyDescent="0.25">
      <c r="A95"/>
      <c r="B95"/>
      <c r="C95"/>
      <c r="D95"/>
      <c r="E95"/>
    </row>
    <row r="96" spans="1:5" ht="13.2" x14ac:dyDescent="0.25">
      <c r="A96"/>
      <c r="B96"/>
      <c r="C96"/>
      <c r="D96"/>
      <c r="E96"/>
    </row>
    <row r="97" spans="1:5" ht="13.2" x14ac:dyDescent="0.25">
      <c r="A97"/>
      <c r="B97"/>
      <c r="C97"/>
      <c r="D97"/>
      <c r="E97"/>
    </row>
    <row r="98" spans="1:5" ht="13.2" x14ac:dyDescent="0.25">
      <c r="A98"/>
      <c r="B98"/>
      <c r="C98"/>
      <c r="D98"/>
      <c r="E98"/>
    </row>
    <row r="99" spans="1:5" ht="13.2" x14ac:dyDescent="0.25">
      <c r="A99"/>
      <c r="B99"/>
      <c r="C99"/>
      <c r="D99"/>
      <c r="E99"/>
    </row>
    <row r="100" spans="1:5" ht="13.2" x14ac:dyDescent="0.25">
      <c r="A100"/>
      <c r="B100"/>
      <c r="C100"/>
      <c r="D100"/>
      <c r="E100"/>
    </row>
    <row r="101" spans="1:5" ht="13.2" x14ac:dyDescent="0.25">
      <c r="A101"/>
      <c r="B101"/>
      <c r="C101"/>
      <c r="D101"/>
      <c r="E101"/>
    </row>
    <row r="102" spans="1:5" ht="13.2" x14ac:dyDescent="0.25">
      <c r="A102"/>
      <c r="B102"/>
      <c r="C102"/>
      <c r="D102"/>
      <c r="E102"/>
    </row>
    <row r="103" spans="1:5" ht="13.2" x14ac:dyDescent="0.25">
      <c r="A103"/>
      <c r="B103"/>
      <c r="C103"/>
      <c r="D103"/>
      <c r="E103"/>
    </row>
    <row r="104" spans="1:5" ht="13.2" x14ac:dyDescent="0.25">
      <c r="A104"/>
      <c r="B104"/>
      <c r="C104"/>
      <c r="D104"/>
      <c r="E104"/>
    </row>
    <row r="105" spans="1:5" ht="13.2" x14ac:dyDescent="0.25">
      <c r="A105"/>
      <c r="B105"/>
      <c r="C105"/>
      <c r="D105"/>
      <c r="E105"/>
    </row>
    <row r="106" spans="1:5" ht="13.2" x14ac:dyDescent="0.25">
      <c r="A106"/>
      <c r="B106"/>
      <c r="C106"/>
      <c r="D106"/>
      <c r="E106"/>
    </row>
    <row r="107" spans="1:5" ht="13.2" x14ac:dyDescent="0.25">
      <c r="A107"/>
      <c r="B107"/>
      <c r="C107"/>
      <c r="D107"/>
      <c r="E107"/>
    </row>
    <row r="108" spans="1:5" ht="13.2" x14ac:dyDescent="0.25">
      <c r="A108"/>
      <c r="B108"/>
      <c r="C108"/>
      <c r="D108"/>
      <c r="E108"/>
    </row>
    <row r="109" spans="1:5" ht="13.2" x14ac:dyDescent="0.25">
      <c r="A109"/>
      <c r="B109"/>
      <c r="C109"/>
      <c r="D109"/>
      <c r="E109"/>
    </row>
    <row r="110" spans="1:5" ht="13.2" x14ac:dyDescent="0.25">
      <c r="A110"/>
      <c r="B110"/>
      <c r="C110"/>
      <c r="D110"/>
      <c r="E110"/>
    </row>
    <row r="111" spans="1:5" ht="13.2" x14ac:dyDescent="0.25">
      <c r="A111"/>
      <c r="B111"/>
      <c r="C111"/>
      <c r="D111"/>
      <c r="E111"/>
    </row>
    <row r="112" spans="1:5" ht="13.2" x14ac:dyDescent="0.25">
      <c r="A112"/>
      <c r="B112"/>
      <c r="C112"/>
      <c r="D112"/>
      <c r="E112"/>
    </row>
    <row r="113" spans="1:5" ht="13.2" x14ac:dyDescent="0.25">
      <c r="A113"/>
      <c r="B113"/>
      <c r="C113"/>
      <c r="D113"/>
      <c r="E113"/>
    </row>
    <row r="114" spans="1:5" ht="13.2" x14ac:dyDescent="0.25">
      <c r="A114"/>
      <c r="B114"/>
      <c r="C114"/>
      <c r="D114"/>
      <c r="E114"/>
    </row>
    <row r="115" spans="1:5" ht="13.2" x14ac:dyDescent="0.25">
      <c r="A115"/>
      <c r="B115"/>
      <c r="C115"/>
      <c r="D115"/>
      <c r="E115"/>
    </row>
    <row r="116" spans="1:5" ht="13.2" x14ac:dyDescent="0.25">
      <c r="A116"/>
      <c r="B116"/>
      <c r="C116"/>
      <c r="D116"/>
      <c r="E116"/>
    </row>
    <row r="117" spans="1:5" ht="13.2" x14ac:dyDescent="0.25">
      <c r="A117"/>
      <c r="B117"/>
      <c r="C117"/>
      <c r="D117"/>
      <c r="E117"/>
    </row>
    <row r="118" spans="1:5" ht="13.2" x14ac:dyDescent="0.25">
      <c r="A118"/>
      <c r="B118"/>
      <c r="C118"/>
      <c r="D118"/>
      <c r="E118"/>
    </row>
    <row r="119" spans="1:5" ht="13.2" x14ac:dyDescent="0.25">
      <c r="A119"/>
      <c r="B119"/>
      <c r="C119"/>
      <c r="D119"/>
      <c r="E119"/>
    </row>
    <row r="120" spans="1:5" ht="13.2" x14ac:dyDescent="0.25">
      <c r="A120"/>
      <c r="B120"/>
      <c r="C120"/>
      <c r="D120"/>
      <c r="E120"/>
    </row>
    <row r="121" spans="1:5" ht="13.2" x14ac:dyDescent="0.25">
      <c r="A121"/>
      <c r="B121"/>
      <c r="C121"/>
      <c r="D121"/>
      <c r="E121"/>
    </row>
    <row r="122" spans="1:5" ht="13.2" x14ac:dyDescent="0.25">
      <c r="A122"/>
      <c r="B122"/>
      <c r="C122"/>
      <c r="D122"/>
      <c r="E122"/>
    </row>
    <row r="123" spans="1:5" ht="13.2" x14ac:dyDescent="0.25">
      <c r="A123"/>
      <c r="B123"/>
      <c r="C123"/>
      <c r="D123"/>
      <c r="E123"/>
    </row>
    <row r="124" spans="1:5" ht="13.2" x14ac:dyDescent="0.25">
      <c r="A124"/>
      <c r="B124"/>
      <c r="C124"/>
      <c r="D124"/>
      <c r="E124"/>
    </row>
    <row r="125" spans="1:5" ht="13.2" x14ac:dyDescent="0.25">
      <c r="A125"/>
      <c r="B125"/>
      <c r="C125"/>
      <c r="D125"/>
      <c r="E125"/>
    </row>
    <row r="126" spans="1:5" ht="13.2" x14ac:dyDescent="0.25">
      <c r="A126"/>
      <c r="B126"/>
      <c r="C126"/>
      <c r="D126"/>
      <c r="E126"/>
    </row>
    <row r="127" spans="1:5" ht="13.2" x14ac:dyDescent="0.25">
      <c r="A127"/>
      <c r="B127"/>
      <c r="C127"/>
      <c r="D127"/>
      <c r="E127"/>
    </row>
    <row r="128" spans="1:5" ht="13.2" x14ac:dyDescent="0.25">
      <c r="A128"/>
      <c r="B128"/>
      <c r="C128"/>
      <c r="D128"/>
      <c r="E128"/>
    </row>
    <row r="129" spans="1:5" ht="13.2" x14ac:dyDescent="0.25">
      <c r="A129"/>
      <c r="B129"/>
      <c r="C129"/>
      <c r="D129"/>
      <c r="E129"/>
    </row>
    <row r="130" spans="1:5" ht="13.2" x14ac:dyDescent="0.25">
      <c r="A130"/>
      <c r="B130"/>
      <c r="C130"/>
      <c r="D130"/>
      <c r="E130"/>
    </row>
    <row r="131" spans="1:5" ht="13.2" x14ac:dyDescent="0.25">
      <c r="A131"/>
      <c r="B131"/>
      <c r="C131"/>
      <c r="D131"/>
      <c r="E131"/>
    </row>
    <row r="132" spans="1:5" ht="13.2" x14ac:dyDescent="0.25">
      <c r="A132"/>
      <c r="B132"/>
      <c r="C132"/>
      <c r="D132"/>
      <c r="E132"/>
    </row>
    <row r="133" spans="1:5" ht="13.2" x14ac:dyDescent="0.25">
      <c r="A133"/>
      <c r="B133"/>
      <c r="C133"/>
      <c r="D133"/>
      <c r="E133"/>
    </row>
    <row r="134" spans="1:5" ht="13.2" x14ac:dyDescent="0.25">
      <c r="A134"/>
      <c r="B134"/>
      <c r="C134"/>
      <c r="D134"/>
      <c r="E134"/>
    </row>
    <row r="135" spans="1:5" ht="13.2" x14ac:dyDescent="0.25">
      <c r="A135"/>
      <c r="B135"/>
      <c r="C135"/>
      <c r="D135"/>
      <c r="E135"/>
    </row>
    <row r="136" spans="1:5" ht="13.2" x14ac:dyDescent="0.25">
      <c r="A136"/>
      <c r="B136"/>
      <c r="C136"/>
      <c r="D136"/>
      <c r="E136"/>
    </row>
    <row r="137" spans="1:5" ht="13.2" x14ac:dyDescent="0.25">
      <c r="A137"/>
      <c r="B137"/>
      <c r="C137"/>
      <c r="D137"/>
      <c r="E137"/>
    </row>
    <row r="138" spans="1:5" ht="13.2" x14ac:dyDescent="0.25">
      <c r="A138"/>
      <c r="B138"/>
      <c r="C138"/>
      <c r="D138"/>
      <c r="E138"/>
    </row>
    <row r="139" spans="1:5" ht="13.2" x14ac:dyDescent="0.25">
      <c r="A139"/>
      <c r="B139"/>
      <c r="C139"/>
      <c r="D139"/>
      <c r="E139"/>
    </row>
    <row r="140" spans="1:5" ht="13.2" x14ac:dyDescent="0.25">
      <c r="A140"/>
      <c r="B140"/>
      <c r="C140"/>
      <c r="D140"/>
      <c r="E140"/>
    </row>
    <row r="141" spans="1:5" ht="13.2" x14ac:dyDescent="0.25">
      <c r="A141"/>
      <c r="B141"/>
      <c r="C141"/>
      <c r="D141"/>
      <c r="E141"/>
    </row>
    <row r="142" spans="1:5" ht="13.2" x14ac:dyDescent="0.25">
      <c r="A142"/>
      <c r="B142"/>
      <c r="C142"/>
      <c r="D142"/>
      <c r="E142"/>
    </row>
    <row r="143" spans="1:5" ht="13.2" x14ac:dyDescent="0.25">
      <c r="A143"/>
      <c r="B143"/>
      <c r="C143"/>
      <c r="D143"/>
      <c r="E143"/>
    </row>
    <row r="144" spans="1:5" ht="13.2" x14ac:dyDescent="0.25">
      <c r="A144"/>
      <c r="B144"/>
      <c r="C144"/>
      <c r="D144"/>
      <c r="E144"/>
    </row>
    <row r="145" spans="1:5" ht="13.2" x14ac:dyDescent="0.25">
      <c r="A145"/>
      <c r="B145"/>
      <c r="C145"/>
      <c r="D145"/>
      <c r="E145"/>
    </row>
    <row r="146" spans="1:5" ht="13.2" x14ac:dyDescent="0.25">
      <c r="A146"/>
      <c r="B146"/>
      <c r="C146"/>
      <c r="D146"/>
      <c r="E146"/>
    </row>
    <row r="147" spans="1:5" ht="13.2" x14ac:dyDescent="0.25">
      <c r="A147"/>
      <c r="B147"/>
      <c r="C147"/>
      <c r="D147"/>
      <c r="E147"/>
    </row>
    <row r="148" spans="1:5" ht="13.2" x14ac:dyDescent="0.25">
      <c r="A148"/>
      <c r="B148"/>
      <c r="C148"/>
      <c r="D148"/>
      <c r="E148"/>
    </row>
    <row r="149" spans="1:5" ht="13.2" x14ac:dyDescent="0.25">
      <c r="A149"/>
      <c r="B149"/>
      <c r="C149"/>
      <c r="D149"/>
      <c r="E149"/>
    </row>
    <row r="150" spans="1:5" ht="13.2" x14ac:dyDescent="0.25">
      <c r="A150"/>
      <c r="B150"/>
      <c r="C150"/>
      <c r="D150"/>
      <c r="E150"/>
    </row>
    <row r="151" spans="1:5" ht="13.2" x14ac:dyDescent="0.25">
      <c r="A151"/>
      <c r="B151"/>
      <c r="C151"/>
      <c r="D151"/>
      <c r="E151"/>
    </row>
    <row r="152" spans="1:5" ht="13.2" x14ac:dyDescent="0.25">
      <c r="A152"/>
      <c r="B152"/>
      <c r="C152"/>
      <c r="D152"/>
      <c r="E152"/>
    </row>
    <row r="153" spans="1:5" ht="13.2" x14ac:dyDescent="0.25">
      <c r="A153"/>
      <c r="B153"/>
      <c r="C153"/>
      <c r="D153"/>
      <c r="E153"/>
    </row>
    <row r="154" spans="1:5" ht="13.2" x14ac:dyDescent="0.25">
      <c r="A154"/>
      <c r="B154"/>
      <c r="C154"/>
      <c r="D154"/>
      <c r="E154"/>
    </row>
    <row r="155" spans="1:5" ht="13.2" x14ac:dyDescent="0.25">
      <c r="A155"/>
      <c r="B155"/>
      <c r="C155"/>
      <c r="D155"/>
      <c r="E155"/>
    </row>
    <row r="156" spans="1:5" ht="13.2" x14ac:dyDescent="0.25">
      <c r="A156"/>
      <c r="B156"/>
      <c r="C156"/>
      <c r="D156"/>
      <c r="E156"/>
    </row>
    <row r="157" spans="1:5" ht="13.2" x14ac:dyDescent="0.25">
      <c r="A157"/>
      <c r="B157"/>
      <c r="C157"/>
      <c r="D157"/>
      <c r="E157"/>
    </row>
    <row r="158" spans="1:5" ht="13.2" x14ac:dyDescent="0.25">
      <c r="A158"/>
      <c r="B158"/>
      <c r="C158"/>
      <c r="D158"/>
      <c r="E158"/>
    </row>
    <row r="159" spans="1:5" ht="13.2" x14ac:dyDescent="0.25">
      <c r="A159"/>
      <c r="B159"/>
      <c r="C159"/>
      <c r="D159"/>
      <c r="E159"/>
    </row>
    <row r="160" spans="1:5" ht="13.2" x14ac:dyDescent="0.25">
      <c r="A160"/>
      <c r="B160"/>
      <c r="C160"/>
      <c r="D160"/>
      <c r="E160"/>
    </row>
    <row r="161" spans="1:5" ht="13.2" x14ac:dyDescent="0.25">
      <c r="A161"/>
      <c r="B161"/>
      <c r="C161"/>
      <c r="D161"/>
      <c r="E161"/>
    </row>
    <row r="162" spans="1:5" ht="13.2" x14ac:dyDescent="0.25">
      <c r="A162"/>
      <c r="B162"/>
      <c r="C162"/>
      <c r="D162"/>
      <c r="E162"/>
    </row>
    <row r="163" spans="1:5" ht="13.2" x14ac:dyDescent="0.25">
      <c r="A163"/>
      <c r="B163"/>
      <c r="C163"/>
      <c r="D163"/>
      <c r="E163"/>
    </row>
    <row r="164" spans="1:5" ht="13.2" x14ac:dyDescent="0.25">
      <c r="A164"/>
      <c r="B164"/>
      <c r="C164"/>
      <c r="D164"/>
      <c r="E164"/>
    </row>
    <row r="165" spans="1:5" ht="13.2" x14ac:dyDescent="0.25">
      <c r="A165"/>
      <c r="B165"/>
      <c r="C165"/>
      <c r="D165"/>
      <c r="E165"/>
    </row>
    <row r="166" spans="1:5" ht="13.2" x14ac:dyDescent="0.25">
      <c r="A166"/>
      <c r="B166"/>
      <c r="C166"/>
      <c r="D166"/>
      <c r="E166"/>
    </row>
    <row r="167" spans="1:5" ht="13.2" x14ac:dyDescent="0.25">
      <c r="A167"/>
      <c r="B167"/>
      <c r="C167"/>
      <c r="D167"/>
      <c r="E167"/>
    </row>
    <row r="168" spans="1:5" ht="13.2" x14ac:dyDescent="0.25">
      <c r="A168"/>
      <c r="B168"/>
      <c r="C168"/>
      <c r="D168"/>
      <c r="E168"/>
    </row>
    <row r="169" spans="1:5" ht="13.2" x14ac:dyDescent="0.25">
      <c r="A169"/>
      <c r="B169"/>
      <c r="C169"/>
      <c r="D169"/>
      <c r="E169"/>
    </row>
    <row r="170" spans="1:5" ht="13.2" x14ac:dyDescent="0.25">
      <c r="A170"/>
      <c r="B170"/>
      <c r="C170"/>
      <c r="D170"/>
      <c r="E170"/>
    </row>
    <row r="171" spans="1:5" ht="13.2" x14ac:dyDescent="0.25">
      <c r="A171"/>
      <c r="B171"/>
      <c r="C171"/>
      <c r="D171"/>
      <c r="E171"/>
    </row>
    <row r="172" spans="1:5" ht="13.2" x14ac:dyDescent="0.25">
      <c r="A172"/>
      <c r="B172"/>
      <c r="C172"/>
      <c r="D172"/>
      <c r="E172"/>
    </row>
    <row r="173" spans="1:5" ht="13.2" x14ac:dyDescent="0.25">
      <c r="A173"/>
      <c r="B173"/>
      <c r="C173"/>
      <c r="D173"/>
      <c r="E173"/>
    </row>
    <row r="174" spans="1:5" ht="13.2" x14ac:dyDescent="0.25">
      <c r="A174"/>
      <c r="B174"/>
      <c r="C174"/>
      <c r="D174"/>
      <c r="E174"/>
    </row>
    <row r="175" spans="1:5" ht="13.2" x14ac:dyDescent="0.25">
      <c r="A175"/>
      <c r="B175"/>
      <c r="C175"/>
      <c r="D175"/>
      <c r="E175"/>
    </row>
    <row r="176" spans="1:5" ht="13.2" x14ac:dyDescent="0.25">
      <c r="A176"/>
      <c r="B176"/>
      <c r="C176"/>
      <c r="D176"/>
      <c r="E176"/>
    </row>
    <row r="177" spans="1:5" ht="13.2" x14ac:dyDescent="0.25">
      <c r="A177"/>
      <c r="B177"/>
      <c r="C177"/>
      <c r="D177"/>
      <c r="E177"/>
    </row>
    <row r="178" spans="1:5" ht="13.2" x14ac:dyDescent="0.25">
      <c r="A178"/>
      <c r="B178"/>
      <c r="C178"/>
      <c r="D178"/>
      <c r="E178"/>
    </row>
    <row r="179" spans="1:5" ht="13.2" x14ac:dyDescent="0.25">
      <c r="A179"/>
      <c r="B179"/>
      <c r="C179"/>
      <c r="D179"/>
      <c r="E179"/>
    </row>
    <row r="180" spans="1:5" ht="13.2" x14ac:dyDescent="0.25">
      <c r="A180"/>
      <c r="B180"/>
      <c r="C180"/>
      <c r="D180"/>
      <c r="E180"/>
    </row>
    <row r="181" spans="1:5" ht="13.2" x14ac:dyDescent="0.25">
      <c r="A181"/>
      <c r="B181"/>
      <c r="C181"/>
      <c r="D181"/>
      <c r="E181"/>
    </row>
    <row r="182" spans="1:5" ht="13.2" x14ac:dyDescent="0.25">
      <c r="A182"/>
      <c r="B182"/>
      <c r="C182"/>
      <c r="D182"/>
      <c r="E182"/>
    </row>
    <row r="183" spans="1:5" ht="13.2" x14ac:dyDescent="0.25">
      <c r="A183"/>
      <c r="B183"/>
      <c r="C183"/>
      <c r="D183"/>
      <c r="E183"/>
    </row>
    <row r="184" spans="1:5" ht="13.2" x14ac:dyDescent="0.25">
      <c r="A184"/>
      <c r="B184"/>
      <c r="C184"/>
      <c r="D184"/>
      <c r="E184"/>
    </row>
    <row r="185" spans="1:5" ht="13.2" x14ac:dyDescent="0.25">
      <c r="A185"/>
      <c r="B185"/>
      <c r="C185"/>
      <c r="D185"/>
      <c r="E185"/>
    </row>
    <row r="186" spans="1:5" ht="13.2" x14ac:dyDescent="0.25">
      <c r="A186"/>
      <c r="B186"/>
      <c r="C186"/>
      <c r="D186"/>
      <c r="E186"/>
    </row>
    <row r="187" spans="1:5" ht="13.2" x14ac:dyDescent="0.25">
      <c r="A187"/>
      <c r="B187"/>
      <c r="C187"/>
      <c r="D187"/>
      <c r="E187"/>
    </row>
    <row r="188" spans="1:5" ht="13.2" x14ac:dyDescent="0.25">
      <c r="A188"/>
      <c r="B188"/>
      <c r="C188"/>
      <c r="D188"/>
      <c r="E188"/>
    </row>
    <row r="189" spans="1:5" ht="13.2" x14ac:dyDescent="0.25">
      <c r="A189"/>
      <c r="B189"/>
      <c r="C189"/>
      <c r="D189"/>
      <c r="E189"/>
    </row>
    <row r="190" spans="1:5" ht="13.2" x14ac:dyDescent="0.25">
      <c r="A190"/>
      <c r="B190"/>
      <c r="C190"/>
      <c r="D190"/>
      <c r="E190"/>
    </row>
    <row r="191" spans="1:5" ht="13.2" x14ac:dyDescent="0.25">
      <c r="A191"/>
      <c r="B191"/>
      <c r="C191"/>
      <c r="D191"/>
      <c r="E191"/>
    </row>
    <row r="192" spans="1:5" ht="13.2" x14ac:dyDescent="0.25">
      <c r="A192"/>
      <c r="B192"/>
      <c r="C192"/>
      <c r="D192"/>
      <c r="E192"/>
    </row>
    <row r="193" spans="1:5" ht="13.2" x14ac:dyDescent="0.25">
      <c r="A193"/>
      <c r="B193"/>
      <c r="C193"/>
      <c r="D193"/>
      <c r="E193"/>
    </row>
    <row r="194" spans="1:5" ht="13.2" x14ac:dyDescent="0.25">
      <c r="A194"/>
      <c r="B194"/>
      <c r="C194"/>
      <c r="D194"/>
      <c r="E194"/>
    </row>
    <row r="195" spans="1:5" ht="13.2" x14ac:dyDescent="0.25">
      <c r="A195"/>
      <c r="B195"/>
      <c r="C195"/>
      <c r="D195"/>
      <c r="E195"/>
    </row>
    <row r="196" spans="1:5" ht="13.2" x14ac:dyDescent="0.25">
      <c r="A196"/>
      <c r="B196"/>
      <c r="C196"/>
      <c r="D196"/>
      <c r="E196"/>
    </row>
    <row r="197" spans="1:5" ht="13.2" x14ac:dyDescent="0.25">
      <c r="A197"/>
      <c r="B197"/>
      <c r="C197"/>
      <c r="D197"/>
      <c r="E197"/>
    </row>
    <row r="198" spans="1:5" ht="13.2" x14ac:dyDescent="0.25">
      <c r="A198"/>
      <c r="B198"/>
      <c r="C198"/>
      <c r="D198"/>
      <c r="E198"/>
    </row>
    <row r="199" spans="1:5" ht="13.2" x14ac:dyDescent="0.25">
      <c r="A199"/>
      <c r="B199"/>
      <c r="C199"/>
      <c r="D199"/>
      <c r="E199"/>
    </row>
    <row r="200" spans="1:5" ht="13.2" x14ac:dyDescent="0.25">
      <c r="A200"/>
      <c r="B200"/>
      <c r="C200"/>
      <c r="D200"/>
      <c r="E200"/>
    </row>
    <row r="201" spans="1:5" ht="13.2" x14ac:dyDescent="0.25">
      <c r="A201"/>
      <c r="B201"/>
      <c r="C201"/>
      <c r="D201"/>
      <c r="E201"/>
    </row>
    <row r="202" spans="1:5" ht="13.2" x14ac:dyDescent="0.25">
      <c r="A202"/>
      <c r="B202"/>
      <c r="C202"/>
      <c r="D202"/>
      <c r="E202"/>
    </row>
    <row r="203" spans="1:5" ht="13.2" x14ac:dyDescent="0.25">
      <c r="A203"/>
      <c r="B203"/>
      <c r="C203"/>
      <c r="D203"/>
      <c r="E203"/>
    </row>
    <row r="204" spans="1:5" ht="13.2" x14ac:dyDescent="0.25">
      <c r="A204"/>
      <c r="B204"/>
      <c r="C204"/>
      <c r="D204"/>
      <c r="E204"/>
    </row>
    <row r="205" spans="1:5" ht="13.2" x14ac:dyDescent="0.25">
      <c r="A205"/>
      <c r="B205"/>
      <c r="C205"/>
      <c r="D205"/>
      <c r="E205"/>
    </row>
    <row r="206" spans="1:5" ht="13.2" x14ac:dyDescent="0.25">
      <c r="A206"/>
      <c r="B206"/>
      <c r="C206"/>
      <c r="D206"/>
      <c r="E206"/>
    </row>
    <row r="207" spans="1:5" ht="13.2" x14ac:dyDescent="0.25">
      <c r="A207"/>
      <c r="B207"/>
      <c r="C207"/>
      <c r="D207"/>
      <c r="E207"/>
    </row>
    <row r="208" spans="1:5" ht="13.2" x14ac:dyDescent="0.25">
      <c r="A208"/>
      <c r="B208"/>
      <c r="C208"/>
      <c r="D208"/>
      <c r="E208"/>
    </row>
    <row r="209" spans="1:5" ht="13.2" x14ac:dyDescent="0.25">
      <c r="A209"/>
      <c r="B209"/>
      <c r="C209"/>
      <c r="D209"/>
      <c r="E209"/>
    </row>
    <row r="210" spans="1:5" ht="13.2" x14ac:dyDescent="0.25">
      <c r="A210"/>
      <c r="B210"/>
      <c r="C210"/>
      <c r="D210"/>
      <c r="E210"/>
    </row>
    <row r="211" spans="1:5" ht="13.2" x14ac:dyDescent="0.25">
      <c r="A211"/>
      <c r="B211"/>
      <c r="C211"/>
      <c r="D211"/>
      <c r="E211"/>
    </row>
    <row r="212" spans="1:5" ht="13.2" x14ac:dyDescent="0.25">
      <c r="A212"/>
      <c r="B212"/>
      <c r="C212"/>
      <c r="D212"/>
      <c r="E212"/>
    </row>
    <row r="213" spans="1:5" ht="13.2" x14ac:dyDescent="0.25">
      <c r="A213"/>
      <c r="B213"/>
      <c r="C213"/>
      <c r="D213"/>
      <c r="E213"/>
    </row>
    <row r="214" spans="1:5" ht="13.2" x14ac:dyDescent="0.25">
      <c r="A214"/>
      <c r="B214"/>
      <c r="C214"/>
      <c r="D214"/>
      <c r="E214"/>
    </row>
    <row r="215" spans="1:5" ht="13.2" x14ac:dyDescent="0.25">
      <c r="A215"/>
      <c r="B215"/>
      <c r="C215"/>
      <c r="D215"/>
      <c r="E215"/>
    </row>
    <row r="216" spans="1:5" ht="13.2" x14ac:dyDescent="0.25">
      <c r="A216"/>
      <c r="B216"/>
      <c r="C216"/>
      <c r="D216"/>
      <c r="E216"/>
    </row>
    <row r="217" spans="1:5" ht="13.2" x14ac:dyDescent="0.25">
      <c r="A217"/>
      <c r="B217"/>
      <c r="C217"/>
      <c r="D217"/>
      <c r="E217"/>
    </row>
    <row r="218" spans="1:5" ht="13.2" x14ac:dyDescent="0.25">
      <c r="A218"/>
      <c r="B218"/>
      <c r="C218"/>
      <c r="D218"/>
      <c r="E218"/>
    </row>
    <row r="219" spans="1:5" ht="13.2" x14ac:dyDescent="0.25">
      <c r="A219"/>
      <c r="B219"/>
      <c r="C219"/>
      <c r="D219"/>
      <c r="E219"/>
    </row>
    <row r="220" spans="1:5" ht="13.2" x14ac:dyDescent="0.25">
      <c r="A220"/>
      <c r="B220"/>
      <c r="C220"/>
      <c r="D220"/>
      <c r="E220"/>
    </row>
    <row r="221" spans="1:5" ht="13.2" x14ac:dyDescent="0.25">
      <c r="A221"/>
      <c r="B221"/>
      <c r="C221"/>
      <c r="D221"/>
      <c r="E221"/>
    </row>
    <row r="222" spans="1:5" ht="13.2" x14ac:dyDescent="0.25">
      <c r="A222"/>
      <c r="B222"/>
      <c r="C222"/>
      <c r="D222"/>
      <c r="E222"/>
    </row>
    <row r="223" spans="1:5" ht="13.2" x14ac:dyDescent="0.25">
      <c r="A223"/>
      <c r="B223"/>
      <c r="C223"/>
      <c r="D223"/>
      <c r="E223"/>
    </row>
    <row r="224" spans="1:5" ht="13.2" x14ac:dyDescent="0.25">
      <c r="A224"/>
      <c r="B224"/>
      <c r="C224"/>
      <c r="D224"/>
      <c r="E224"/>
    </row>
    <row r="225" spans="1:5" ht="13.2" x14ac:dyDescent="0.25">
      <c r="A225"/>
      <c r="B225"/>
      <c r="C225"/>
      <c r="D225"/>
      <c r="E225"/>
    </row>
    <row r="226" spans="1:5" ht="13.2" x14ac:dyDescent="0.25">
      <c r="A226"/>
      <c r="B226"/>
      <c r="C226"/>
      <c r="D226"/>
      <c r="E226"/>
    </row>
    <row r="227" spans="1:5" ht="13.2" x14ac:dyDescent="0.25">
      <c r="A227"/>
      <c r="B227"/>
      <c r="C227"/>
      <c r="D227"/>
      <c r="E227"/>
    </row>
    <row r="228" spans="1:5" ht="13.2" x14ac:dyDescent="0.25">
      <c r="A228"/>
      <c r="B228"/>
      <c r="C228"/>
      <c r="D228"/>
      <c r="E228"/>
    </row>
    <row r="229" spans="1:5" ht="13.2" x14ac:dyDescent="0.25">
      <c r="A229"/>
      <c r="B229"/>
      <c r="C229"/>
      <c r="D229"/>
      <c r="E229"/>
    </row>
    <row r="230" spans="1:5" ht="13.2" x14ac:dyDescent="0.25">
      <c r="A230"/>
      <c r="B230"/>
      <c r="C230"/>
      <c r="D230"/>
      <c r="E230"/>
    </row>
    <row r="231" spans="1:5" ht="13.2" x14ac:dyDescent="0.25">
      <c r="A231"/>
      <c r="B231"/>
      <c r="C231"/>
      <c r="D231"/>
      <c r="E231"/>
    </row>
    <row r="232" spans="1:5" ht="13.2" x14ac:dyDescent="0.25">
      <c r="A232"/>
      <c r="B232"/>
      <c r="C232"/>
      <c r="D232"/>
      <c r="E232"/>
    </row>
    <row r="233" spans="1:5" ht="13.2" x14ac:dyDescent="0.25">
      <c r="A233"/>
      <c r="B233"/>
      <c r="C233"/>
      <c r="D233"/>
      <c r="E233"/>
    </row>
    <row r="234" spans="1:5" ht="13.2" x14ac:dyDescent="0.25">
      <c r="A234"/>
      <c r="B234"/>
      <c r="C234"/>
      <c r="D234"/>
      <c r="E234"/>
    </row>
    <row r="235" spans="1:5" ht="13.2" x14ac:dyDescent="0.25">
      <c r="A235"/>
      <c r="B235"/>
      <c r="C235"/>
      <c r="D235"/>
      <c r="E235"/>
    </row>
    <row r="236" spans="1:5" ht="13.2" x14ac:dyDescent="0.25">
      <c r="A236"/>
      <c r="B236"/>
      <c r="C236"/>
      <c r="D236"/>
      <c r="E236"/>
    </row>
    <row r="237" spans="1:5" ht="13.2" x14ac:dyDescent="0.25">
      <c r="A237"/>
      <c r="B237"/>
      <c r="C237"/>
      <c r="D237"/>
      <c r="E237"/>
    </row>
    <row r="238" spans="1:5" ht="13.2" x14ac:dyDescent="0.25">
      <c r="A238"/>
      <c r="B238"/>
      <c r="C238"/>
      <c r="D238"/>
      <c r="E238"/>
    </row>
    <row r="239" spans="1:5" ht="13.2" x14ac:dyDescent="0.25">
      <c r="A239"/>
      <c r="B239"/>
      <c r="C239"/>
      <c r="D239"/>
      <c r="E239"/>
    </row>
    <row r="240" spans="1:5" ht="13.2" x14ac:dyDescent="0.25">
      <c r="A240"/>
      <c r="B240"/>
      <c r="C240"/>
      <c r="D240"/>
      <c r="E240"/>
    </row>
    <row r="241" spans="1:5" ht="13.2" x14ac:dyDescent="0.25">
      <c r="A241"/>
      <c r="B241"/>
      <c r="C241"/>
      <c r="D241"/>
      <c r="E241"/>
    </row>
    <row r="242" spans="1:5" ht="13.2" x14ac:dyDescent="0.25">
      <c r="A242"/>
      <c r="B242"/>
      <c r="C242"/>
      <c r="D242"/>
      <c r="E242"/>
    </row>
    <row r="243" spans="1:5" ht="13.2" x14ac:dyDescent="0.25">
      <c r="A243"/>
      <c r="B243"/>
      <c r="C243"/>
      <c r="D243"/>
      <c r="E243"/>
    </row>
    <row r="244" spans="1:5" ht="13.2" x14ac:dyDescent="0.25">
      <c r="A244"/>
      <c r="B244"/>
      <c r="C244"/>
      <c r="D244"/>
      <c r="E244"/>
    </row>
    <row r="245" spans="1:5" ht="13.2" x14ac:dyDescent="0.25">
      <c r="A245"/>
      <c r="B245"/>
      <c r="C245"/>
      <c r="D245"/>
      <c r="E245"/>
    </row>
    <row r="246" spans="1:5" ht="13.2" x14ac:dyDescent="0.25">
      <c r="A246"/>
      <c r="B246"/>
      <c r="C246"/>
      <c r="D246"/>
      <c r="E246"/>
    </row>
    <row r="247" spans="1:5" ht="13.2" x14ac:dyDescent="0.25">
      <c r="A247"/>
      <c r="B247"/>
      <c r="C247"/>
      <c r="D247"/>
      <c r="E247"/>
    </row>
    <row r="248" spans="1:5" ht="13.2" x14ac:dyDescent="0.25">
      <c r="A248"/>
      <c r="B248"/>
      <c r="C248"/>
      <c r="D248"/>
      <c r="E248"/>
    </row>
    <row r="249" spans="1:5" ht="13.2" x14ac:dyDescent="0.25">
      <c r="A249"/>
      <c r="B249"/>
      <c r="C249"/>
      <c r="D249"/>
      <c r="E249"/>
    </row>
    <row r="250" spans="1:5" ht="13.2" x14ac:dyDescent="0.25">
      <c r="A250"/>
      <c r="B250"/>
      <c r="C250"/>
      <c r="D250"/>
      <c r="E250"/>
    </row>
    <row r="251" spans="1:5" ht="13.2" x14ac:dyDescent="0.25">
      <c r="A251"/>
      <c r="B251"/>
      <c r="C251"/>
      <c r="D251"/>
      <c r="E251"/>
    </row>
    <row r="252" spans="1:5" ht="13.2" x14ac:dyDescent="0.25">
      <c r="A252"/>
      <c r="B252"/>
      <c r="C252"/>
      <c r="D252"/>
      <c r="E252"/>
    </row>
    <row r="253" spans="1:5" ht="13.2" x14ac:dyDescent="0.25">
      <c r="A253"/>
      <c r="B253"/>
      <c r="C253"/>
      <c r="D253"/>
      <c r="E253"/>
    </row>
    <row r="254" spans="1:5" ht="13.2" x14ac:dyDescent="0.25">
      <c r="A254"/>
      <c r="B254"/>
      <c r="C254"/>
      <c r="D254"/>
      <c r="E254"/>
    </row>
    <row r="255" spans="1:5" ht="13.2" x14ac:dyDescent="0.25">
      <c r="A255"/>
      <c r="B255"/>
      <c r="C255"/>
      <c r="D255"/>
      <c r="E255"/>
    </row>
    <row r="256" spans="1:5" ht="13.2" x14ac:dyDescent="0.25">
      <c r="A256"/>
      <c r="B256"/>
      <c r="C256"/>
      <c r="D256"/>
      <c r="E256"/>
    </row>
    <row r="257" spans="1:5" ht="13.2" x14ac:dyDescent="0.25">
      <c r="A257"/>
      <c r="B257"/>
      <c r="C257"/>
      <c r="D257"/>
      <c r="E257"/>
    </row>
    <row r="258" spans="1:5" ht="13.2" x14ac:dyDescent="0.25">
      <c r="A258"/>
      <c r="B258"/>
      <c r="C258"/>
      <c r="D258"/>
      <c r="E258"/>
    </row>
    <row r="259" spans="1:5" ht="13.2" x14ac:dyDescent="0.25">
      <c r="A259"/>
      <c r="B259"/>
      <c r="C259"/>
      <c r="D259"/>
      <c r="E259"/>
    </row>
    <row r="260" spans="1:5" ht="13.2" x14ac:dyDescent="0.25">
      <c r="A260"/>
      <c r="B260"/>
      <c r="C260"/>
      <c r="D260"/>
      <c r="E260"/>
    </row>
    <row r="261" spans="1:5" ht="13.2" x14ac:dyDescent="0.25">
      <c r="A261"/>
      <c r="B261"/>
      <c r="C261"/>
      <c r="D261"/>
      <c r="E261"/>
    </row>
    <row r="262" spans="1:5" ht="13.2" x14ac:dyDescent="0.25">
      <c r="A262"/>
      <c r="B262"/>
      <c r="C262"/>
      <c r="D262"/>
      <c r="E262"/>
    </row>
    <row r="263" spans="1:5" ht="13.2" x14ac:dyDescent="0.25">
      <c r="A263"/>
      <c r="B263"/>
      <c r="C263"/>
      <c r="D263"/>
      <c r="E263"/>
    </row>
    <row r="264" spans="1:5" ht="13.2" x14ac:dyDescent="0.25">
      <c r="A264"/>
      <c r="B264"/>
      <c r="C264"/>
      <c r="D264"/>
      <c r="E264"/>
    </row>
    <row r="265" spans="1:5" ht="13.2" x14ac:dyDescent="0.25">
      <c r="A265"/>
      <c r="B265"/>
      <c r="C265"/>
      <c r="D265"/>
      <c r="E265"/>
    </row>
    <row r="266" spans="1:5" ht="13.2" x14ac:dyDescent="0.25">
      <c r="A266"/>
      <c r="B266"/>
      <c r="C266"/>
      <c r="D266"/>
      <c r="E266"/>
    </row>
    <row r="267" spans="1:5" ht="13.2" x14ac:dyDescent="0.25">
      <c r="A267"/>
      <c r="B267"/>
      <c r="C267"/>
      <c r="D267"/>
      <c r="E267"/>
    </row>
    <row r="268" spans="1:5" ht="13.2" x14ac:dyDescent="0.25">
      <c r="A268"/>
      <c r="B268"/>
      <c r="C268"/>
      <c r="D268"/>
      <c r="E268"/>
    </row>
    <row r="269" spans="1:5" ht="13.2" x14ac:dyDescent="0.25">
      <c r="A269"/>
      <c r="B269"/>
      <c r="C269"/>
      <c r="D269"/>
      <c r="E269"/>
    </row>
    <row r="270" spans="1:5" ht="13.2" x14ac:dyDescent="0.25">
      <c r="A270"/>
      <c r="B270"/>
      <c r="C270"/>
      <c r="D270"/>
      <c r="E270"/>
    </row>
    <row r="271" spans="1:5" ht="13.2" x14ac:dyDescent="0.25">
      <c r="A271"/>
      <c r="B271"/>
      <c r="C271"/>
      <c r="D271"/>
      <c r="E271"/>
    </row>
    <row r="272" spans="1:5" ht="13.2" x14ac:dyDescent="0.25">
      <c r="A272"/>
      <c r="B272"/>
      <c r="C272"/>
      <c r="D272"/>
      <c r="E272"/>
    </row>
    <row r="273" spans="1:5" ht="13.2" x14ac:dyDescent="0.25">
      <c r="A273"/>
      <c r="B273"/>
      <c r="C273"/>
      <c r="D273"/>
      <c r="E273"/>
    </row>
    <row r="274" spans="1:5" ht="13.2" x14ac:dyDescent="0.25">
      <c r="A274"/>
      <c r="B274"/>
      <c r="C274"/>
      <c r="D274"/>
      <c r="E274"/>
    </row>
    <row r="275" spans="1:5" ht="13.2" x14ac:dyDescent="0.25">
      <c r="A275"/>
      <c r="B275"/>
      <c r="C275"/>
      <c r="D275"/>
      <c r="E275"/>
    </row>
    <row r="276" spans="1:5" ht="13.2" x14ac:dyDescent="0.25">
      <c r="A276"/>
      <c r="B276"/>
      <c r="C276"/>
      <c r="D276"/>
      <c r="E276"/>
    </row>
    <row r="277" spans="1:5" ht="13.2" x14ac:dyDescent="0.25">
      <c r="A277"/>
      <c r="B277"/>
      <c r="C277"/>
      <c r="D277"/>
      <c r="E277"/>
    </row>
    <row r="278" spans="1:5" ht="13.2" x14ac:dyDescent="0.25">
      <c r="A278"/>
      <c r="B278"/>
      <c r="C278"/>
      <c r="D278"/>
      <c r="E278"/>
    </row>
    <row r="279" spans="1:5" ht="13.2" x14ac:dyDescent="0.25">
      <c r="A279"/>
      <c r="B279"/>
      <c r="C279"/>
      <c r="D279"/>
      <c r="E279"/>
    </row>
    <row r="280" spans="1:5" ht="13.2" x14ac:dyDescent="0.25">
      <c r="A280"/>
      <c r="B280"/>
      <c r="C280"/>
      <c r="D280"/>
      <c r="E280"/>
    </row>
    <row r="281" spans="1:5" ht="13.2" x14ac:dyDescent="0.25">
      <c r="A281"/>
      <c r="B281"/>
      <c r="C281"/>
      <c r="D281"/>
      <c r="E281"/>
    </row>
    <row r="282" spans="1:5" ht="13.2" x14ac:dyDescent="0.25">
      <c r="A282"/>
      <c r="B282"/>
      <c r="C282"/>
      <c r="D282"/>
      <c r="E282"/>
    </row>
    <row r="283" spans="1:5" ht="13.2" x14ac:dyDescent="0.25">
      <c r="A283"/>
      <c r="B283"/>
      <c r="C283"/>
      <c r="D283"/>
      <c r="E283"/>
    </row>
    <row r="284" spans="1:5" ht="13.2" x14ac:dyDescent="0.25">
      <c r="A284"/>
      <c r="B284"/>
      <c r="C284"/>
      <c r="D284"/>
      <c r="E284"/>
    </row>
    <row r="285" spans="1:5" ht="13.2" x14ac:dyDescent="0.25">
      <c r="A285"/>
      <c r="B285"/>
      <c r="C285"/>
      <c r="D285"/>
      <c r="E285"/>
    </row>
    <row r="286" spans="1:5" ht="13.2" x14ac:dyDescent="0.25">
      <c r="A286"/>
      <c r="B286"/>
      <c r="C286"/>
      <c r="D286"/>
      <c r="E286"/>
    </row>
    <row r="287" spans="1:5" ht="13.2" x14ac:dyDescent="0.25">
      <c r="A287"/>
      <c r="B287"/>
      <c r="C287"/>
      <c r="D287"/>
      <c r="E287"/>
    </row>
    <row r="288" spans="1:5" ht="13.2" x14ac:dyDescent="0.25">
      <c r="A288"/>
      <c r="B288"/>
      <c r="C288"/>
      <c r="D288"/>
      <c r="E288"/>
    </row>
    <row r="289" spans="1:5" ht="13.2" x14ac:dyDescent="0.25">
      <c r="A289"/>
      <c r="B289"/>
      <c r="C289"/>
      <c r="D289"/>
      <c r="E289"/>
    </row>
    <row r="290" spans="1:5" ht="13.2" x14ac:dyDescent="0.25">
      <c r="A290"/>
      <c r="B290"/>
      <c r="C290"/>
      <c r="D290"/>
      <c r="E290"/>
    </row>
    <row r="291" spans="1:5" ht="13.2" x14ac:dyDescent="0.25">
      <c r="A291"/>
      <c r="B291"/>
      <c r="C291"/>
      <c r="D291"/>
      <c r="E291"/>
    </row>
    <row r="292" spans="1:5" ht="13.2" x14ac:dyDescent="0.25">
      <c r="A292"/>
      <c r="B292"/>
      <c r="C292"/>
      <c r="D292"/>
      <c r="E292"/>
    </row>
    <row r="293" spans="1:5" ht="13.2" x14ac:dyDescent="0.25">
      <c r="A293"/>
      <c r="B293"/>
      <c r="C293"/>
      <c r="D293"/>
      <c r="E293"/>
    </row>
    <row r="294" spans="1:5" ht="13.2" x14ac:dyDescent="0.25">
      <c r="A294"/>
      <c r="B294"/>
      <c r="C294"/>
      <c r="D294"/>
      <c r="E294"/>
    </row>
    <row r="295" spans="1:5" ht="13.2" x14ac:dyDescent="0.25">
      <c r="A295"/>
      <c r="B295"/>
      <c r="C295"/>
      <c r="D295"/>
      <c r="E295"/>
    </row>
    <row r="296" spans="1:5" ht="13.2" x14ac:dyDescent="0.25">
      <c r="A296"/>
      <c r="B296"/>
      <c r="C296"/>
      <c r="D296"/>
      <c r="E296"/>
    </row>
    <row r="297" spans="1:5" ht="13.2" x14ac:dyDescent="0.25">
      <c r="A297"/>
      <c r="B297"/>
      <c r="C297"/>
      <c r="D297"/>
      <c r="E297"/>
    </row>
    <row r="298" spans="1:5" ht="13.2" x14ac:dyDescent="0.25">
      <c r="A298"/>
      <c r="B298"/>
      <c r="C298"/>
      <c r="D298"/>
      <c r="E298"/>
    </row>
    <row r="299" spans="1:5" ht="13.2" x14ac:dyDescent="0.25">
      <c r="A299"/>
      <c r="B299"/>
      <c r="C299"/>
      <c r="D299"/>
      <c r="E299"/>
    </row>
    <row r="300" spans="1:5" ht="13.2" x14ac:dyDescent="0.25">
      <c r="A300"/>
      <c r="B300"/>
      <c r="C300"/>
      <c r="D300"/>
      <c r="E300"/>
    </row>
    <row r="301" spans="1:5" ht="13.2" x14ac:dyDescent="0.25">
      <c r="A301"/>
      <c r="B301"/>
      <c r="C301"/>
      <c r="D301"/>
      <c r="E301"/>
    </row>
    <row r="302" spans="1:5" ht="13.2" x14ac:dyDescent="0.25">
      <c r="A302"/>
      <c r="B302"/>
      <c r="C302"/>
      <c r="D302"/>
      <c r="E302"/>
    </row>
    <row r="303" spans="1:5" ht="13.2" x14ac:dyDescent="0.25">
      <c r="A303"/>
      <c r="B303"/>
      <c r="C303"/>
      <c r="D303"/>
      <c r="E303"/>
    </row>
    <row r="304" spans="1:5" ht="13.2" x14ac:dyDescent="0.25">
      <c r="A304"/>
      <c r="B304"/>
      <c r="C304"/>
      <c r="D304"/>
      <c r="E304"/>
    </row>
    <row r="305" spans="1:5" ht="13.2" x14ac:dyDescent="0.25">
      <c r="A305"/>
      <c r="B305"/>
      <c r="C305"/>
      <c r="D305"/>
      <c r="E305"/>
    </row>
    <row r="306" spans="1:5" ht="13.2" x14ac:dyDescent="0.25">
      <c r="A306"/>
      <c r="B306"/>
      <c r="C306"/>
      <c r="D306"/>
      <c r="E306"/>
    </row>
    <row r="307" spans="1:5" ht="13.2" x14ac:dyDescent="0.25">
      <c r="A307"/>
      <c r="B307"/>
      <c r="C307"/>
      <c r="D307"/>
      <c r="E307"/>
    </row>
    <row r="308" spans="1:5" ht="13.2" x14ac:dyDescent="0.25">
      <c r="A308"/>
      <c r="B308"/>
      <c r="C308"/>
      <c r="D308"/>
      <c r="E308"/>
    </row>
    <row r="309" spans="1:5" ht="13.2" x14ac:dyDescent="0.25">
      <c r="A309"/>
      <c r="B309"/>
      <c r="C309"/>
      <c r="D309"/>
      <c r="E309"/>
    </row>
    <row r="310" spans="1:5" ht="13.2" x14ac:dyDescent="0.25">
      <c r="A310"/>
      <c r="B310"/>
      <c r="C310"/>
      <c r="D310"/>
      <c r="E310"/>
    </row>
    <row r="311" spans="1:5" ht="13.2" x14ac:dyDescent="0.25">
      <c r="A311"/>
      <c r="B311"/>
      <c r="C311"/>
      <c r="D311"/>
      <c r="E311"/>
    </row>
    <row r="312" spans="1:5" ht="13.2" x14ac:dyDescent="0.25">
      <c r="A312"/>
      <c r="B312"/>
      <c r="C312"/>
      <c r="D312"/>
      <c r="E312"/>
    </row>
    <row r="313" spans="1:5" ht="13.2" x14ac:dyDescent="0.25">
      <c r="A313"/>
      <c r="B313"/>
      <c r="C313"/>
      <c r="D313"/>
      <c r="E313"/>
    </row>
    <row r="314" spans="1:5" ht="13.2" x14ac:dyDescent="0.25">
      <c r="A314"/>
      <c r="B314"/>
      <c r="C314"/>
      <c r="D314"/>
      <c r="E314"/>
    </row>
    <row r="315" spans="1:5" ht="13.2" x14ac:dyDescent="0.25">
      <c r="A315"/>
      <c r="B315"/>
      <c r="C315"/>
      <c r="D315"/>
      <c r="E315"/>
    </row>
    <row r="316" spans="1:5" ht="13.2" x14ac:dyDescent="0.25">
      <c r="A316"/>
      <c r="B316"/>
      <c r="C316"/>
      <c r="D316"/>
      <c r="E316"/>
    </row>
    <row r="317" spans="1:5" ht="13.2" x14ac:dyDescent="0.25">
      <c r="A317"/>
      <c r="B317"/>
      <c r="C317"/>
      <c r="D317"/>
      <c r="E317"/>
    </row>
    <row r="318" spans="1:5" ht="13.2" x14ac:dyDescent="0.25">
      <c r="A318"/>
      <c r="B318"/>
      <c r="C318"/>
      <c r="D318"/>
      <c r="E318"/>
    </row>
    <row r="319" spans="1:5" ht="13.2" x14ac:dyDescent="0.25">
      <c r="A319"/>
      <c r="B319"/>
      <c r="C319"/>
      <c r="D319"/>
      <c r="E319"/>
    </row>
    <row r="320" spans="1:5" ht="13.2" x14ac:dyDescent="0.25">
      <c r="A320"/>
      <c r="B320"/>
      <c r="C320"/>
      <c r="D320"/>
      <c r="E320"/>
    </row>
    <row r="321" spans="1:5" ht="13.2" x14ac:dyDescent="0.25">
      <c r="A321"/>
      <c r="B321"/>
      <c r="C321"/>
      <c r="D321"/>
      <c r="E321"/>
    </row>
    <row r="322" spans="1:5" ht="13.2" x14ac:dyDescent="0.25">
      <c r="A322"/>
      <c r="B322"/>
      <c r="C322"/>
      <c r="D322"/>
      <c r="E322"/>
    </row>
    <row r="323" spans="1:5" ht="13.2" x14ac:dyDescent="0.25">
      <c r="A323"/>
      <c r="B323"/>
      <c r="C323"/>
      <c r="D323"/>
      <c r="E323"/>
    </row>
    <row r="324" spans="1:5" ht="13.2" x14ac:dyDescent="0.25">
      <c r="A324"/>
      <c r="B324"/>
      <c r="C324"/>
      <c r="D324"/>
      <c r="E324"/>
    </row>
    <row r="325" spans="1:5" ht="13.2" x14ac:dyDescent="0.25">
      <c r="A325"/>
      <c r="B325"/>
      <c r="C325"/>
      <c r="D325"/>
      <c r="E325"/>
    </row>
    <row r="326" spans="1:5" ht="13.2" x14ac:dyDescent="0.25">
      <c r="A326"/>
      <c r="B326"/>
      <c r="C326"/>
      <c r="D326"/>
      <c r="E326"/>
    </row>
    <row r="327" spans="1:5" ht="13.2" x14ac:dyDescent="0.25">
      <c r="A327"/>
      <c r="B327"/>
      <c r="C327"/>
      <c r="D327"/>
      <c r="E327"/>
    </row>
    <row r="328" spans="1:5" ht="13.2" x14ac:dyDescent="0.25">
      <c r="A328"/>
      <c r="B328"/>
      <c r="C328"/>
      <c r="D328"/>
      <c r="E328"/>
    </row>
    <row r="329" spans="1:5" ht="13.2" x14ac:dyDescent="0.25">
      <c r="A329"/>
      <c r="B329"/>
      <c r="C329"/>
      <c r="D329"/>
      <c r="E329"/>
    </row>
    <row r="330" spans="1:5" ht="13.2" x14ac:dyDescent="0.25">
      <c r="A330"/>
      <c r="B330"/>
      <c r="C330"/>
      <c r="D330"/>
      <c r="E330"/>
    </row>
    <row r="331" spans="1:5" ht="13.2" x14ac:dyDescent="0.25">
      <c r="A331"/>
      <c r="B331"/>
      <c r="C331"/>
      <c r="D331"/>
      <c r="E331"/>
    </row>
    <row r="332" spans="1:5" ht="13.2" x14ac:dyDescent="0.25">
      <c r="A332"/>
      <c r="B332"/>
      <c r="C332"/>
      <c r="D332"/>
      <c r="E332"/>
    </row>
    <row r="333" spans="1:5" ht="13.2" x14ac:dyDescent="0.25">
      <c r="A333"/>
      <c r="B333"/>
      <c r="C333"/>
      <c r="D333"/>
      <c r="E333"/>
    </row>
    <row r="334" spans="1:5" ht="13.2" x14ac:dyDescent="0.25">
      <c r="A334"/>
      <c r="B334"/>
      <c r="C334"/>
      <c r="D334"/>
      <c r="E334"/>
    </row>
    <row r="335" spans="1:5" ht="13.2" x14ac:dyDescent="0.25">
      <c r="A335"/>
      <c r="B335"/>
      <c r="C335"/>
      <c r="D335"/>
      <c r="E335"/>
    </row>
    <row r="336" spans="1:5" ht="13.2" x14ac:dyDescent="0.25">
      <c r="A336"/>
      <c r="B336"/>
      <c r="C336"/>
      <c r="D336"/>
      <c r="E336"/>
    </row>
    <row r="337" spans="1:5" ht="13.2" x14ac:dyDescent="0.25">
      <c r="A337"/>
      <c r="B337"/>
      <c r="C337"/>
      <c r="D337"/>
      <c r="E337"/>
    </row>
    <row r="338" spans="1:5" ht="13.2" x14ac:dyDescent="0.25">
      <c r="A338"/>
      <c r="B338"/>
      <c r="C338"/>
      <c r="D338"/>
      <c r="E338"/>
    </row>
    <row r="339" spans="1:5" ht="13.2" x14ac:dyDescent="0.25">
      <c r="A339"/>
      <c r="B339"/>
      <c r="C339"/>
      <c r="D339"/>
      <c r="E339"/>
    </row>
    <row r="340" spans="1:5" ht="13.2" x14ac:dyDescent="0.25">
      <c r="A340"/>
      <c r="B340"/>
      <c r="C340"/>
      <c r="D340"/>
      <c r="E340"/>
    </row>
    <row r="341" spans="1:5" ht="13.2" x14ac:dyDescent="0.25">
      <c r="A341"/>
      <c r="B341"/>
      <c r="C341"/>
      <c r="D341"/>
      <c r="E341"/>
    </row>
    <row r="342" spans="1:5" ht="13.2" x14ac:dyDescent="0.25">
      <c r="A342"/>
      <c r="B342"/>
      <c r="C342"/>
      <c r="D342"/>
      <c r="E342"/>
    </row>
    <row r="343" spans="1:5" ht="13.2" x14ac:dyDescent="0.25">
      <c r="A343"/>
      <c r="B343"/>
      <c r="C343"/>
      <c r="D343"/>
      <c r="E343"/>
    </row>
    <row r="344" spans="1:5" ht="13.2" x14ac:dyDescent="0.25">
      <c r="A344"/>
      <c r="B344"/>
      <c r="C344"/>
      <c r="D344"/>
      <c r="E344"/>
    </row>
    <row r="345" spans="1:5" ht="13.2" x14ac:dyDescent="0.25">
      <c r="A345"/>
      <c r="B345"/>
      <c r="C345"/>
      <c r="D345"/>
      <c r="E345"/>
    </row>
    <row r="346" spans="1:5" ht="13.2" x14ac:dyDescent="0.25">
      <c r="A346"/>
      <c r="B346"/>
      <c r="C346"/>
      <c r="D346"/>
      <c r="E346"/>
    </row>
    <row r="347" spans="1:5" ht="13.2" x14ac:dyDescent="0.25">
      <c r="A347"/>
      <c r="B347"/>
      <c r="C347"/>
      <c r="D347"/>
      <c r="E347"/>
    </row>
    <row r="348" spans="1:5" ht="13.2" x14ac:dyDescent="0.25">
      <c r="A348"/>
      <c r="B348"/>
      <c r="C348"/>
      <c r="D348"/>
      <c r="E348"/>
    </row>
    <row r="349" spans="1:5" ht="13.2" x14ac:dyDescent="0.25">
      <c r="A349"/>
      <c r="B349"/>
      <c r="C349"/>
      <c r="D349"/>
      <c r="E349"/>
    </row>
    <row r="350" spans="1:5" ht="13.2" x14ac:dyDescent="0.25">
      <c r="A350"/>
      <c r="B350"/>
      <c r="C350"/>
      <c r="D350"/>
      <c r="E350"/>
    </row>
    <row r="351" spans="1:5" ht="13.2" x14ac:dyDescent="0.25">
      <c r="A351"/>
      <c r="B351"/>
      <c r="C351"/>
      <c r="D351"/>
      <c r="E351"/>
    </row>
    <row r="352" spans="1:5" ht="13.2" x14ac:dyDescent="0.25">
      <c r="A352"/>
      <c r="B352"/>
      <c r="C352"/>
      <c r="D352"/>
      <c r="E352"/>
    </row>
    <row r="353" spans="1:5" ht="13.2" x14ac:dyDescent="0.25">
      <c r="A353"/>
      <c r="B353"/>
      <c r="C353"/>
      <c r="D353"/>
      <c r="E353"/>
    </row>
    <row r="354" spans="1:5" ht="13.2" x14ac:dyDescent="0.25">
      <c r="A354"/>
      <c r="B354"/>
      <c r="C354"/>
      <c r="D354"/>
      <c r="E354"/>
    </row>
    <row r="355" spans="1:5" ht="13.2" x14ac:dyDescent="0.25">
      <c r="A355"/>
      <c r="B355"/>
      <c r="C355"/>
      <c r="D355"/>
      <c r="E355"/>
    </row>
    <row r="356" spans="1:5" ht="13.2" x14ac:dyDescent="0.25">
      <c r="A356"/>
      <c r="B356"/>
      <c r="C356"/>
      <c r="D356"/>
      <c r="E356"/>
    </row>
    <row r="357" spans="1:5" ht="13.2" x14ac:dyDescent="0.25">
      <c r="A357"/>
      <c r="B357"/>
      <c r="C357"/>
      <c r="D357"/>
      <c r="E357"/>
    </row>
    <row r="358" spans="1:5" ht="13.2" x14ac:dyDescent="0.25">
      <c r="A358"/>
      <c r="B358"/>
      <c r="C358"/>
      <c r="D358"/>
      <c r="E358"/>
    </row>
    <row r="359" spans="1:5" ht="13.2" x14ac:dyDescent="0.25">
      <c r="A359"/>
      <c r="B359"/>
      <c r="C359"/>
      <c r="D359"/>
      <c r="E359"/>
    </row>
    <row r="360" spans="1:5" ht="13.2" x14ac:dyDescent="0.25">
      <c r="A360"/>
      <c r="B360"/>
      <c r="C360"/>
      <c r="D360"/>
      <c r="E360"/>
    </row>
    <row r="361" spans="1:5" ht="13.2" x14ac:dyDescent="0.25">
      <c r="A361"/>
      <c r="B361"/>
      <c r="C361"/>
      <c r="D361"/>
      <c r="E361"/>
    </row>
    <row r="362" spans="1:5" ht="13.2" x14ac:dyDescent="0.25">
      <c r="A362"/>
      <c r="B362"/>
      <c r="C362"/>
      <c r="D362"/>
      <c r="E362"/>
    </row>
    <row r="363" spans="1:5" ht="13.2" x14ac:dyDescent="0.25">
      <c r="A363"/>
      <c r="B363"/>
      <c r="C363"/>
      <c r="D363"/>
      <c r="E363"/>
    </row>
    <row r="364" spans="1:5" ht="13.2" x14ac:dyDescent="0.25">
      <c r="A364"/>
      <c r="B364"/>
      <c r="C364"/>
      <c r="D364"/>
      <c r="E364"/>
    </row>
    <row r="365" spans="1:5" ht="13.2" x14ac:dyDescent="0.25">
      <c r="A365"/>
      <c r="B365"/>
      <c r="C365"/>
      <c r="D365"/>
      <c r="E365"/>
    </row>
    <row r="366" spans="1:5" ht="13.2" x14ac:dyDescent="0.25">
      <c r="A366"/>
      <c r="B366"/>
      <c r="C366"/>
      <c r="D366"/>
      <c r="E366"/>
    </row>
    <row r="367" spans="1:5" ht="13.2" x14ac:dyDescent="0.25">
      <c r="A367"/>
      <c r="B367"/>
      <c r="C367"/>
      <c r="D367"/>
      <c r="E367"/>
    </row>
    <row r="368" spans="1:5" ht="13.2" x14ac:dyDescent="0.25">
      <c r="A368"/>
      <c r="B368"/>
      <c r="C368"/>
      <c r="D368"/>
      <c r="E368"/>
    </row>
    <row r="369" spans="1:5" ht="13.2" x14ac:dyDescent="0.25">
      <c r="A369"/>
      <c r="B369"/>
      <c r="C369"/>
      <c r="D369"/>
      <c r="E369"/>
    </row>
    <row r="370" spans="1:5" ht="13.2" x14ac:dyDescent="0.25">
      <c r="A370"/>
      <c r="B370"/>
      <c r="C370"/>
      <c r="D370"/>
      <c r="E370"/>
    </row>
    <row r="371" spans="1:5" ht="13.2" x14ac:dyDescent="0.25">
      <c r="A371"/>
      <c r="B371"/>
      <c r="C371"/>
      <c r="D371"/>
      <c r="E371"/>
    </row>
    <row r="372" spans="1:5" ht="13.2" x14ac:dyDescent="0.25">
      <c r="A372"/>
      <c r="B372"/>
      <c r="C372"/>
      <c r="D372"/>
      <c r="E372"/>
    </row>
    <row r="373" spans="1:5" ht="13.2" x14ac:dyDescent="0.25">
      <c r="A373"/>
      <c r="B373"/>
      <c r="C373"/>
      <c r="D373"/>
      <c r="E373"/>
    </row>
    <row r="374" spans="1:5" ht="13.2" x14ac:dyDescent="0.25">
      <c r="A374"/>
      <c r="B374"/>
      <c r="C374"/>
      <c r="D374"/>
      <c r="E374"/>
    </row>
    <row r="375" spans="1:5" ht="13.2" x14ac:dyDescent="0.25">
      <c r="A375"/>
      <c r="B375"/>
      <c r="C375"/>
      <c r="D375"/>
      <c r="E375"/>
    </row>
    <row r="376" spans="1:5" ht="13.2" x14ac:dyDescent="0.25">
      <c r="A376"/>
      <c r="B376"/>
      <c r="C376"/>
      <c r="D376"/>
      <c r="E376"/>
    </row>
    <row r="377" spans="1:5" ht="13.2" x14ac:dyDescent="0.25">
      <c r="A377"/>
      <c r="B377"/>
      <c r="C377"/>
      <c r="D377"/>
      <c r="E377"/>
    </row>
    <row r="378" spans="1:5" ht="13.2" x14ac:dyDescent="0.25">
      <c r="A378"/>
      <c r="B378"/>
      <c r="C378"/>
      <c r="D378"/>
      <c r="E378"/>
    </row>
    <row r="379" spans="1:5" ht="13.2" x14ac:dyDescent="0.25">
      <c r="A379"/>
      <c r="B379"/>
      <c r="C379"/>
      <c r="D379"/>
      <c r="E379"/>
    </row>
    <row r="380" spans="1:5" ht="13.2" x14ac:dyDescent="0.25">
      <c r="A380"/>
      <c r="B380"/>
      <c r="C380"/>
      <c r="D380"/>
      <c r="E380"/>
    </row>
    <row r="381" spans="1:5" ht="13.2" x14ac:dyDescent="0.25">
      <c r="A381"/>
      <c r="B381"/>
      <c r="C381"/>
      <c r="D381"/>
      <c r="E381"/>
    </row>
    <row r="382" spans="1:5" ht="13.2" x14ac:dyDescent="0.25">
      <c r="A382"/>
      <c r="B382"/>
      <c r="C382"/>
      <c r="D382"/>
      <c r="E382"/>
    </row>
    <row r="383" spans="1:5" ht="13.2" x14ac:dyDescent="0.25">
      <c r="A383"/>
      <c r="B383"/>
      <c r="C383"/>
      <c r="D383"/>
      <c r="E383"/>
    </row>
    <row r="384" spans="1:5" ht="13.2" x14ac:dyDescent="0.25">
      <c r="A384"/>
      <c r="B384"/>
      <c r="C384"/>
      <c r="D384"/>
      <c r="E384"/>
    </row>
    <row r="385" spans="1:5" ht="13.2" x14ac:dyDescent="0.25">
      <c r="A385"/>
      <c r="B385"/>
      <c r="C385"/>
      <c r="D385"/>
      <c r="E385"/>
    </row>
    <row r="386" spans="1:5" ht="13.2" x14ac:dyDescent="0.25">
      <c r="A386"/>
      <c r="B386"/>
      <c r="C386"/>
      <c r="D386"/>
      <c r="E386"/>
    </row>
    <row r="387" spans="1:5" ht="13.2" x14ac:dyDescent="0.25">
      <c r="A387"/>
      <c r="B387"/>
      <c r="C387"/>
      <c r="D387"/>
      <c r="E387"/>
    </row>
    <row r="388" spans="1:5" ht="13.2" x14ac:dyDescent="0.25">
      <c r="A388"/>
      <c r="B388"/>
      <c r="C388"/>
      <c r="D388"/>
      <c r="E388"/>
    </row>
    <row r="389" spans="1:5" ht="13.2" x14ac:dyDescent="0.25">
      <c r="A389"/>
      <c r="B389"/>
      <c r="C389"/>
      <c r="D389"/>
      <c r="E389"/>
    </row>
    <row r="390" spans="1:5" ht="13.2" x14ac:dyDescent="0.25">
      <c r="A390"/>
      <c r="B390"/>
      <c r="C390"/>
      <c r="D390"/>
      <c r="E390"/>
    </row>
    <row r="391" spans="1:5" ht="13.2" x14ac:dyDescent="0.25">
      <c r="A391"/>
      <c r="B391"/>
      <c r="C391"/>
      <c r="D391"/>
      <c r="E391"/>
    </row>
    <row r="392" spans="1:5" ht="13.2" x14ac:dyDescent="0.25">
      <c r="A392"/>
      <c r="B392"/>
      <c r="C392"/>
      <c r="D392"/>
      <c r="E392"/>
    </row>
    <row r="393" spans="1:5" ht="13.2" x14ac:dyDescent="0.25">
      <c r="A393"/>
      <c r="B393"/>
      <c r="C393"/>
      <c r="D393"/>
      <c r="E393"/>
    </row>
    <row r="394" spans="1:5" ht="13.2" x14ac:dyDescent="0.25">
      <c r="A394"/>
      <c r="B394"/>
      <c r="C394"/>
      <c r="D394"/>
      <c r="E394"/>
    </row>
    <row r="395" spans="1:5" ht="13.2" x14ac:dyDescent="0.25">
      <c r="A395"/>
      <c r="B395"/>
      <c r="C395"/>
      <c r="D395"/>
      <c r="E395"/>
    </row>
    <row r="396" spans="1:5" ht="13.2" x14ac:dyDescent="0.25">
      <c r="A396"/>
      <c r="B396"/>
      <c r="C396"/>
      <c r="D396"/>
      <c r="E396"/>
    </row>
    <row r="397" spans="1:5" ht="13.2" x14ac:dyDescent="0.25">
      <c r="A397"/>
      <c r="B397"/>
      <c r="C397"/>
      <c r="D397"/>
      <c r="E397"/>
    </row>
    <row r="398" spans="1:5" ht="13.2" x14ac:dyDescent="0.25">
      <c r="A398"/>
      <c r="B398"/>
      <c r="C398"/>
      <c r="D398"/>
      <c r="E398"/>
    </row>
    <row r="399" spans="1:5" ht="13.2" x14ac:dyDescent="0.25">
      <c r="A399"/>
      <c r="B399"/>
      <c r="C399"/>
      <c r="D399"/>
      <c r="E399"/>
    </row>
    <row r="400" spans="1:5" ht="13.2" x14ac:dyDescent="0.25">
      <c r="A400"/>
      <c r="B400"/>
      <c r="C400"/>
      <c r="D400"/>
      <c r="E400"/>
    </row>
    <row r="401" spans="1:5" ht="13.2" x14ac:dyDescent="0.25">
      <c r="A401"/>
      <c r="B401"/>
      <c r="C401"/>
      <c r="D401"/>
      <c r="E401"/>
    </row>
    <row r="402" spans="1:5" ht="13.2" x14ac:dyDescent="0.25">
      <c r="A402"/>
      <c r="B402"/>
      <c r="C402"/>
      <c r="D402"/>
      <c r="E402"/>
    </row>
    <row r="403" spans="1:5" ht="13.2" x14ac:dyDescent="0.25">
      <c r="A403"/>
      <c r="B403"/>
      <c r="C403"/>
      <c r="D403"/>
      <c r="E403"/>
    </row>
    <row r="404" spans="1:5" ht="13.2" x14ac:dyDescent="0.25">
      <c r="A404"/>
      <c r="B404"/>
      <c r="C404"/>
      <c r="D404"/>
      <c r="E404"/>
    </row>
    <row r="405" spans="1:5" ht="13.2" x14ac:dyDescent="0.25">
      <c r="A405"/>
      <c r="B405"/>
      <c r="C405"/>
      <c r="D405"/>
      <c r="E405"/>
    </row>
    <row r="406" spans="1:5" ht="13.2" x14ac:dyDescent="0.25">
      <c r="A406"/>
      <c r="B406"/>
      <c r="C406"/>
      <c r="D406"/>
      <c r="E406"/>
    </row>
    <row r="407" spans="1:5" ht="13.2" x14ac:dyDescent="0.25">
      <c r="A407"/>
      <c r="B407"/>
      <c r="C407"/>
      <c r="D407"/>
      <c r="E407"/>
    </row>
    <row r="408" spans="1:5" ht="13.2" x14ac:dyDescent="0.25">
      <c r="A408"/>
      <c r="B408"/>
      <c r="C408"/>
      <c r="D408"/>
      <c r="E408"/>
    </row>
    <row r="409" spans="1:5" ht="13.2" x14ac:dyDescent="0.25">
      <c r="A409"/>
      <c r="B409"/>
      <c r="C409"/>
      <c r="D409"/>
      <c r="E409"/>
    </row>
    <row r="410" spans="1:5" ht="13.2" x14ac:dyDescent="0.25">
      <c r="A410"/>
      <c r="B410"/>
      <c r="C410"/>
      <c r="D410"/>
      <c r="E410"/>
    </row>
    <row r="411" spans="1:5" ht="13.2" x14ac:dyDescent="0.25">
      <c r="A411"/>
      <c r="B411"/>
      <c r="C411"/>
      <c r="D411"/>
      <c r="E411"/>
    </row>
    <row r="412" spans="1:5" ht="13.2" x14ac:dyDescent="0.25">
      <c r="A412"/>
      <c r="B412"/>
      <c r="C412"/>
      <c r="D412"/>
      <c r="E412"/>
    </row>
    <row r="413" spans="1:5" ht="13.2" x14ac:dyDescent="0.25">
      <c r="A413"/>
      <c r="B413"/>
      <c r="C413"/>
      <c r="D413"/>
      <c r="E413"/>
    </row>
    <row r="414" spans="1:5" ht="13.2" x14ac:dyDescent="0.25">
      <c r="A414"/>
      <c r="B414"/>
      <c r="C414"/>
      <c r="D414"/>
      <c r="E414"/>
    </row>
    <row r="415" spans="1:5" ht="13.2" x14ac:dyDescent="0.25">
      <c r="A415"/>
      <c r="B415"/>
      <c r="C415"/>
      <c r="D415"/>
      <c r="E415"/>
    </row>
    <row r="416" spans="1:5" ht="13.2" x14ac:dyDescent="0.25">
      <c r="A416"/>
      <c r="B416"/>
      <c r="C416"/>
      <c r="D416"/>
      <c r="E416"/>
    </row>
    <row r="417" spans="1:5" ht="13.2" x14ac:dyDescent="0.25">
      <c r="A417"/>
      <c r="B417"/>
      <c r="C417"/>
      <c r="D417"/>
      <c r="E417"/>
    </row>
    <row r="418" spans="1:5" ht="13.2" x14ac:dyDescent="0.25">
      <c r="A418"/>
      <c r="B418"/>
      <c r="C418"/>
      <c r="D418"/>
      <c r="E418"/>
    </row>
    <row r="419" spans="1:5" ht="13.2" x14ac:dyDescent="0.25">
      <c r="A419"/>
      <c r="B419"/>
      <c r="C419"/>
      <c r="D419"/>
      <c r="E419"/>
    </row>
    <row r="420" spans="1:5" ht="13.2" x14ac:dyDescent="0.25">
      <c r="A420"/>
      <c r="B420"/>
      <c r="C420"/>
      <c r="D420"/>
      <c r="E420"/>
    </row>
    <row r="421" spans="1:5" ht="13.2" x14ac:dyDescent="0.25">
      <c r="A421"/>
      <c r="B421"/>
      <c r="C421"/>
      <c r="D421"/>
      <c r="E421"/>
    </row>
    <row r="422" spans="1:5" ht="13.2" x14ac:dyDescent="0.25">
      <c r="A422"/>
      <c r="B422"/>
      <c r="C422"/>
      <c r="D422"/>
      <c r="E422"/>
    </row>
    <row r="423" spans="1:5" ht="13.2" x14ac:dyDescent="0.25">
      <c r="A423"/>
      <c r="B423"/>
      <c r="C423"/>
      <c r="D423"/>
      <c r="E423"/>
    </row>
    <row r="424" spans="1:5" ht="13.2" x14ac:dyDescent="0.25">
      <c r="A424"/>
      <c r="B424"/>
      <c r="C424"/>
      <c r="D424"/>
      <c r="E424"/>
    </row>
    <row r="425" spans="1:5" ht="13.2" x14ac:dyDescent="0.25">
      <c r="A425"/>
      <c r="B425"/>
      <c r="C425"/>
      <c r="D425"/>
      <c r="E425"/>
    </row>
    <row r="426" spans="1:5" ht="13.2" x14ac:dyDescent="0.25">
      <c r="A426"/>
      <c r="B426"/>
      <c r="C426"/>
      <c r="D426"/>
      <c r="E426"/>
    </row>
    <row r="427" spans="1:5" ht="13.2" x14ac:dyDescent="0.25">
      <c r="A427"/>
      <c r="B427"/>
      <c r="C427"/>
      <c r="D427"/>
      <c r="E427"/>
    </row>
    <row r="428" spans="1:5" ht="13.2" x14ac:dyDescent="0.25">
      <c r="A428"/>
      <c r="B428"/>
      <c r="C428"/>
      <c r="D428"/>
      <c r="E428"/>
    </row>
    <row r="429" spans="1:5" ht="13.2" x14ac:dyDescent="0.25">
      <c r="A429"/>
      <c r="B429"/>
      <c r="C429"/>
      <c r="D429"/>
      <c r="E429"/>
    </row>
    <row r="430" spans="1:5" ht="13.2" x14ac:dyDescent="0.25">
      <c r="A430"/>
      <c r="B430"/>
      <c r="C430"/>
      <c r="D430"/>
      <c r="E430"/>
    </row>
  </sheetData>
  <pageMargins left="0.7" right="0.7" top="0.75" bottom="0.75" header="0.3" footer="0.3"/>
  <pageSetup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504"/>
  <sheetViews>
    <sheetView workbookViewId="0">
      <selection activeCell="A2" sqref="A2"/>
    </sheetView>
  </sheetViews>
  <sheetFormatPr defaultColWidth="9.109375" defaultRowHeight="10.199999999999999" x14ac:dyDescent="0.2"/>
  <cols>
    <col min="1" max="1" width="13.109375" style="16" customWidth="1"/>
    <col min="2" max="2" width="35.88671875" style="16" bestFit="1" customWidth="1"/>
    <col min="3" max="3" width="23" style="16" bestFit="1" customWidth="1"/>
    <col min="4" max="4" width="24" style="16" bestFit="1" customWidth="1"/>
    <col min="5" max="5" width="9.6640625" style="12" bestFit="1" customWidth="1"/>
    <col min="6" max="6" width="32.44140625" style="16" customWidth="1"/>
    <col min="7" max="7" width="16.5546875" style="287" bestFit="1" customWidth="1"/>
    <col min="8" max="8" width="14.44140625" style="97" bestFit="1" customWidth="1"/>
    <col min="9" max="9" width="16.88671875" style="97" customWidth="1"/>
    <col min="10" max="10" width="12.109375" style="97" bestFit="1" customWidth="1"/>
    <col min="11" max="11" width="14" style="97" bestFit="1" customWidth="1"/>
    <col min="12" max="12" width="11.6640625" style="97" bestFit="1" customWidth="1"/>
    <col min="13" max="13" width="12.5546875" style="97" bestFit="1" customWidth="1"/>
    <col min="14" max="16384" width="9.109375" style="97"/>
  </cols>
  <sheetData>
    <row r="1" spans="1:13" x14ac:dyDescent="0.2">
      <c r="A1" s="19" t="s">
        <v>576</v>
      </c>
    </row>
    <row r="2" spans="1:13" x14ac:dyDescent="0.2">
      <c r="A2" s="19" t="s">
        <v>571</v>
      </c>
    </row>
    <row r="3" spans="1:13" x14ac:dyDescent="0.2">
      <c r="A3" s="97"/>
      <c r="B3" s="270" t="s">
        <v>195</v>
      </c>
      <c r="C3" s="271"/>
      <c r="D3" s="271"/>
      <c r="E3" s="271"/>
      <c r="F3" s="271"/>
      <c r="G3" s="271"/>
    </row>
    <row r="4" spans="1:13" x14ac:dyDescent="0.2">
      <c r="A4" s="97"/>
      <c r="B4" s="272" t="s">
        <v>196</v>
      </c>
      <c r="C4" s="97"/>
      <c r="D4" s="97"/>
      <c r="E4" s="273"/>
      <c r="F4" s="97"/>
      <c r="G4" s="2" t="s">
        <v>0</v>
      </c>
      <c r="H4" s="2" t="s">
        <v>1</v>
      </c>
      <c r="I4" s="3" t="s">
        <v>2</v>
      </c>
      <c r="J4" s="4" t="s">
        <v>3</v>
      </c>
      <c r="K4" s="5" t="s">
        <v>4</v>
      </c>
      <c r="L4" s="5" t="s">
        <v>5</v>
      </c>
    </row>
    <row r="5" spans="1:13" x14ac:dyDescent="0.2">
      <c r="A5" s="97"/>
      <c r="B5" s="6"/>
      <c r="C5" s="6"/>
      <c r="D5" s="6"/>
      <c r="E5" s="6"/>
      <c r="F5" s="6"/>
      <c r="G5" s="11" t="s">
        <v>209</v>
      </c>
      <c r="H5" s="22"/>
      <c r="I5" s="249" t="s">
        <v>6</v>
      </c>
      <c r="J5" s="249" t="s">
        <v>7</v>
      </c>
      <c r="K5" s="249" t="s">
        <v>8</v>
      </c>
      <c r="L5" s="249" t="s">
        <v>8</v>
      </c>
    </row>
    <row r="6" spans="1:13" s="250" customFormat="1" x14ac:dyDescent="0.2">
      <c r="A6" s="274" t="s">
        <v>9</v>
      </c>
      <c r="B6" s="127" t="s">
        <v>10</v>
      </c>
      <c r="C6" s="127" t="s">
        <v>11</v>
      </c>
      <c r="D6" s="127" t="s">
        <v>12</v>
      </c>
      <c r="E6" s="127" t="s">
        <v>13</v>
      </c>
      <c r="F6" s="127" t="s">
        <v>14</v>
      </c>
      <c r="G6" s="275" t="s">
        <v>210</v>
      </c>
      <c r="H6" s="275" t="s">
        <v>15</v>
      </c>
      <c r="I6" s="275" t="s">
        <v>208</v>
      </c>
      <c r="J6" s="250" t="s">
        <v>16</v>
      </c>
      <c r="K6" s="276" t="s">
        <v>17</v>
      </c>
      <c r="L6" s="276" t="s">
        <v>18</v>
      </c>
    </row>
    <row r="7" spans="1:13" x14ac:dyDescent="0.2">
      <c r="A7" s="97" t="str">
        <f>$D$7&amp;E7</f>
        <v>Intangible Plant301</v>
      </c>
      <c r="B7" s="111" t="s">
        <v>19</v>
      </c>
      <c r="C7" s="111" t="s">
        <v>20</v>
      </c>
      <c r="D7" s="111" t="s">
        <v>20</v>
      </c>
      <c r="E7" s="173">
        <v>301</v>
      </c>
      <c r="F7" s="111" t="s">
        <v>21</v>
      </c>
      <c r="G7" s="277">
        <v>125000</v>
      </c>
      <c r="H7" s="278">
        <v>0</v>
      </c>
      <c r="I7" s="117">
        <f>G7-H7</f>
        <v>125000</v>
      </c>
      <c r="J7" s="209">
        <v>0</v>
      </c>
      <c r="K7" s="198">
        <f>I7*J7</f>
        <v>0</v>
      </c>
      <c r="L7" s="198">
        <f>H7*J7</f>
        <v>0</v>
      </c>
    </row>
    <row r="8" spans="1:13" x14ac:dyDescent="0.2">
      <c r="A8" s="97" t="str">
        <f t="shared" ref="A8:A10" si="0">$D$7&amp;E8</f>
        <v>Intangible Plant303</v>
      </c>
      <c r="B8" s="111" t="s">
        <v>19</v>
      </c>
      <c r="C8" s="111" t="s">
        <v>20</v>
      </c>
      <c r="D8" s="111" t="s">
        <v>20</v>
      </c>
      <c r="E8" s="173">
        <v>303</v>
      </c>
      <c r="F8" s="111" t="s">
        <v>21</v>
      </c>
      <c r="G8" s="277">
        <v>429755027.43000001</v>
      </c>
      <c r="H8" s="278">
        <v>6359027</v>
      </c>
      <c r="I8" s="117">
        <f t="shared" ref="I8:I71" si="1">G8-H8</f>
        <v>423396000.43000001</v>
      </c>
      <c r="J8" s="288">
        <v>0</v>
      </c>
      <c r="K8" s="198">
        <f>I8*J8</f>
        <v>0</v>
      </c>
      <c r="L8" s="198">
        <f t="shared" ref="L8:L71" si="2">H8*J8</f>
        <v>0</v>
      </c>
    </row>
    <row r="9" spans="1:13" x14ac:dyDescent="0.2">
      <c r="A9" s="97" t="str">
        <f t="shared" si="0"/>
        <v>Intangible Plant303.5</v>
      </c>
      <c r="B9" s="111" t="s">
        <v>19</v>
      </c>
      <c r="C9" s="111" t="s">
        <v>20</v>
      </c>
      <c r="D9" s="111" t="s">
        <v>20</v>
      </c>
      <c r="E9" s="173">
        <v>303.5</v>
      </c>
      <c r="F9" s="111" t="s">
        <v>21</v>
      </c>
      <c r="G9" s="277">
        <v>350301079.11000001</v>
      </c>
      <c r="H9" s="278">
        <v>0</v>
      </c>
      <c r="I9" s="117">
        <f t="shared" si="1"/>
        <v>350301079.11000001</v>
      </c>
      <c r="J9" s="90">
        <v>0.2</v>
      </c>
      <c r="K9" s="198">
        <f>I9*J9</f>
        <v>70060215.822000012</v>
      </c>
      <c r="L9" s="198">
        <f t="shared" si="2"/>
        <v>0</v>
      </c>
      <c r="M9" s="22"/>
    </row>
    <row r="10" spans="1:13" x14ac:dyDescent="0.2">
      <c r="A10" s="97" t="str">
        <f t="shared" si="0"/>
        <v>Intangible Plant303.8</v>
      </c>
      <c r="B10" s="111" t="s">
        <v>19</v>
      </c>
      <c r="C10" s="111" t="s">
        <v>20</v>
      </c>
      <c r="D10" s="111" t="s">
        <v>20</v>
      </c>
      <c r="E10" s="173">
        <v>303.8</v>
      </c>
      <c r="F10" s="111" t="s">
        <v>21</v>
      </c>
      <c r="G10" s="277">
        <v>11938428</v>
      </c>
      <c r="H10" s="278">
        <v>0</v>
      </c>
      <c r="I10" s="117">
        <f t="shared" si="1"/>
        <v>11938428</v>
      </c>
      <c r="J10" s="90">
        <v>0.2</v>
      </c>
      <c r="K10" s="198">
        <f t="shared" ref="K10:K73" si="3">I10*J10</f>
        <v>2387685.6</v>
      </c>
      <c r="L10" s="198">
        <f t="shared" si="2"/>
        <v>0</v>
      </c>
      <c r="M10" s="22"/>
    </row>
    <row r="11" spans="1:13" x14ac:dyDescent="0.2">
      <c r="A11" s="97" t="str">
        <f>$D$11&amp;E11</f>
        <v>Manatee Comm311</v>
      </c>
      <c r="B11" s="111" t="s">
        <v>22</v>
      </c>
      <c r="C11" s="111" t="s">
        <v>28</v>
      </c>
      <c r="D11" s="111" t="s">
        <v>29</v>
      </c>
      <c r="E11" s="173">
        <v>311</v>
      </c>
      <c r="F11" s="111" t="s">
        <v>24</v>
      </c>
      <c r="G11" s="277">
        <v>97692230.670000002</v>
      </c>
      <c r="H11" s="278">
        <v>4677673.8899999997</v>
      </c>
      <c r="I11" s="117">
        <f t="shared" si="1"/>
        <v>93014556.780000001</v>
      </c>
      <c r="J11" s="90">
        <v>2.1000000000000001E-2</v>
      </c>
      <c r="K11" s="198">
        <f t="shared" si="3"/>
        <v>1953305.6923800001</v>
      </c>
      <c r="L11" s="198">
        <f t="shared" si="2"/>
        <v>98231.151689999999</v>
      </c>
    </row>
    <row r="12" spans="1:13" x14ac:dyDescent="0.2">
      <c r="A12" s="97" t="str">
        <f t="shared" ref="A12:A18" si="4">$D$11&amp;E12</f>
        <v>Manatee Comm312</v>
      </c>
      <c r="B12" s="111" t="s">
        <v>22</v>
      </c>
      <c r="C12" s="111" t="s">
        <v>28</v>
      </c>
      <c r="D12" s="111" t="s">
        <v>29</v>
      </c>
      <c r="E12" s="173">
        <v>312</v>
      </c>
      <c r="F12" s="111" t="s">
        <v>30</v>
      </c>
      <c r="G12" s="277">
        <v>6755425.2699999996</v>
      </c>
      <c r="H12" s="278">
        <v>424195.06000000006</v>
      </c>
      <c r="I12" s="117">
        <f t="shared" si="1"/>
        <v>6331230.209999999</v>
      </c>
      <c r="J12" s="90">
        <v>2.5999999999999999E-2</v>
      </c>
      <c r="K12" s="198">
        <f t="shared" si="3"/>
        <v>164611.98545999997</v>
      </c>
      <c r="L12" s="198">
        <f t="shared" si="2"/>
        <v>11029.07156</v>
      </c>
    </row>
    <row r="13" spans="1:13" x14ac:dyDescent="0.2">
      <c r="A13" s="97" t="str">
        <f t="shared" si="4"/>
        <v>Manatee Comm314</v>
      </c>
      <c r="B13" s="111" t="s">
        <v>22</v>
      </c>
      <c r="C13" s="111" t="s">
        <v>28</v>
      </c>
      <c r="D13" s="111" t="s">
        <v>29</v>
      </c>
      <c r="E13" s="173">
        <v>314</v>
      </c>
      <c r="F13" s="111" t="s">
        <v>25</v>
      </c>
      <c r="G13" s="277">
        <v>9412247.75</v>
      </c>
      <c r="H13" s="278">
        <v>0</v>
      </c>
      <c r="I13" s="117">
        <f t="shared" si="1"/>
        <v>9412247.75</v>
      </c>
      <c r="J13" s="90">
        <v>2.5999999999999999E-2</v>
      </c>
      <c r="K13" s="198">
        <f t="shared" si="3"/>
        <v>244718.44149999999</v>
      </c>
      <c r="L13" s="198">
        <f t="shared" si="2"/>
        <v>0</v>
      </c>
    </row>
    <row r="14" spans="1:13" x14ac:dyDescent="0.2">
      <c r="A14" s="97" t="str">
        <f t="shared" si="4"/>
        <v>Manatee Comm315</v>
      </c>
      <c r="B14" s="111" t="s">
        <v>22</v>
      </c>
      <c r="C14" s="111" t="s">
        <v>28</v>
      </c>
      <c r="D14" s="111" t="s">
        <v>29</v>
      </c>
      <c r="E14" s="173">
        <v>315</v>
      </c>
      <c r="F14" s="111" t="s">
        <v>31</v>
      </c>
      <c r="G14" s="277">
        <v>9428348.0299999993</v>
      </c>
      <c r="H14" s="278">
        <v>26325.43</v>
      </c>
      <c r="I14" s="117">
        <f t="shared" si="1"/>
        <v>9402022.5999999996</v>
      </c>
      <c r="J14" s="90">
        <v>2.4E-2</v>
      </c>
      <c r="K14" s="198">
        <f t="shared" si="3"/>
        <v>225648.54240000001</v>
      </c>
      <c r="L14" s="198">
        <f t="shared" si="2"/>
        <v>631.81032000000005</v>
      </c>
    </row>
    <row r="15" spans="1:13" x14ac:dyDescent="0.2">
      <c r="A15" s="97" t="str">
        <f t="shared" si="4"/>
        <v>Manatee Comm316</v>
      </c>
      <c r="B15" s="111" t="s">
        <v>22</v>
      </c>
      <c r="C15" s="111" t="s">
        <v>28</v>
      </c>
      <c r="D15" s="111" t="s">
        <v>29</v>
      </c>
      <c r="E15" s="173">
        <v>316</v>
      </c>
      <c r="F15" s="111" t="s">
        <v>32</v>
      </c>
      <c r="G15" s="277">
        <v>2395194.9900000002</v>
      </c>
      <c r="H15" s="278">
        <v>0</v>
      </c>
      <c r="I15" s="117">
        <f t="shared" si="1"/>
        <v>2395194.9900000002</v>
      </c>
      <c r="J15" s="90">
        <v>2.4E-2</v>
      </c>
      <c r="K15" s="198">
        <f t="shared" si="3"/>
        <v>57484.679760000006</v>
      </c>
      <c r="L15" s="198">
        <f t="shared" si="2"/>
        <v>0</v>
      </c>
    </row>
    <row r="16" spans="1:13" x14ac:dyDescent="0.2">
      <c r="A16" s="97" t="str">
        <f t="shared" si="4"/>
        <v>Manatee Comm316.3</v>
      </c>
      <c r="B16" s="111" t="s">
        <v>22</v>
      </c>
      <c r="C16" s="111" t="s">
        <v>28</v>
      </c>
      <c r="D16" s="111" t="s">
        <v>29</v>
      </c>
      <c r="E16" s="173">
        <v>316.3</v>
      </c>
      <c r="F16" s="111" t="s">
        <v>33</v>
      </c>
      <c r="G16" s="277">
        <v>243505.34</v>
      </c>
      <c r="H16" s="278">
        <v>0</v>
      </c>
      <c r="I16" s="117">
        <f t="shared" si="1"/>
        <v>243505.34</v>
      </c>
      <c r="J16" s="90">
        <v>0.33329999999999999</v>
      </c>
      <c r="K16" s="198">
        <f t="shared" si="3"/>
        <v>81160.329822</v>
      </c>
      <c r="L16" s="198">
        <f t="shared" si="2"/>
        <v>0</v>
      </c>
    </row>
    <row r="17" spans="1:12" x14ac:dyDescent="0.2">
      <c r="A17" s="97" t="str">
        <f t="shared" si="4"/>
        <v>Manatee Comm316.5</v>
      </c>
      <c r="B17" s="111" t="s">
        <v>22</v>
      </c>
      <c r="C17" s="111" t="s">
        <v>28</v>
      </c>
      <c r="D17" s="111" t="s">
        <v>29</v>
      </c>
      <c r="E17" s="173">
        <v>316.5</v>
      </c>
      <c r="F17" s="111" t="s">
        <v>26</v>
      </c>
      <c r="G17" s="277">
        <v>152038.25</v>
      </c>
      <c r="H17" s="278">
        <v>0</v>
      </c>
      <c r="I17" s="117">
        <f t="shared" si="1"/>
        <v>152038.25</v>
      </c>
      <c r="J17" s="90">
        <v>0.2</v>
      </c>
      <c r="K17" s="198">
        <f t="shared" si="3"/>
        <v>30407.65</v>
      </c>
      <c r="L17" s="198">
        <f t="shared" si="2"/>
        <v>0</v>
      </c>
    </row>
    <row r="18" spans="1:12" x14ac:dyDescent="0.2">
      <c r="A18" s="97" t="str">
        <f t="shared" si="4"/>
        <v>Manatee Comm316.7</v>
      </c>
      <c r="B18" s="111" t="s">
        <v>22</v>
      </c>
      <c r="C18" s="111" t="s">
        <v>28</v>
      </c>
      <c r="D18" s="111" t="s">
        <v>29</v>
      </c>
      <c r="E18" s="173">
        <v>316.7</v>
      </c>
      <c r="F18" s="111" t="s">
        <v>27</v>
      </c>
      <c r="G18" s="277">
        <v>1825643.46</v>
      </c>
      <c r="H18" s="278">
        <v>68107.91</v>
      </c>
      <c r="I18" s="117">
        <f t="shared" si="1"/>
        <v>1757535.55</v>
      </c>
      <c r="J18" s="90">
        <v>0.1429</v>
      </c>
      <c r="K18" s="198">
        <f t="shared" si="3"/>
        <v>251151.83009500001</v>
      </c>
      <c r="L18" s="198">
        <f t="shared" si="2"/>
        <v>9732.620339000001</v>
      </c>
    </row>
    <row r="19" spans="1:12" x14ac:dyDescent="0.2">
      <c r="A19" s="97" t="str">
        <f>$D$19&amp;E19</f>
        <v>Manatee U1311</v>
      </c>
      <c r="B19" s="111" t="s">
        <v>22</v>
      </c>
      <c r="C19" s="111" t="s">
        <v>28</v>
      </c>
      <c r="D19" s="111" t="s">
        <v>34</v>
      </c>
      <c r="E19" s="173">
        <v>311</v>
      </c>
      <c r="F19" s="111" t="s">
        <v>24</v>
      </c>
      <c r="G19" s="277">
        <v>6681486.0300000003</v>
      </c>
      <c r="H19" s="278">
        <v>56430.25</v>
      </c>
      <c r="I19" s="117">
        <f t="shared" si="1"/>
        <v>6625055.7800000003</v>
      </c>
      <c r="J19" s="90">
        <v>2.1000000000000001E-2</v>
      </c>
      <c r="K19" s="198">
        <f t="shared" si="3"/>
        <v>139126.17138000001</v>
      </c>
      <c r="L19" s="198">
        <f t="shared" si="2"/>
        <v>1185.0352500000001</v>
      </c>
    </row>
    <row r="20" spans="1:12" x14ac:dyDescent="0.2">
      <c r="A20" s="97" t="str">
        <f t="shared" ref="A20:A23" si="5">$D$19&amp;E20</f>
        <v>Manatee U1312</v>
      </c>
      <c r="B20" s="111" t="s">
        <v>22</v>
      </c>
      <c r="C20" s="111" t="s">
        <v>28</v>
      </c>
      <c r="D20" s="111" t="s">
        <v>34</v>
      </c>
      <c r="E20" s="173">
        <v>312</v>
      </c>
      <c r="F20" s="111" t="s">
        <v>30</v>
      </c>
      <c r="G20" s="277">
        <v>177371425.25</v>
      </c>
      <c r="H20" s="278">
        <v>82427547.539999992</v>
      </c>
      <c r="I20" s="117">
        <f t="shared" si="1"/>
        <v>94943877.710000008</v>
      </c>
      <c r="J20" s="90">
        <v>2.5999999999999999E-2</v>
      </c>
      <c r="K20" s="198">
        <f t="shared" si="3"/>
        <v>2468540.8204600001</v>
      </c>
      <c r="L20" s="198">
        <f t="shared" si="2"/>
        <v>2143116.2360399999</v>
      </c>
    </row>
    <row r="21" spans="1:12" x14ac:dyDescent="0.2">
      <c r="A21" s="97" t="str">
        <f t="shared" si="5"/>
        <v>Manatee U1314</v>
      </c>
      <c r="B21" s="111" t="s">
        <v>22</v>
      </c>
      <c r="C21" s="111" t="s">
        <v>28</v>
      </c>
      <c r="D21" s="111" t="s">
        <v>34</v>
      </c>
      <c r="E21" s="173">
        <v>314</v>
      </c>
      <c r="F21" s="111" t="s">
        <v>25</v>
      </c>
      <c r="G21" s="277">
        <v>71105249.920000002</v>
      </c>
      <c r="H21" s="278">
        <v>7240710.5300000003</v>
      </c>
      <c r="I21" s="117">
        <f t="shared" si="1"/>
        <v>63864539.390000001</v>
      </c>
      <c r="J21" s="90">
        <v>2.5999999999999999E-2</v>
      </c>
      <c r="K21" s="198">
        <f t="shared" si="3"/>
        <v>1660478.0241399999</v>
      </c>
      <c r="L21" s="198">
        <f t="shared" si="2"/>
        <v>188258.47378</v>
      </c>
    </row>
    <row r="22" spans="1:12" x14ac:dyDescent="0.2">
      <c r="A22" s="97" t="str">
        <f t="shared" si="5"/>
        <v>Manatee U1315</v>
      </c>
      <c r="B22" s="111" t="s">
        <v>22</v>
      </c>
      <c r="C22" s="111" t="s">
        <v>28</v>
      </c>
      <c r="D22" s="111" t="s">
        <v>34</v>
      </c>
      <c r="E22" s="173">
        <v>315</v>
      </c>
      <c r="F22" s="111" t="s">
        <v>31</v>
      </c>
      <c r="G22" s="277">
        <v>13959915.130000001</v>
      </c>
      <c r="H22" s="278">
        <v>4409692.4000000004</v>
      </c>
      <c r="I22" s="117">
        <f t="shared" si="1"/>
        <v>9550222.7300000004</v>
      </c>
      <c r="J22" s="90">
        <v>2.4E-2</v>
      </c>
      <c r="K22" s="198">
        <f t="shared" si="3"/>
        <v>229205.34552</v>
      </c>
      <c r="L22" s="198">
        <f t="shared" si="2"/>
        <v>105832.61760000001</v>
      </c>
    </row>
    <row r="23" spans="1:12" x14ac:dyDescent="0.2">
      <c r="A23" s="97" t="str">
        <f t="shared" si="5"/>
        <v>Manatee U1316</v>
      </c>
      <c r="B23" s="111" t="s">
        <v>22</v>
      </c>
      <c r="C23" s="111" t="s">
        <v>28</v>
      </c>
      <c r="D23" s="111" t="s">
        <v>34</v>
      </c>
      <c r="E23" s="173">
        <v>316</v>
      </c>
      <c r="F23" s="111" t="s">
        <v>32</v>
      </c>
      <c r="G23" s="277">
        <v>3835519.25</v>
      </c>
      <c r="H23" s="278">
        <v>1021918.26</v>
      </c>
      <c r="I23" s="117">
        <f t="shared" si="1"/>
        <v>2813600.99</v>
      </c>
      <c r="J23" s="90">
        <v>2.4E-2</v>
      </c>
      <c r="K23" s="198">
        <f t="shared" si="3"/>
        <v>67526.423760000005</v>
      </c>
      <c r="L23" s="198">
        <f t="shared" si="2"/>
        <v>24526.038240000002</v>
      </c>
    </row>
    <row r="24" spans="1:12" x14ac:dyDescent="0.2">
      <c r="A24" s="97" t="str">
        <f>$D$24&amp;E24</f>
        <v>Manatee U2311</v>
      </c>
      <c r="B24" s="111" t="s">
        <v>22</v>
      </c>
      <c r="C24" s="111" t="s">
        <v>28</v>
      </c>
      <c r="D24" s="111" t="s">
        <v>35</v>
      </c>
      <c r="E24" s="173">
        <v>311</v>
      </c>
      <c r="F24" s="111" t="s">
        <v>24</v>
      </c>
      <c r="G24" s="277">
        <v>4873795.25</v>
      </c>
      <c r="H24" s="278">
        <v>56332.75</v>
      </c>
      <c r="I24" s="117">
        <f t="shared" si="1"/>
        <v>4817462.5</v>
      </c>
      <c r="J24" s="90">
        <v>2.1000000000000001E-2</v>
      </c>
      <c r="K24" s="198">
        <f t="shared" si="3"/>
        <v>101166.71250000001</v>
      </c>
      <c r="L24" s="198">
        <f t="shared" si="2"/>
        <v>1182.98775</v>
      </c>
    </row>
    <row r="25" spans="1:12" x14ac:dyDescent="0.2">
      <c r="A25" s="97" t="str">
        <f t="shared" ref="A25:A28" si="6">$D$24&amp;E25</f>
        <v>Manatee U2312</v>
      </c>
      <c r="B25" s="111" t="s">
        <v>22</v>
      </c>
      <c r="C25" s="111" t="s">
        <v>28</v>
      </c>
      <c r="D25" s="111" t="s">
        <v>35</v>
      </c>
      <c r="E25" s="173">
        <v>312</v>
      </c>
      <c r="F25" s="111" t="s">
        <v>30</v>
      </c>
      <c r="G25" s="277">
        <v>180183709.31</v>
      </c>
      <c r="H25" s="278">
        <v>88789148.439999998</v>
      </c>
      <c r="I25" s="117">
        <f t="shared" si="1"/>
        <v>91394560.870000005</v>
      </c>
      <c r="J25" s="90">
        <v>2.5999999999999999E-2</v>
      </c>
      <c r="K25" s="198">
        <f t="shared" si="3"/>
        <v>2376258.58262</v>
      </c>
      <c r="L25" s="198">
        <f t="shared" si="2"/>
        <v>2308517.8594399998</v>
      </c>
    </row>
    <row r="26" spans="1:12" x14ac:dyDescent="0.2">
      <c r="A26" s="97" t="str">
        <f t="shared" si="6"/>
        <v>Manatee U2314</v>
      </c>
      <c r="B26" s="111" t="s">
        <v>22</v>
      </c>
      <c r="C26" s="111" t="s">
        <v>28</v>
      </c>
      <c r="D26" s="111" t="s">
        <v>35</v>
      </c>
      <c r="E26" s="173">
        <v>314</v>
      </c>
      <c r="F26" s="111" t="s">
        <v>25</v>
      </c>
      <c r="G26" s="277">
        <v>69080052.560000002</v>
      </c>
      <c r="H26" s="278">
        <v>7905907.1299999999</v>
      </c>
      <c r="I26" s="117">
        <f t="shared" si="1"/>
        <v>61174145.43</v>
      </c>
      <c r="J26" s="90">
        <v>2.5999999999999999E-2</v>
      </c>
      <c r="K26" s="198">
        <f t="shared" si="3"/>
        <v>1590527.7811799999</v>
      </c>
      <c r="L26" s="198">
        <f t="shared" si="2"/>
        <v>205553.58537999997</v>
      </c>
    </row>
    <row r="27" spans="1:12" x14ac:dyDescent="0.2">
      <c r="A27" s="97" t="str">
        <f t="shared" si="6"/>
        <v>Manatee U2315</v>
      </c>
      <c r="B27" s="111" t="s">
        <v>22</v>
      </c>
      <c r="C27" s="111" t="s">
        <v>28</v>
      </c>
      <c r="D27" s="111" t="s">
        <v>35</v>
      </c>
      <c r="E27" s="173">
        <v>315</v>
      </c>
      <c r="F27" s="111" t="s">
        <v>31</v>
      </c>
      <c r="G27" s="277">
        <v>11995815.880000001</v>
      </c>
      <c r="H27" s="278">
        <v>4661951.7</v>
      </c>
      <c r="I27" s="117">
        <f t="shared" si="1"/>
        <v>7333864.1800000006</v>
      </c>
      <c r="J27" s="90">
        <v>2.4E-2</v>
      </c>
      <c r="K27" s="198">
        <f t="shared" si="3"/>
        <v>176012.74032000001</v>
      </c>
      <c r="L27" s="198">
        <f t="shared" si="2"/>
        <v>111886.84080000001</v>
      </c>
    </row>
    <row r="28" spans="1:12" x14ac:dyDescent="0.2">
      <c r="A28" s="97" t="str">
        <f t="shared" si="6"/>
        <v>Manatee U2316</v>
      </c>
      <c r="B28" s="111" t="s">
        <v>22</v>
      </c>
      <c r="C28" s="111" t="s">
        <v>28</v>
      </c>
      <c r="D28" s="111" t="s">
        <v>35</v>
      </c>
      <c r="E28" s="173">
        <v>316</v>
      </c>
      <c r="F28" s="111" t="s">
        <v>32</v>
      </c>
      <c r="G28" s="277">
        <v>3375554.05</v>
      </c>
      <c r="H28" s="278">
        <v>1051552.55</v>
      </c>
      <c r="I28" s="117">
        <f t="shared" si="1"/>
        <v>2324001.5</v>
      </c>
      <c r="J28" s="90">
        <v>2.4E-2</v>
      </c>
      <c r="K28" s="198">
        <f t="shared" si="3"/>
        <v>55776.036</v>
      </c>
      <c r="L28" s="198">
        <f t="shared" si="2"/>
        <v>25237.261200000001</v>
      </c>
    </row>
    <row r="29" spans="1:12" x14ac:dyDescent="0.2">
      <c r="A29" s="97" t="str">
        <f>$D29&amp;E29</f>
        <v>Martin Comm311</v>
      </c>
      <c r="B29" s="111" t="s">
        <v>22</v>
      </c>
      <c r="C29" s="111" t="s">
        <v>36</v>
      </c>
      <c r="D29" s="111" t="s">
        <v>37</v>
      </c>
      <c r="E29" s="173">
        <v>311</v>
      </c>
      <c r="F29" s="111" t="s">
        <v>24</v>
      </c>
      <c r="G29" s="277">
        <v>236693800.62</v>
      </c>
      <c r="H29" s="278">
        <v>4125919.62</v>
      </c>
      <c r="I29" s="117">
        <f t="shared" si="1"/>
        <v>232567881</v>
      </c>
      <c r="J29" s="90">
        <v>2.1000000000000001E-2</v>
      </c>
      <c r="K29" s="198">
        <f t="shared" si="3"/>
        <v>4883925.5010000002</v>
      </c>
      <c r="L29" s="198">
        <f t="shared" si="2"/>
        <v>86644.312020000012</v>
      </c>
    </row>
    <row r="30" spans="1:12" x14ac:dyDescent="0.2">
      <c r="A30" s="97" t="str">
        <f>$D$29&amp;E30</f>
        <v>Martin Comm312</v>
      </c>
      <c r="B30" s="111" t="s">
        <v>22</v>
      </c>
      <c r="C30" s="111" t="s">
        <v>36</v>
      </c>
      <c r="D30" s="111" t="s">
        <v>37</v>
      </c>
      <c r="E30" s="173">
        <v>312</v>
      </c>
      <c r="F30" s="111" t="s">
        <v>30</v>
      </c>
      <c r="G30" s="277">
        <v>6888426.5499999998</v>
      </c>
      <c r="H30" s="278">
        <v>644235.94999999995</v>
      </c>
      <c r="I30" s="117">
        <f t="shared" si="1"/>
        <v>6244190.5999999996</v>
      </c>
      <c r="J30" s="90">
        <v>2.5999999999999999E-2</v>
      </c>
      <c r="K30" s="198">
        <f t="shared" si="3"/>
        <v>162348.95559999999</v>
      </c>
      <c r="L30" s="198">
        <f t="shared" si="2"/>
        <v>16750.134699999999</v>
      </c>
    </row>
    <row r="31" spans="1:12" x14ac:dyDescent="0.2">
      <c r="A31" s="97" t="str">
        <f t="shared" ref="A31:A36" si="7">$D$29&amp;E31</f>
        <v>Martin Comm314</v>
      </c>
      <c r="B31" s="111" t="s">
        <v>22</v>
      </c>
      <c r="C31" s="111" t="s">
        <v>36</v>
      </c>
      <c r="D31" s="111" t="s">
        <v>37</v>
      </c>
      <c r="E31" s="173">
        <v>314</v>
      </c>
      <c r="F31" s="111" t="s">
        <v>25</v>
      </c>
      <c r="G31" s="277">
        <v>26738270.84</v>
      </c>
      <c r="H31" s="278">
        <v>287257.77</v>
      </c>
      <c r="I31" s="117">
        <f t="shared" si="1"/>
        <v>26451013.07</v>
      </c>
      <c r="J31" s="90">
        <v>2.5999999999999999E-2</v>
      </c>
      <c r="K31" s="198">
        <f t="shared" si="3"/>
        <v>687726.33981999999</v>
      </c>
      <c r="L31" s="198">
        <f t="shared" si="2"/>
        <v>7468.7020199999997</v>
      </c>
    </row>
    <row r="32" spans="1:12" x14ac:dyDescent="0.2">
      <c r="A32" s="97" t="str">
        <f t="shared" si="7"/>
        <v>Martin Comm315</v>
      </c>
      <c r="B32" s="111" t="s">
        <v>22</v>
      </c>
      <c r="C32" s="111" t="s">
        <v>36</v>
      </c>
      <c r="D32" s="111" t="s">
        <v>37</v>
      </c>
      <c r="E32" s="173">
        <v>315</v>
      </c>
      <c r="F32" s="111" t="s">
        <v>31</v>
      </c>
      <c r="G32" s="277">
        <v>10075600.539999999</v>
      </c>
      <c r="H32" s="278">
        <v>34754.74</v>
      </c>
      <c r="I32" s="117">
        <f t="shared" si="1"/>
        <v>10040845.799999999</v>
      </c>
      <c r="J32" s="90">
        <v>2.4E-2</v>
      </c>
      <c r="K32" s="198">
        <f t="shared" si="3"/>
        <v>240980.29919999998</v>
      </c>
      <c r="L32" s="198">
        <f t="shared" si="2"/>
        <v>834.11375999999996</v>
      </c>
    </row>
    <row r="33" spans="1:12" x14ac:dyDescent="0.2">
      <c r="A33" s="97" t="str">
        <f t="shared" si="7"/>
        <v>Martin Comm316</v>
      </c>
      <c r="B33" s="111" t="s">
        <v>22</v>
      </c>
      <c r="C33" s="111" t="s">
        <v>36</v>
      </c>
      <c r="D33" s="111" t="s">
        <v>37</v>
      </c>
      <c r="E33" s="173">
        <v>316</v>
      </c>
      <c r="F33" s="111" t="s">
        <v>32</v>
      </c>
      <c r="G33" s="277">
        <v>3804007.1</v>
      </c>
      <c r="H33" s="278">
        <v>23107.32</v>
      </c>
      <c r="I33" s="117">
        <f t="shared" si="1"/>
        <v>3780899.7800000003</v>
      </c>
      <c r="J33" s="90">
        <v>2.4E-2</v>
      </c>
      <c r="K33" s="198">
        <f t="shared" si="3"/>
        <v>90741.594720000008</v>
      </c>
      <c r="L33" s="198">
        <f t="shared" si="2"/>
        <v>554.57568000000003</v>
      </c>
    </row>
    <row r="34" spans="1:12" x14ac:dyDescent="0.2">
      <c r="A34" s="97" t="str">
        <f t="shared" si="7"/>
        <v>Martin Comm316.3</v>
      </c>
      <c r="B34" s="111" t="s">
        <v>22</v>
      </c>
      <c r="C34" s="111" t="s">
        <v>36</v>
      </c>
      <c r="D34" s="111" t="s">
        <v>37</v>
      </c>
      <c r="E34" s="173">
        <v>316.3</v>
      </c>
      <c r="F34" s="111" t="s">
        <v>33</v>
      </c>
      <c r="G34" s="277">
        <v>161236.18</v>
      </c>
      <c r="H34" s="278">
        <v>0</v>
      </c>
      <c r="I34" s="117">
        <f t="shared" si="1"/>
        <v>161236.18</v>
      </c>
      <c r="J34" s="90">
        <v>0.33329999999999999</v>
      </c>
      <c r="K34" s="198">
        <f t="shared" si="3"/>
        <v>53740.018793999996</v>
      </c>
      <c r="L34" s="198">
        <f t="shared" si="2"/>
        <v>0</v>
      </c>
    </row>
    <row r="35" spans="1:12" x14ac:dyDescent="0.2">
      <c r="A35" s="97" t="str">
        <f t="shared" si="7"/>
        <v>Martin Comm316.5</v>
      </c>
      <c r="B35" s="111" t="s">
        <v>22</v>
      </c>
      <c r="C35" s="111" t="s">
        <v>36</v>
      </c>
      <c r="D35" s="111" t="s">
        <v>37</v>
      </c>
      <c r="E35" s="173">
        <v>316.5</v>
      </c>
      <c r="F35" s="111" t="s">
        <v>26</v>
      </c>
      <c r="G35" s="277">
        <v>613861.6</v>
      </c>
      <c r="H35" s="278">
        <v>62089.8</v>
      </c>
      <c r="I35" s="117">
        <f t="shared" si="1"/>
        <v>551771.79999999993</v>
      </c>
      <c r="J35" s="90">
        <v>0.2</v>
      </c>
      <c r="K35" s="198">
        <f t="shared" si="3"/>
        <v>110354.35999999999</v>
      </c>
      <c r="L35" s="198">
        <f t="shared" si="2"/>
        <v>12417.960000000001</v>
      </c>
    </row>
    <row r="36" spans="1:12" x14ac:dyDescent="0.2">
      <c r="A36" s="97" t="str">
        <f t="shared" si="7"/>
        <v>Martin Comm316.7</v>
      </c>
      <c r="B36" s="111" t="s">
        <v>22</v>
      </c>
      <c r="C36" s="111" t="s">
        <v>36</v>
      </c>
      <c r="D36" s="111" t="s">
        <v>37</v>
      </c>
      <c r="E36" s="173">
        <v>316.7</v>
      </c>
      <c r="F36" s="111" t="s">
        <v>27</v>
      </c>
      <c r="G36" s="277">
        <v>2747028.3</v>
      </c>
      <c r="H36" s="278">
        <v>330226.86</v>
      </c>
      <c r="I36" s="117">
        <f t="shared" si="1"/>
        <v>2416801.44</v>
      </c>
      <c r="J36" s="90">
        <v>0.1429</v>
      </c>
      <c r="K36" s="198">
        <f t="shared" si="3"/>
        <v>345360.92577600002</v>
      </c>
      <c r="L36" s="198">
        <f t="shared" si="2"/>
        <v>47189.418293999996</v>
      </c>
    </row>
    <row r="37" spans="1:12" x14ac:dyDescent="0.2">
      <c r="A37" s="97" t="str">
        <f>$D$37&amp;E37</f>
        <v>Martin Pipeline312</v>
      </c>
      <c r="B37" s="111" t="s">
        <v>22</v>
      </c>
      <c r="C37" s="111" t="s">
        <v>36</v>
      </c>
      <c r="D37" s="111" t="s">
        <v>38</v>
      </c>
      <c r="E37" s="173">
        <v>312</v>
      </c>
      <c r="F37" s="111" t="s">
        <v>30</v>
      </c>
      <c r="G37" s="277">
        <v>370941.56</v>
      </c>
      <c r="H37" s="278">
        <v>0</v>
      </c>
      <c r="I37" s="117">
        <f t="shared" si="1"/>
        <v>370941.56</v>
      </c>
      <c r="J37" s="90">
        <v>0</v>
      </c>
      <c r="K37" s="198">
        <f t="shared" si="3"/>
        <v>0</v>
      </c>
      <c r="L37" s="198">
        <f t="shared" si="2"/>
        <v>0</v>
      </c>
    </row>
    <row r="38" spans="1:12" x14ac:dyDescent="0.2">
      <c r="A38" s="97" t="str">
        <f>$D$38&amp;E38</f>
        <v>Martin U1311</v>
      </c>
      <c r="B38" s="111" t="s">
        <v>22</v>
      </c>
      <c r="C38" s="111" t="s">
        <v>36</v>
      </c>
      <c r="D38" s="111" t="s">
        <v>39</v>
      </c>
      <c r="E38" s="173">
        <v>311</v>
      </c>
      <c r="F38" s="111" t="s">
        <v>24</v>
      </c>
      <c r="G38" s="277">
        <v>16048395</v>
      </c>
      <c r="H38" s="278">
        <v>298227.89</v>
      </c>
      <c r="I38" s="117">
        <f t="shared" si="1"/>
        <v>15750167.109999999</v>
      </c>
      <c r="J38" s="90">
        <v>2.1000000000000001E-2</v>
      </c>
      <c r="K38" s="198">
        <f t="shared" si="3"/>
        <v>330753.50930999999</v>
      </c>
      <c r="L38" s="198">
        <f t="shared" si="2"/>
        <v>6262.7856900000006</v>
      </c>
    </row>
    <row r="39" spans="1:12" x14ac:dyDescent="0.2">
      <c r="A39" s="97" t="str">
        <f t="shared" ref="A39:A42" si="8">$D$38&amp;E39</f>
        <v>Martin U1312</v>
      </c>
      <c r="B39" s="111" t="s">
        <v>22</v>
      </c>
      <c r="C39" s="111" t="s">
        <v>36</v>
      </c>
      <c r="D39" s="111" t="s">
        <v>39</v>
      </c>
      <c r="E39" s="173">
        <v>312</v>
      </c>
      <c r="F39" s="111" t="s">
        <v>30</v>
      </c>
      <c r="G39" s="277">
        <v>208604913.96000001</v>
      </c>
      <c r="H39" s="278">
        <v>67551785.480000004</v>
      </c>
      <c r="I39" s="117">
        <f t="shared" si="1"/>
        <v>141053128.48000002</v>
      </c>
      <c r="J39" s="90">
        <v>2.5999999999999999E-2</v>
      </c>
      <c r="K39" s="198">
        <f t="shared" si="3"/>
        <v>3667381.3404800002</v>
      </c>
      <c r="L39" s="198">
        <f t="shared" si="2"/>
        <v>1756346.42248</v>
      </c>
    </row>
    <row r="40" spans="1:12" x14ac:dyDescent="0.2">
      <c r="A40" s="97" t="str">
        <f t="shared" si="8"/>
        <v>Martin U1314</v>
      </c>
      <c r="B40" s="111" t="s">
        <v>22</v>
      </c>
      <c r="C40" s="111" t="s">
        <v>36</v>
      </c>
      <c r="D40" s="111" t="s">
        <v>39</v>
      </c>
      <c r="E40" s="173">
        <v>314</v>
      </c>
      <c r="F40" s="111" t="s">
        <v>25</v>
      </c>
      <c r="G40" s="277">
        <v>88155589.140000001</v>
      </c>
      <c r="H40" s="278">
        <v>7499709.7999999998</v>
      </c>
      <c r="I40" s="117">
        <f t="shared" si="1"/>
        <v>80655879.340000004</v>
      </c>
      <c r="J40" s="90">
        <v>2.5999999999999999E-2</v>
      </c>
      <c r="K40" s="198">
        <f t="shared" si="3"/>
        <v>2097052.8628400001</v>
      </c>
      <c r="L40" s="198">
        <f t="shared" si="2"/>
        <v>194992.45479999998</v>
      </c>
    </row>
    <row r="41" spans="1:12" x14ac:dyDescent="0.2">
      <c r="A41" s="97" t="str">
        <f t="shared" si="8"/>
        <v>Martin U1315</v>
      </c>
      <c r="B41" s="111" t="s">
        <v>22</v>
      </c>
      <c r="C41" s="111" t="s">
        <v>36</v>
      </c>
      <c r="D41" s="111" t="s">
        <v>39</v>
      </c>
      <c r="E41" s="173">
        <v>315</v>
      </c>
      <c r="F41" s="111" t="s">
        <v>31</v>
      </c>
      <c r="G41" s="277">
        <v>23861396.190000001</v>
      </c>
      <c r="H41" s="278">
        <v>4322419.59</v>
      </c>
      <c r="I41" s="117">
        <f t="shared" si="1"/>
        <v>19538976.600000001</v>
      </c>
      <c r="J41" s="90">
        <v>2.4E-2</v>
      </c>
      <c r="K41" s="198">
        <f t="shared" si="3"/>
        <v>468935.43840000004</v>
      </c>
      <c r="L41" s="198">
        <f t="shared" si="2"/>
        <v>103738.07016</v>
      </c>
    </row>
    <row r="42" spans="1:12" x14ac:dyDescent="0.2">
      <c r="A42" s="97" t="str">
        <f t="shared" si="8"/>
        <v>Martin U1316</v>
      </c>
      <c r="B42" s="111" t="s">
        <v>22</v>
      </c>
      <c r="C42" s="111" t="s">
        <v>36</v>
      </c>
      <c r="D42" s="111" t="s">
        <v>39</v>
      </c>
      <c r="E42" s="173">
        <v>316</v>
      </c>
      <c r="F42" s="111" t="s">
        <v>32</v>
      </c>
      <c r="G42" s="277">
        <v>3514251.14</v>
      </c>
      <c r="H42" s="278">
        <v>1002877.06</v>
      </c>
      <c r="I42" s="117">
        <f t="shared" si="1"/>
        <v>2511374.08</v>
      </c>
      <c r="J42" s="90">
        <v>2.4E-2</v>
      </c>
      <c r="K42" s="198">
        <f t="shared" si="3"/>
        <v>60272.977920000005</v>
      </c>
      <c r="L42" s="198">
        <f t="shared" si="2"/>
        <v>24069.049440000003</v>
      </c>
    </row>
    <row r="43" spans="1:12" x14ac:dyDescent="0.2">
      <c r="A43" s="97" t="str">
        <f>$D$43&amp;E43</f>
        <v>Martin U2311</v>
      </c>
      <c r="B43" s="111" t="s">
        <v>22</v>
      </c>
      <c r="C43" s="111" t="s">
        <v>36</v>
      </c>
      <c r="D43" s="111" t="s">
        <v>40</v>
      </c>
      <c r="E43" s="173">
        <v>311</v>
      </c>
      <c r="F43" s="111" t="s">
        <v>24</v>
      </c>
      <c r="G43" s="277">
        <v>11022142.59</v>
      </c>
      <c r="H43" s="278">
        <v>121923.6</v>
      </c>
      <c r="I43" s="117">
        <f t="shared" si="1"/>
        <v>10900218.99</v>
      </c>
      <c r="J43" s="90">
        <v>2.1000000000000001E-2</v>
      </c>
      <c r="K43" s="198">
        <f t="shared" si="3"/>
        <v>228904.59879000002</v>
      </c>
      <c r="L43" s="198">
        <f t="shared" si="2"/>
        <v>2560.3956000000003</v>
      </c>
    </row>
    <row r="44" spans="1:12" x14ac:dyDescent="0.2">
      <c r="A44" s="97" t="str">
        <f t="shared" ref="A44:A47" si="9">$D$43&amp;E44</f>
        <v>Martin U2312</v>
      </c>
      <c r="B44" s="111" t="s">
        <v>22</v>
      </c>
      <c r="C44" s="111" t="s">
        <v>36</v>
      </c>
      <c r="D44" s="111" t="s">
        <v>40</v>
      </c>
      <c r="E44" s="173">
        <v>312</v>
      </c>
      <c r="F44" s="111" t="s">
        <v>30</v>
      </c>
      <c r="G44" s="277">
        <v>210515815.75999999</v>
      </c>
      <c r="H44" s="278">
        <v>69651705.49000001</v>
      </c>
      <c r="I44" s="117">
        <f t="shared" si="1"/>
        <v>140864110.26999998</v>
      </c>
      <c r="J44" s="90">
        <v>2.5999999999999999E-2</v>
      </c>
      <c r="K44" s="198">
        <f t="shared" si="3"/>
        <v>3662466.8670199993</v>
      </c>
      <c r="L44" s="198">
        <f t="shared" si="2"/>
        <v>1810944.3427400002</v>
      </c>
    </row>
    <row r="45" spans="1:12" x14ac:dyDescent="0.2">
      <c r="A45" s="97" t="str">
        <f t="shared" si="9"/>
        <v>Martin U2314</v>
      </c>
      <c r="B45" s="111" t="s">
        <v>22</v>
      </c>
      <c r="C45" s="111" t="s">
        <v>36</v>
      </c>
      <c r="D45" s="111" t="s">
        <v>40</v>
      </c>
      <c r="E45" s="173">
        <v>314</v>
      </c>
      <c r="F45" s="111" t="s">
        <v>25</v>
      </c>
      <c r="G45" s="277">
        <v>80969300.299999997</v>
      </c>
      <c r="H45" s="278">
        <v>7477119.8200000003</v>
      </c>
      <c r="I45" s="117">
        <f t="shared" si="1"/>
        <v>73492180.479999989</v>
      </c>
      <c r="J45" s="90">
        <v>2.5999999999999999E-2</v>
      </c>
      <c r="K45" s="198">
        <f t="shared" si="3"/>
        <v>1910796.6924799997</v>
      </c>
      <c r="L45" s="198">
        <f t="shared" si="2"/>
        <v>194405.11532000001</v>
      </c>
    </row>
    <row r="46" spans="1:12" x14ac:dyDescent="0.2">
      <c r="A46" s="97" t="str">
        <f t="shared" si="9"/>
        <v>Martin U2315</v>
      </c>
      <c r="B46" s="111" t="s">
        <v>22</v>
      </c>
      <c r="C46" s="111" t="s">
        <v>36</v>
      </c>
      <c r="D46" s="111" t="s">
        <v>40</v>
      </c>
      <c r="E46" s="173">
        <v>315</v>
      </c>
      <c r="F46" s="111" t="s">
        <v>31</v>
      </c>
      <c r="G46" s="277">
        <v>22557916.170000002</v>
      </c>
      <c r="H46" s="278">
        <v>4448781.54</v>
      </c>
      <c r="I46" s="117">
        <f t="shared" si="1"/>
        <v>18109134.630000003</v>
      </c>
      <c r="J46" s="90">
        <v>2.4E-2</v>
      </c>
      <c r="K46" s="198">
        <f t="shared" si="3"/>
        <v>434619.23112000007</v>
      </c>
      <c r="L46" s="198">
        <f t="shared" si="2"/>
        <v>106770.75696</v>
      </c>
    </row>
    <row r="47" spans="1:12" x14ac:dyDescent="0.2">
      <c r="A47" s="97" t="str">
        <f t="shared" si="9"/>
        <v>Martin U2316</v>
      </c>
      <c r="B47" s="111" t="s">
        <v>22</v>
      </c>
      <c r="C47" s="111" t="s">
        <v>36</v>
      </c>
      <c r="D47" s="111" t="s">
        <v>40</v>
      </c>
      <c r="E47" s="173">
        <v>316</v>
      </c>
      <c r="F47" s="111" t="s">
        <v>32</v>
      </c>
      <c r="G47" s="277">
        <v>3209555.99</v>
      </c>
      <c r="H47" s="278">
        <v>1031000.14</v>
      </c>
      <c r="I47" s="117">
        <f t="shared" si="1"/>
        <v>2178555.85</v>
      </c>
      <c r="J47" s="90">
        <v>2.4E-2</v>
      </c>
      <c r="K47" s="198">
        <f t="shared" si="3"/>
        <v>52285.340400000001</v>
      </c>
      <c r="L47" s="198">
        <f t="shared" si="2"/>
        <v>24744.003360000002</v>
      </c>
    </row>
    <row r="48" spans="1:12" x14ac:dyDescent="0.2">
      <c r="A48" s="97" t="str">
        <f>$D$48&amp;E48</f>
        <v>PtEverglades Comm311</v>
      </c>
      <c r="B48" s="111" t="s">
        <v>22</v>
      </c>
      <c r="C48" s="111" t="s">
        <v>41</v>
      </c>
      <c r="D48" s="111" t="s">
        <v>42</v>
      </c>
      <c r="E48" s="173">
        <v>311</v>
      </c>
      <c r="F48" s="111" t="s">
        <v>24</v>
      </c>
      <c r="G48" s="277">
        <v>0.25</v>
      </c>
      <c r="H48" s="278">
        <v>0</v>
      </c>
      <c r="I48" s="117">
        <f t="shared" si="1"/>
        <v>0.25</v>
      </c>
      <c r="J48" s="90">
        <v>0</v>
      </c>
      <c r="K48" s="198">
        <f t="shared" si="3"/>
        <v>0</v>
      </c>
      <c r="L48" s="198">
        <f t="shared" si="2"/>
        <v>0</v>
      </c>
    </row>
    <row r="49" spans="1:12" x14ac:dyDescent="0.2">
      <c r="A49" s="97" t="str">
        <f t="shared" ref="A49:A50" si="10">$D$48&amp;E49</f>
        <v>PtEverglades Comm314</v>
      </c>
      <c r="B49" s="111" t="s">
        <v>22</v>
      </c>
      <c r="C49" s="111" t="s">
        <v>41</v>
      </c>
      <c r="D49" s="111" t="s">
        <v>42</v>
      </c>
      <c r="E49" s="173">
        <v>314</v>
      </c>
      <c r="F49" s="111" t="s">
        <v>25</v>
      </c>
      <c r="G49" s="277">
        <v>1478577.3</v>
      </c>
      <c r="H49" s="278">
        <v>1478577.3</v>
      </c>
      <c r="I49" s="117">
        <f t="shared" si="1"/>
        <v>0</v>
      </c>
      <c r="J49" s="90">
        <v>0</v>
      </c>
      <c r="K49" s="198">
        <f t="shared" si="3"/>
        <v>0</v>
      </c>
      <c r="L49" s="198">
        <f t="shared" si="2"/>
        <v>0</v>
      </c>
    </row>
    <row r="50" spans="1:12" x14ac:dyDescent="0.2">
      <c r="A50" s="97" t="str">
        <f t="shared" si="10"/>
        <v>PtEverglades Comm341</v>
      </c>
      <c r="B50" s="111" t="s">
        <v>22</v>
      </c>
      <c r="C50" s="111" t="s">
        <v>41</v>
      </c>
      <c r="D50" s="111" t="s">
        <v>42</v>
      </c>
      <c r="E50" s="173">
        <v>341</v>
      </c>
      <c r="F50" s="111" t="s">
        <v>24</v>
      </c>
      <c r="G50" s="277">
        <v>1541403.9</v>
      </c>
      <c r="H50" s="278">
        <v>0</v>
      </c>
      <c r="I50" s="117">
        <f t="shared" si="1"/>
        <v>1541403.9</v>
      </c>
      <c r="J50" s="90">
        <v>2.1999999999999999E-2</v>
      </c>
      <c r="K50" s="198">
        <f t="shared" si="3"/>
        <v>33910.885799999996</v>
      </c>
      <c r="L50" s="198">
        <f t="shared" si="2"/>
        <v>0</v>
      </c>
    </row>
    <row r="51" spans="1:12" x14ac:dyDescent="0.2">
      <c r="A51" s="97" t="str">
        <f t="shared" ref="A51:A76" si="11">$D51&amp;E51</f>
        <v>PtEverglades U1315</v>
      </c>
      <c r="B51" s="111" t="s">
        <v>22</v>
      </c>
      <c r="C51" s="111" t="s">
        <v>41</v>
      </c>
      <c r="D51" s="111" t="s">
        <v>43</v>
      </c>
      <c r="E51" s="173">
        <v>315</v>
      </c>
      <c r="F51" s="111" t="s">
        <v>31</v>
      </c>
      <c r="G51" s="277">
        <v>0.01</v>
      </c>
      <c r="H51" s="278">
        <v>0</v>
      </c>
      <c r="I51" s="117">
        <f t="shared" si="1"/>
        <v>0.01</v>
      </c>
      <c r="J51" s="90">
        <v>0</v>
      </c>
      <c r="K51" s="198">
        <f t="shared" si="3"/>
        <v>0</v>
      </c>
      <c r="L51" s="198">
        <f t="shared" si="2"/>
        <v>0</v>
      </c>
    </row>
    <row r="52" spans="1:12" x14ac:dyDescent="0.2">
      <c r="A52" s="97" t="str">
        <f t="shared" si="11"/>
        <v>PtEverglades U2315</v>
      </c>
      <c r="B52" s="111" t="s">
        <v>22</v>
      </c>
      <c r="C52" s="111" t="s">
        <v>41</v>
      </c>
      <c r="D52" s="111" t="s">
        <v>44</v>
      </c>
      <c r="E52" s="173">
        <v>315</v>
      </c>
      <c r="F52" s="111" t="s">
        <v>31</v>
      </c>
      <c r="G52" s="277">
        <v>0.01</v>
      </c>
      <c r="H52" s="278">
        <v>0</v>
      </c>
      <c r="I52" s="117">
        <f t="shared" si="1"/>
        <v>0.01</v>
      </c>
      <c r="J52" s="90">
        <v>0</v>
      </c>
      <c r="K52" s="198">
        <f t="shared" si="3"/>
        <v>0</v>
      </c>
      <c r="L52" s="198">
        <f t="shared" si="2"/>
        <v>0</v>
      </c>
    </row>
    <row r="53" spans="1:12" x14ac:dyDescent="0.2">
      <c r="A53" s="97" t="str">
        <f t="shared" si="11"/>
        <v>PtEverglades U3315</v>
      </c>
      <c r="B53" s="111" t="s">
        <v>22</v>
      </c>
      <c r="C53" s="111" t="s">
        <v>41</v>
      </c>
      <c r="D53" s="111" t="s">
        <v>45</v>
      </c>
      <c r="E53" s="173">
        <v>315</v>
      </c>
      <c r="F53" s="111" t="s">
        <v>31</v>
      </c>
      <c r="G53" s="277">
        <v>0.01</v>
      </c>
      <c r="H53" s="278">
        <v>0</v>
      </c>
      <c r="I53" s="117">
        <f t="shared" si="1"/>
        <v>0.01</v>
      </c>
      <c r="J53" s="90">
        <v>0</v>
      </c>
      <c r="K53" s="198">
        <f t="shared" si="3"/>
        <v>0</v>
      </c>
      <c r="L53" s="198">
        <f t="shared" si="2"/>
        <v>0</v>
      </c>
    </row>
    <row r="54" spans="1:12" x14ac:dyDescent="0.2">
      <c r="A54" s="97" t="str">
        <f t="shared" si="11"/>
        <v>Scherer Coal Cars312</v>
      </c>
      <c r="B54" s="111" t="s">
        <v>22</v>
      </c>
      <c r="C54" s="111" t="s">
        <v>48</v>
      </c>
      <c r="D54" s="111" t="s">
        <v>49</v>
      </c>
      <c r="E54" s="173">
        <v>312</v>
      </c>
      <c r="F54" s="111" t="s">
        <v>30</v>
      </c>
      <c r="G54" s="277">
        <v>33149442.199999999</v>
      </c>
      <c r="H54" s="278">
        <v>0</v>
      </c>
      <c r="I54" s="117">
        <f t="shared" si="1"/>
        <v>33149442.199999999</v>
      </c>
      <c r="J54" s="90">
        <v>0</v>
      </c>
      <c r="K54" s="198">
        <f t="shared" si="3"/>
        <v>0</v>
      </c>
      <c r="L54" s="198">
        <f t="shared" si="2"/>
        <v>0</v>
      </c>
    </row>
    <row r="55" spans="1:12" x14ac:dyDescent="0.2">
      <c r="A55" s="97" t="str">
        <f>$D$55&amp;E55</f>
        <v>Scherer Comm311</v>
      </c>
      <c r="B55" s="111" t="s">
        <v>22</v>
      </c>
      <c r="C55" s="111" t="s">
        <v>48</v>
      </c>
      <c r="D55" s="111" t="s">
        <v>50</v>
      </c>
      <c r="E55" s="173">
        <v>311</v>
      </c>
      <c r="F55" s="111" t="s">
        <v>24</v>
      </c>
      <c r="G55" s="277">
        <v>38383476.960000001</v>
      </c>
      <c r="H55" s="278">
        <v>524872.97</v>
      </c>
      <c r="I55" s="117">
        <f t="shared" si="1"/>
        <v>37858603.990000002</v>
      </c>
      <c r="J55" s="90">
        <v>2.1000000000000001E-2</v>
      </c>
      <c r="K55" s="198">
        <f t="shared" si="3"/>
        <v>795030.68379000004</v>
      </c>
      <c r="L55" s="198">
        <f t="shared" si="2"/>
        <v>11022.33237</v>
      </c>
    </row>
    <row r="56" spans="1:12" x14ac:dyDescent="0.2">
      <c r="A56" s="97" t="str">
        <f t="shared" ref="A56:A60" si="12">$D$55&amp;E56</f>
        <v>Scherer Comm312</v>
      </c>
      <c r="B56" s="111" t="s">
        <v>22</v>
      </c>
      <c r="C56" s="111" t="s">
        <v>48</v>
      </c>
      <c r="D56" s="111" t="s">
        <v>50</v>
      </c>
      <c r="E56" s="173">
        <v>312</v>
      </c>
      <c r="F56" s="111" t="s">
        <v>30</v>
      </c>
      <c r="G56" s="277">
        <v>25182601.859999999</v>
      </c>
      <c r="H56" s="278">
        <v>328761.62</v>
      </c>
      <c r="I56" s="117">
        <f t="shared" si="1"/>
        <v>24853840.239999998</v>
      </c>
      <c r="J56" s="90">
        <v>2.5999999999999999E-2</v>
      </c>
      <c r="K56" s="198">
        <f t="shared" si="3"/>
        <v>646199.84623999998</v>
      </c>
      <c r="L56" s="198">
        <f t="shared" si="2"/>
        <v>8547.8021200000003</v>
      </c>
    </row>
    <row r="57" spans="1:12" x14ac:dyDescent="0.2">
      <c r="A57" s="97" t="str">
        <f t="shared" si="12"/>
        <v>Scherer Comm314</v>
      </c>
      <c r="B57" s="111" t="s">
        <v>22</v>
      </c>
      <c r="C57" s="111" t="s">
        <v>48</v>
      </c>
      <c r="D57" s="111" t="s">
        <v>50</v>
      </c>
      <c r="E57" s="173">
        <v>314</v>
      </c>
      <c r="F57" s="111" t="s">
        <v>25</v>
      </c>
      <c r="G57" s="277">
        <v>4225723.76</v>
      </c>
      <c r="H57" s="278">
        <v>689.11</v>
      </c>
      <c r="I57" s="117">
        <f t="shared" si="1"/>
        <v>4225034.6499999994</v>
      </c>
      <c r="J57" s="90">
        <v>2.5999999999999999E-2</v>
      </c>
      <c r="K57" s="198">
        <f t="shared" si="3"/>
        <v>109850.90089999998</v>
      </c>
      <c r="L57" s="198">
        <f t="shared" si="2"/>
        <v>17.91686</v>
      </c>
    </row>
    <row r="58" spans="1:12" x14ac:dyDescent="0.2">
      <c r="A58" s="97" t="str">
        <f t="shared" si="12"/>
        <v>Scherer Comm315</v>
      </c>
      <c r="B58" s="111" t="s">
        <v>22</v>
      </c>
      <c r="C58" s="111" t="s">
        <v>48</v>
      </c>
      <c r="D58" s="111" t="s">
        <v>50</v>
      </c>
      <c r="E58" s="173">
        <v>315</v>
      </c>
      <c r="F58" s="111" t="s">
        <v>31</v>
      </c>
      <c r="G58" s="277">
        <v>1194871.8900000001</v>
      </c>
      <c r="H58" s="278">
        <v>0</v>
      </c>
      <c r="I58" s="117">
        <f t="shared" si="1"/>
        <v>1194871.8900000001</v>
      </c>
      <c r="J58" s="90">
        <v>2.4E-2</v>
      </c>
      <c r="K58" s="198">
        <f t="shared" si="3"/>
        <v>28676.925360000005</v>
      </c>
      <c r="L58" s="198">
        <f t="shared" si="2"/>
        <v>0</v>
      </c>
    </row>
    <row r="59" spans="1:12" x14ac:dyDescent="0.2">
      <c r="A59" s="97" t="str">
        <f t="shared" si="12"/>
        <v>Scherer Comm316</v>
      </c>
      <c r="B59" s="111" t="s">
        <v>22</v>
      </c>
      <c r="C59" s="111" t="s">
        <v>48</v>
      </c>
      <c r="D59" s="111" t="s">
        <v>50</v>
      </c>
      <c r="E59" s="173">
        <v>316</v>
      </c>
      <c r="F59" s="111" t="s">
        <v>32</v>
      </c>
      <c r="G59" s="277">
        <v>3566155.6</v>
      </c>
      <c r="H59" s="278">
        <v>0</v>
      </c>
      <c r="I59" s="117">
        <f t="shared" si="1"/>
        <v>3566155.6</v>
      </c>
      <c r="J59" s="90">
        <v>2.4E-2</v>
      </c>
      <c r="K59" s="198">
        <f t="shared" si="3"/>
        <v>85587.734400000001</v>
      </c>
      <c r="L59" s="198">
        <f t="shared" si="2"/>
        <v>0</v>
      </c>
    </row>
    <row r="60" spans="1:12" x14ac:dyDescent="0.2">
      <c r="A60" s="97" t="str">
        <f t="shared" si="12"/>
        <v>Scherer Comm316.7</v>
      </c>
      <c r="B60" s="111" t="s">
        <v>22</v>
      </c>
      <c r="C60" s="111" t="s">
        <v>48</v>
      </c>
      <c r="D60" s="111" t="s">
        <v>50</v>
      </c>
      <c r="E60" s="173">
        <v>316.7</v>
      </c>
      <c r="F60" s="111" t="s">
        <v>27</v>
      </c>
      <c r="G60" s="277">
        <v>20275.8</v>
      </c>
      <c r="H60" s="278">
        <v>0</v>
      </c>
      <c r="I60" s="117">
        <f t="shared" si="1"/>
        <v>20275.8</v>
      </c>
      <c r="J60" s="90">
        <v>0.1429</v>
      </c>
      <c r="K60" s="198">
        <f t="shared" si="3"/>
        <v>2897.4118199999998</v>
      </c>
      <c r="L60" s="198">
        <f t="shared" si="2"/>
        <v>0</v>
      </c>
    </row>
    <row r="61" spans="1:12" x14ac:dyDescent="0.2">
      <c r="A61" s="97" t="str">
        <f>$D$61&amp;E61</f>
        <v>Scherer Comm U3&amp;4311</v>
      </c>
      <c r="B61" s="111" t="s">
        <v>22</v>
      </c>
      <c r="C61" s="111" t="s">
        <v>48</v>
      </c>
      <c r="D61" s="111" t="s">
        <v>51</v>
      </c>
      <c r="E61" s="173">
        <v>311</v>
      </c>
      <c r="F61" s="111" t="s">
        <v>24</v>
      </c>
      <c r="G61" s="277">
        <v>2922680.71</v>
      </c>
      <c r="H61" s="278">
        <v>0</v>
      </c>
      <c r="I61" s="117">
        <f t="shared" si="1"/>
        <v>2922680.71</v>
      </c>
      <c r="J61" s="90">
        <v>2.1999999999999999E-2</v>
      </c>
      <c r="K61" s="198">
        <f t="shared" si="3"/>
        <v>64298.975619999997</v>
      </c>
      <c r="L61" s="198">
        <f t="shared" si="2"/>
        <v>0</v>
      </c>
    </row>
    <row r="62" spans="1:12" x14ac:dyDescent="0.2">
      <c r="A62" s="97" t="str">
        <f t="shared" ref="A62:A64" si="13">$D$61&amp;E62</f>
        <v>Scherer Comm U3&amp;4312</v>
      </c>
      <c r="B62" s="111" t="s">
        <v>22</v>
      </c>
      <c r="C62" s="111" t="s">
        <v>48</v>
      </c>
      <c r="D62" s="111" t="s">
        <v>51</v>
      </c>
      <c r="E62" s="173">
        <v>312</v>
      </c>
      <c r="F62" s="111" t="s">
        <v>30</v>
      </c>
      <c r="G62" s="277">
        <v>21093353.039999999</v>
      </c>
      <c r="H62" s="278">
        <v>0</v>
      </c>
      <c r="I62" s="117">
        <f t="shared" si="1"/>
        <v>21093353.039999999</v>
      </c>
      <c r="J62" s="90">
        <v>2.7E-2</v>
      </c>
      <c r="K62" s="198">
        <f t="shared" si="3"/>
        <v>569520.53207999992</v>
      </c>
      <c r="L62" s="198">
        <f t="shared" si="2"/>
        <v>0</v>
      </c>
    </row>
    <row r="63" spans="1:12" x14ac:dyDescent="0.2">
      <c r="A63" s="97" t="str">
        <f t="shared" si="13"/>
        <v>Scherer Comm U3&amp;4314</v>
      </c>
      <c r="B63" s="111" t="s">
        <v>22</v>
      </c>
      <c r="C63" s="111" t="s">
        <v>48</v>
      </c>
      <c r="D63" s="111" t="s">
        <v>51</v>
      </c>
      <c r="E63" s="173">
        <v>314</v>
      </c>
      <c r="F63" s="111" t="s">
        <v>25</v>
      </c>
      <c r="G63" s="277">
        <v>2087749.62</v>
      </c>
      <c r="H63" s="278">
        <v>0</v>
      </c>
      <c r="I63" s="117">
        <f t="shared" si="1"/>
        <v>2087749.62</v>
      </c>
      <c r="J63" s="90">
        <v>2.5999999999999999E-2</v>
      </c>
      <c r="K63" s="198">
        <f t="shared" si="3"/>
        <v>54281.490120000002</v>
      </c>
      <c r="L63" s="198">
        <f t="shared" si="2"/>
        <v>0</v>
      </c>
    </row>
    <row r="64" spans="1:12" x14ac:dyDescent="0.2">
      <c r="A64" s="97" t="str">
        <f t="shared" si="13"/>
        <v>Scherer Comm U3&amp;4315</v>
      </c>
      <c r="B64" s="111" t="s">
        <v>22</v>
      </c>
      <c r="C64" s="111" t="s">
        <v>48</v>
      </c>
      <c r="D64" s="111" t="s">
        <v>51</v>
      </c>
      <c r="E64" s="173">
        <v>315</v>
      </c>
      <c r="F64" s="111" t="s">
        <v>31</v>
      </c>
      <c r="G64" s="277">
        <v>2075488.38</v>
      </c>
      <c r="H64" s="278">
        <v>0</v>
      </c>
      <c r="I64" s="117">
        <f t="shared" si="1"/>
        <v>2075488.38</v>
      </c>
      <c r="J64" s="90">
        <v>2.4E-2</v>
      </c>
      <c r="K64" s="198">
        <f t="shared" si="3"/>
        <v>49811.721120000002</v>
      </c>
      <c r="L64" s="198">
        <f t="shared" si="2"/>
        <v>0</v>
      </c>
    </row>
    <row r="65" spans="1:12" x14ac:dyDescent="0.2">
      <c r="A65" s="97" t="str">
        <f>$D$65&amp;E65</f>
        <v>Scherer U4311</v>
      </c>
      <c r="B65" s="111" t="s">
        <v>22</v>
      </c>
      <c r="C65" s="111" t="s">
        <v>48</v>
      </c>
      <c r="D65" s="111" t="s">
        <v>52</v>
      </c>
      <c r="E65" s="173">
        <v>311</v>
      </c>
      <c r="F65" s="111" t="s">
        <v>24</v>
      </c>
      <c r="G65" s="277">
        <v>155257376.49000001</v>
      </c>
      <c r="H65" s="278">
        <v>82591806.480000004</v>
      </c>
      <c r="I65" s="117">
        <f t="shared" si="1"/>
        <v>72665570.010000005</v>
      </c>
      <c r="J65" s="90">
        <v>2.1000000000000001E-2</v>
      </c>
      <c r="K65" s="198">
        <f t="shared" si="3"/>
        <v>1525976.9702100002</v>
      </c>
      <c r="L65" s="198">
        <f t="shared" si="2"/>
        <v>1734427.9360800001</v>
      </c>
    </row>
    <row r="66" spans="1:12" x14ac:dyDescent="0.2">
      <c r="A66" s="97" t="str">
        <f t="shared" ref="A66:A71" si="14">$D$65&amp;E66</f>
        <v>Scherer U4312</v>
      </c>
      <c r="B66" s="111" t="s">
        <v>22</v>
      </c>
      <c r="C66" s="111" t="s">
        <v>48</v>
      </c>
      <c r="D66" s="111" t="s">
        <v>52</v>
      </c>
      <c r="E66" s="173">
        <v>312</v>
      </c>
      <c r="F66" s="111" t="s">
        <v>30</v>
      </c>
      <c r="G66" s="277">
        <v>654103809.99000001</v>
      </c>
      <c r="H66" s="278">
        <v>361617138.55000001</v>
      </c>
      <c r="I66" s="117">
        <f t="shared" si="1"/>
        <v>292486671.44</v>
      </c>
      <c r="J66" s="90">
        <v>2.5999999999999999E-2</v>
      </c>
      <c r="K66" s="198">
        <f t="shared" si="3"/>
        <v>7604653.45744</v>
      </c>
      <c r="L66" s="198">
        <f t="shared" si="2"/>
        <v>9402045.6022999994</v>
      </c>
    </row>
    <row r="67" spans="1:12" x14ac:dyDescent="0.2">
      <c r="A67" s="97" t="str">
        <f t="shared" si="14"/>
        <v>Scherer U4314</v>
      </c>
      <c r="B67" s="111" t="s">
        <v>22</v>
      </c>
      <c r="C67" s="111" t="s">
        <v>48</v>
      </c>
      <c r="D67" s="111" t="s">
        <v>52</v>
      </c>
      <c r="E67" s="173">
        <v>314</v>
      </c>
      <c r="F67" s="111" t="s">
        <v>25</v>
      </c>
      <c r="G67" s="277">
        <v>119709178.72</v>
      </c>
      <c r="H67" s="278">
        <v>-94277.61</v>
      </c>
      <c r="I67" s="117">
        <f t="shared" si="1"/>
        <v>119803456.33</v>
      </c>
      <c r="J67" s="90">
        <v>2.5999999999999999E-2</v>
      </c>
      <c r="K67" s="198">
        <f t="shared" si="3"/>
        <v>3114889.8645799998</v>
      </c>
      <c r="L67" s="198">
        <f t="shared" si="2"/>
        <v>-2451.2178599999997</v>
      </c>
    </row>
    <row r="68" spans="1:12" x14ac:dyDescent="0.2">
      <c r="A68" s="97" t="str">
        <f t="shared" si="14"/>
        <v>Scherer U4315</v>
      </c>
      <c r="B68" s="111" t="s">
        <v>22</v>
      </c>
      <c r="C68" s="111" t="s">
        <v>48</v>
      </c>
      <c r="D68" s="111" t="s">
        <v>52</v>
      </c>
      <c r="E68" s="173">
        <v>315</v>
      </c>
      <c r="F68" s="111" t="s">
        <v>31</v>
      </c>
      <c r="G68" s="277">
        <v>48110730.659999996</v>
      </c>
      <c r="H68" s="278">
        <v>19615399.530000001</v>
      </c>
      <c r="I68" s="117">
        <f t="shared" si="1"/>
        <v>28495331.129999995</v>
      </c>
      <c r="J68" s="90">
        <v>2.4E-2</v>
      </c>
      <c r="K68" s="198">
        <f t="shared" si="3"/>
        <v>683887.94711999991</v>
      </c>
      <c r="L68" s="198">
        <f t="shared" si="2"/>
        <v>470769.58872000006</v>
      </c>
    </row>
    <row r="69" spans="1:12" x14ac:dyDescent="0.2">
      <c r="A69" s="97" t="str">
        <f t="shared" si="14"/>
        <v>Scherer U4316</v>
      </c>
      <c r="B69" s="111" t="s">
        <v>22</v>
      </c>
      <c r="C69" s="111" t="s">
        <v>48</v>
      </c>
      <c r="D69" s="111" t="s">
        <v>52</v>
      </c>
      <c r="E69" s="173">
        <v>316</v>
      </c>
      <c r="F69" s="111" t="s">
        <v>32</v>
      </c>
      <c r="G69" s="277">
        <v>4986295.04</v>
      </c>
      <c r="H69" s="278">
        <v>399553.82</v>
      </c>
      <c r="I69" s="117">
        <f t="shared" si="1"/>
        <v>4586741.22</v>
      </c>
      <c r="J69" s="90">
        <v>2.4E-2</v>
      </c>
      <c r="K69" s="198">
        <f t="shared" si="3"/>
        <v>110081.78928</v>
      </c>
      <c r="L69" s="198">
        <f t="shared" si="2"/>
        <v>9589.2916800000003</v>
      </c>
    </row>
    <row r="70" spans="1:12" x14ac:dyDescent="0.2">
      <c r="A70" s="97" t="str">
        <f t="shared" si="14"/>
        <v>Scherer U4316.5</v>
      </c>
      <c r="B70" s="111" t="s">
        <v>22</v>
      </c>
      <c r="C70" s="111" t="s">
        <v>48</v>
      </c>
      <c r="D70" s="111" t="s">
        <v>52</v>
      </c>
      <c r="E70" s="173">
        <v>316.5</v>
      </c>
      <c r="F70" s="111" t="s">
        <v>26</v>
      </c>
      <c r="G70" s="277">
        <v>6440.01</v>
      </c>
      <c r="H70" s="278">
        <v>0</v>
      </c>
      <c r="I70" s="117">
        <f t="shared" si="1"/>
        <v>6440.01</v>
      </c>
      <c r="J70" s="90">
        <v>0.2</v>
      </c>
      <c r="K70" s="198">
        <f t="shared" si="3"/>
        <v>1288.0020000000002</v>
      </c>
      <c r="L70" s="198">
        <f t="shared" si="2"/>
        <v>0</v>
      </c>
    </row>
    <row r="71" spans="1:12" x14ac:dyDescent="0.2">
      <c r="A71" s="97" t="str">
        <f t="shared" si="14"/>
        <v>Scherer U4316.7</v>
      </c>
      <c r="B71" s="111" t="s">
        <v>22</v>
      </c>
      <c r="C71" s="111" t="s">
        <v>48</v>
      </c>
      <c r="D71" s="111" t="s">
        <v>52</v>
      </c>
      <c r="E71" s="173">
        <v>316.7</v>
      </c>
      <c r="F71" s="111" t="s">
        <v>27</v>
      </c>
      <c r="G71" s="277">
        <v>494507.33</v>
      </c>
      <c r="H71" s="278">
        <v>12775.37</v>
      </c>
      <c r="I71" s="117">
        <f t="shared" si="1"/>
        <v>481731.96</v>
      </c>
      <c r="J71" s="90">
        <v>0.1429</v>
      </c>
      <c r="K71" s="198">
        <f t="shared" si="3"/>
        <v>68839.497084000002</v>
      </c>
      <c r="L71" s="198">
        <f t="shared" si="2"/>
        <v>1825.6003730000002</v>
      </c>
    </row>
    <row r="72" spans="1:12" x14ac:dyDescent="0.2">
      <c r="A72" s="97" t="str">
        <f>$D$72&amp;E72</f>
        <v>SJRPP - Coal &amp; Limestone311</v>
      </c>
      <c r="B72" s="111" t="s">
        <v>22</v>
      </c>
      <c r="C72" s="111" t="s">
        <v>53</v>
      </c>
      <c r="D72" s="111" t="s">
        <v>54</v>
      </c>
      <c r="E72" s="173">
        <v>311</v>
      </c>
      <c r="F72" s="111" t="s">
        <v>24</v>
      </c>
      <c r="G72" s="277">
        <v>3591896.75</v>
      </c>
      <c r="H72" s="278">
        <v>0</v>
      </c>
      <c r="I72" s="117">
        <f t="shared" ref="I72:I135" si="15">G72-H72</f>
        <v>3591896.75</v>
      </c>
      <c r="J72" s="90">
        <v>2.1000000000000001E-2</v>
      </c>
      <c r="K72" s="198">
        <f t="shared" si="3"/>
        <v>75429.831749999998</v>
      </c>
      <c r="L72" s="198">
        <f t="shared" ref="L72:L135" si="16">H72*J72</f>
        <v>0</v>
      </c>
    </row>
    <row r="73" spans="1:12" x14ac:dyDescent="0.2">
      <c r="A73" s="97" t="str">
        <f t="shared" ref="A73:A75" si="17">$D$72&amp;E73</f>
        <v>SJRPP - Coal &amp; Limestone312</v>
      </c>
      <c r="B73" s="111" t="s">
        <v>22</v>
      </c>
      <c r="C73" s="111" t="s">
        <v>53</v>
      </c>
      <c r="D73" s="111" t="s">
        <v>54</v>
      </c>
      <c r="E73" s="173">
        <v>312</v>
      </c>
      <c r="F73" s="111" t="s">
        <v>30</v>
      </c>
      <c r="G73" s="277">
        <v>31120813.859999999</v>
      </c>
      <c r="H73" s="278">
        <v>0</v>
      </c>
      <c r="I73" s="117">
        <f t="shared" si="15"/>
        <v>31120813.859999999</v>
      </c>
      <c r="J73" s="90">
        <v>2.5999999999999999E-2</v>
      </c>
      <c r="K73" s="198">
        <f t="shared" si="3"/>
        <v>809141.16035999998</v>
      </c>
      <c r="L73" s="198">
        <f t="shared" si="16"/>
        <v>0</v>
      </c>
    </row>
    <row r="74" spans="1:12" x14ac:dyDescent="0.2">
      <c r="A74" s="97" t="str">
        <f t="shared" si="17"/>
        <v>SJRPP - Coal &amp; Limestone315</v>
      </c>
      <c r="B74" s="111" t="s">
        <v>22</v>
      </c>
      <c r="C74" s="111" t="s">
        <v>53</v>
      </c>
      <c r="D74" s="111" t="s">
        <v>54</v>
      </c>
      <c r="E74" s="173">
        <v>315</v>
      </c>
      <c r="F74" s="111" t="s">
        <v>31</v>
      </c>
      <c r="G74" s="277">
        <v>3804504.37</v>
      </c>
      <c r="H74" s="278">
        <v>0</v>
      </c>
      <c r="I74" s="117">
        <f t="shared" si="15"/>
        <v>3804504.37</v>
      </c>
      <c r="J74" s="90">
        <v>2.4E-2</v>
      </c>
      <c r="K74" s="198">
        <f t="shared" ref="K74:K137" si="18">I74*J74</f>
        <v>91308.104879999999</v>
      </c>
      <c r="L74" s="198">
        <f t="shared" si="16"/>
        <v>0</v>
      </c>
    </row>
    <row r="75" spans="1:12" x14ac:dyDescent="0.2">
      <c r="A75" s="97" t="str">
        <f t="shared" si="17"/>
        <v>SJRPP - Coal &amp; Limestone316</v>
      </c>
      <c r="B75" s="111" t="s">
        <v>22</v>
      </c>
      <c r="C75" s="111" t="s">
        <v>53</v>
      </c>
      <c r="D75" s="111" t="s">
        <v>54</v>
      </c>
      <c r="E75" s="173">
        <v>316</v>
      </c>
      <c r="F75" s="111" t="s">
        <v>32</v>
      </c>
      <c r="G75" s="277">
        <v>302789.31</v>
      </c>
      <c r="H75" s="278">
        <v>0</v>
      </c>
      <c r="I75" s="117">
        <f t="shared" si="15"/>
        <v>302789.31</v>
      </c>
      <c r="J75" s="90">
        <v>2.4E-2</v>
      </c>
      <c r="K75" s="198">
        <f t="shared" si="18"/>
        <v>7266.94344</v>
      </c>
      <c r="L75" s="198">
        <f t="shared" si="16"/>
        <v>0</v>
      </c>
    </row>
    <row r="76" spans="1:12" x14ac:dyDescent="0.2">
      <c r="A76" s="97" t="str">
        <f t="shared" si="11"/>
        <v>SJRPP - Coal Cars312</v>
      </c>
      <c r="B76" s="111" t="s">
        <v>22</v>
      </c>
      <c r="C76" s="111" t="s">
        <v>53</v>
      </c>
      <c r="D76" s="111" t="s">
        <v>55</v>
      </c>
      <c r="E76" s="173">
        <v>312</v>
      </c>
      <c r="F76" s="111" t="s">
        <v>30</v>
      </c>
      <c r="G76" s="277">
        <v>52104.91</v>
      </c>
      <c r="H76" s="278">
        <v>0</v>
      </c>
      <c r="I76" s="117">
        <f t="shared" si="15"/>
        <v>52104.91</v>
      </c>
      <c r="J76" s="90">
        <v>0</v>
      </c>
      <c r="K76" s="198">
        <f t="shared" si="18"/>
        <v>0</v>
      </c>
      <c r="L76" s="198">
        <f t="shared" si="16"/>
        <v>0</v>
      </c>
    </row>
    <row r="77" spans="1:12" x14ac:dyDescent="0.2">
      <c r="A77" s="97" t="str">
        <f>$D$77&amp;E77</f>
        <v>SJRPP - Comm311</v>
      </c>
      <c r="B77" s="111" t="s">
        <v>22</v>
      </c>
      <c r="C77" s="111" t="s">
        <v>53</v>
      </c>
      <c r="D77" s="111" t="s">
        <v>56</v>
      </c>
      <c r="E77" s="173">
        <v>311</v>
      </c>
      <c r="F77" s="111" t="s">
        <v>24</v>
      </c>
      <c r="G77" s="277">
        <v>32737174.75</v>
      </c>
      <c r="H77" s="278">
        <v>85284.57</v>
      </c>
      <c r="I77" s="117">
        <f t="shared" si="15"/>
        <v>32651890.18</v>
      </c>
      <c r="J77" s="90">
        <v>2.1000000000000001E-2</v>
      </c>
      <c r="K77" s="198">
        <f t="shared" si="18"/>
        <v>685689.69378000009</v>
      </c>
      <c r="L77" s="198">
        <f t="shared" si="16"/>
        <v>1790.9759700000002</v>
      </c>
    </row>
    <row r="78" spans="1:12" x14ac:dyDescent="0.2">
      <c r="A78" s="97" t="str">
        <f t="shared" ref="A78:A84" si="19">$D$77&amp;E78</f>
        <v>SJRPP - Comm312</v>
      </c>
      <c r="B78" s="111" t="s">
        <v>22</v>
      </c>
      <c r="C78" s="111" t="s">
        <v>53</v>
      </c>
      <c r="D78" s="111" t="s">
        <v>56</v>
      </c>
      <c r="E78" s="173">
        <v>312</v>
      </c>
      <c r="F78" s="111" t="s">
        <v>30</v>
      </c>
      <c r="G78" s="277">
        <v>3646312.36</v>
      </c>
      <c r="H78" s="278">
        <v>2292.39</v>
      </c>
      <c r="I78" s="117">
        <f t="shared" si="15"/>
        <v>3644019.9699999997</v>
      </c>
      <c r="J78" s="90">
        <v>2.5999999999999999E-2</v>
      </c>
      <c r="K78" s="198">
        <f t="shared" si="18"/>
        <v>94744.519219999987</v>
      </c>
      <c r="L78" s="198">
        <f t="shared" si="16"/>
        <v>59.602139999999991</v>
      </c>
    </row>
    <row r="79" spans="1:12" x14ac:dyDescent="0.2">
      <c r="A79" s="97" t="str">
        <f t="shared" si="19"/>
        <v>SJRPP - Comm314</v>
      </c>
      <c r="B79" s="111" t="s">
        <v>22</v>
      </c>
      <c r="C79" s="111" t="s">
        <v>53</v>
      </c>
      <c r="D79" s="111" t="s">
        <v>56</v>
      </c>
      <c r="E79" s="173">
        <v>314</v>
      </c>
      <c r="F79" s="111" t="s">
        <v>25</v>
      </c>
      <c r="G79" s="277">
        <v>2465068.96</v>
      </c>
      <c r="H79" s="278">
        <v>0</v>
      </c>
      <c r="I79" s="117">
        <f t="shared" si="15"/>
        <v>2465068.96</v>
      </c>
      <c r="J79" s="90">
        <v>2.5999999999999999E-2</v>
      </c>
      <c r="K79" s="198">
        <f t="shared" si="18"/>
        <v>64091.792959999999</v>
      </c>
      <c r="L79" s="198">
        <f t="shared" si="16"/>
        <v>0</v>
      </c>
    </row>
    <row r="80" spans="1:12" x14ac:dyDescent="0.2">
      <c r="A80" s="97" t="str">
        <f t="shared" si="19"/>
        <v>SJRPP - Comm315</v>
      </c>
      <c r="B80" s="111" t="s">
        <v>22</v>
      </c>
      <c r="C80" s="111" t="s">
        <v>53</v>
      </c>
      <c r="D80" s="111" t="s">
        <v>56</v>
      </c>
      <c r="E80" s="173">
        <v>315</v>
      </c>
      <c r="F80" s="111" t="s">
        <v>31</v>
      </c>
      <c r="G80" s="277">
        <v>5757074.4699999997</v>
      </c>
      <c r="H80" s="278">
        <v>0</v>
      </c>
      <c r="I80" s="117">
        <f t="shared" si="15"/>
        <v>5757074.4699999997</v>
      </c>
      <c r="J80" s="90">
        <v>2.4E-2</v>
      </c>
      <c r="K80" s="198">
        <f t="shared" si="18"/>
        <v>138169.78727999999</v>
      </c>
      <c r="L80" s="198">
        <f t="shared" si="16"/>
        <v>0</v>
      </c>
    </row>
    <row r="81" spans="1:12" x14ac:dyDescent="0.2">
      <c r="A81" s="97" t="str">
        <f t="shared" si="19"/>
        <v>SJRPP - Comm316</v>
      </c>
      <c r="B81" s="111" t="s">
        <v>22</v>
      </c>
      <c r="C81" s="111" t="s">
        <v>53</v>
      </c>
      <c r="D81" s="111" t="s">
        <v>56</v>
      </c>
      <c r="E81" s="173">
        <v>316</v>
      </c>
      <c r="F81" s="111" t="s">
        <v>32</v>
      </c>
      <c r="G81" s="277">
        <v>1577861.63</v>
      </c>
      <c r="H81" s="278">
        <v>0</v>
      </c>
      <c r="I81" s="117">
        <f t="shared" si="15"/>
        <v>1577861.63</v>
      </c>
      <c r="J81" s="90">
        <v>2.4E-2</v>
      </c>
      <c r="K81" s="198">
        <f t="shared" si="18"/>
        <v>37868.679120000001</v>
      </c>
      <c r="L81" s="198">
        <f t="shared" si="16"/>
        <v>0</v>
      </c>
    </row>
    <row r="82" spans="1:12" x14ac:dyDescent="0.2">
      <c r="A82" s="97" t="str">
        <f t="shared" si="19"/>
        <v>SJRPP - Comm316.3</v>
      </c>
      <c r="B82" s="111" t="s">
        <v>22</v>
      </c>
      <c r="C82" s="111" t="s">
        <v>53</v>
      </c>
      <c r="D82" s="111" t="s">
        <v>56</v>
      </c>
      <c r="E82" s="173">
        <v>316.3</v>
      </c>
      <c r="F82" s="111" t="s">
        <v>33</v>
      </c>
      <c r="G82" s="277">
        <v>0</v>
      </c>
      <c r="H82" s="278">
        <v>0</v>
      </c>
      <c r="I82" s="117">
        <f t="shared" si="15"/>
        <v>0</v>
      </c>
      <c r="J82" s="90">
        <v>0.33329999999999999</v>
      </c>
      <c r="K82" s="198">
        <f t="shared" si="18"/>
        <v>0</v>
      </c>
      <c r="L82" s="198">
        <f t="shared" si="16"/>
        <v>0</v>
      </c>
    </row>
    <row r="83" spans="1:12" x14ac:dyDescent="0.2">
      <c r="A83" s="97" t="str">
        <f t="shared" si="19"/>
        <v>SJRPP - Comm316.5</v>
      </c>
      <c r="B83" s="111" t="s">
        <v>22</v>
      </c>
      <c r="C83" s="111" t="s">
        <v>53</v>
      </c>
      <c r="D83" s="111" t="s">
        <v>56</v>
      </c>
      <c r="E83" s="173">
        <v>316.5</v>
      </c>
      <c r="F83" s="111" t="s">
        <v>26</v>
      </c>
      <c r="G83" s="277">
        <v>26299.200000000001</v>
      </c>
      <c r="H83" s="278">
        <v>0</v>
      </c>
      <c r="I83" s="117">
        <f t="shared" si="15"/>
        <v>26299.200000000001</v>
      </c>
      <c r="J83" s="90">
        <v>0.2</v>
      </c>
      <c r="K83" s="198">
        <f t="shared" si="18"/>
        <v>5259.84</v>
      </c>
      <c r="L83" s="198">
        <f t="shared" si="16"/>
        <v>0</v>
      </c>
    </row>
    <row r="84" spans="1:12" x14ac:dyDescent="0.2">
      <c r="A84" s="97" t="str">
        <f t="shared" si="19"/>
        <v>SJRPP - Comm316.7</v>
      </c>
      <c r="B84" s="111" t="s">
        <v>22</v>
      </c>
      <c r="C84" s="111" t="s">
        <v>53</v>
      </c>
      <c r="D84" s="111" t="s">
        <v>56</v>
      </c>
      <c r="E84" s="173">
        <v>316.7</v>
      </c>
      <c r="F84" s="111" t="s">
        <v>27</v>
      </c>
      <c r="G84" s="277">
        <v>290907.88</v>
      </c>
      <c r="H84" s="278">
        <v>0</v>
      </c>
      <c r="I84" s="117">
        <f t="shared" si="15"/>
        <v>290907.88</v>
      </c>
      <c r="J84" s="90">
        <v>0.1429</v>
      </c>
      <c r="K84" s="198">
        <f t="shared" si="18"/>
        <v>41570.736052</v>
      </c>
      <c r="L84" s="198">
        <f t="shared" si="16"/>
        <v>0</v>
      </c>
    </row>
    <row r="85" spans="1:12" x14ac:dyDescent="0.2">
      <c r="A85" s="97" t="str">
        <f>$D$85&amp;E85</f>
        <v>SJRPP - Gypsum311</v>
      </c>
      <c r="B85" s="111" t="s">
        <v>22</v>
      </c>
      <c r="C85" s="111" t="s">
        <v>53</v>
      </c>
      <c r="D85" s="111" t="s">
        <v>57</v>
      </c>
      <c r="E85" s="173">
        <v>311</v>
      </c>
      <c r="F85" s="111" t="s">
        <v>24</v>
      </c>
      <c r="G85" s="277">
        <v>2190987.0299999998</v>
      </c>
      <c r="H85" s="278">
        <v>0</v>
      </c>
      <c r="I85" s="117">
        <f t="shared" si="15"/>
        <v>2190987.0299999998</v>
      </c>
      <c r="J85" s="90">
        <v>2.1000000000000001E-2</v>
      </c>
      <c r="K85" s="198">
        <f t="shared" si="18"/>
        <v>46010.727630000001</v>
      </c>
      <c r="L85" s="198">
        <f t="shared" si="16"/>
        <v>0</v>
      </c>
    </row>
    <row r="86" spans="1:12" x14ac:dyDescent="0.2">
      <c r="A86" s="97" t="str">
        <f t="shared" ref="A86:A88" si="20">$D$85&amp;E86</f>
        <v>SJRPP - Gypsum312</v>
      </c>
      <c r="B86" s="111" t="s">
        <v>22</v>
      </c>
      <c r="C86" s="111" t="s">
        <v>53</v>
      </c>
      <c r="D86" s="111" t="s">
        <v>57</v>
      </c>
      <c r="E86" s="173">
        <v>312</v>
      </c>
      <c r="F86" s="111" t="s">
        <v>30</v>
      </c>
      <c r="G86" s="277">
        <v>17226768.039999999</v>
      </c>
      <c r="H86" s="278">
        <v>0</v>
      </c>
      <c r="I86" s="117">
        <f t="shared" si="15"/>
        <v>17226768.039999999</v>
      </c>
      <c r="J86" s="90">
        <v>2.5999999999999999E-2</v>
      </c>
      <c r="K86" s="198">
        <f t="shared" si="18"/>
        <v>447895.96903999994</v>
      </c>
      <c r="L86" s="198">
        <f t="shared" si="16"/>
        <v>0</v>
      </c>
    </row>
    <row r="87" spans="1:12" x14ac:dyDescent="0.2">
      <c r="A87" s="97" t="str">
        <f t="shared" si="20"/>
        <v>SJRPP - Gypsum315</v>
      </c>
      <c r="B87" s="111" t="s">
        <v>22</v>
      </c>
      <c r="C87" s="111" t="s">
        <v>53</v>
      </c>
      <c r="D87" s="111" t="s">
        <v>57</v>
      </c>
      <c r="E87" s="173">
        <v>315</v>
      </c>
      <c r="F87" s="111" t="s">
        <v>31</v>
      </c>
      <c r="G87" s="277">
        <v>53006.590000000004</v>
      </c>
      <c r="H87" s="278">
        <v>0</v>
      </c>
      <c r="I87" s="117">
        <f t="shared" si="15"/>
        <v>53006.590000000004</v>
      </c>
      <c r="J87" s="90">
        <v>2.4E-2</v>
      </c>
      <c r="K87" s="198">
        <f t="shared" si="18"/>
        <v>1272.1581600000002</v>
      </c>
      <c r="L87" s="198">
        <f t="shared" si="16"/>
        <v>0</v>
      </c>
    </row>
    <row r="88" spans="1:12" x14ac:dyDescent="0.2">
      <c r="A88" s="97" t="str">
        <f t="shared" si="20"/>
        <v>SJRPP - Gypsum316</v>
      </c>
      <c r="B88" s="111" t="s">
        <v>22</v>
      </c>
      <c r="C88" s="111" t="s">
        <v>53</v>
      </c>
      <c r="D88" s="111" t="s">
        <v>57</v>
      </c>
      <c r="E88" s="173">
        <v>316</v>
      </c>
      <c r="F88" s="111" t="s">
        <v>32</v>
      </c>
      <c r="G88" s="277">
        <v>156175</v>
      </c>
      <c r="H88" s="278">
        <v>0</v>
      </c>
      <c r="I88" s="117">
        <f t="shared" si="15"/>
        <v>156175</v>
      </c>
      <c r="J88" s="90">
        <v>2.4E-2</v>
      </c>
      <c r="K88" s="198">
        <f t="shared" si="18"/>
        <v>3748.2000000000003</v>
      </c>
      <c r="L88" s="198">
        <f t="shared" si="16"/>
        <v>0</v>
      </c>
    </row>
    <row r="89" spans="1:12" x14ac:dyDescent="0.2">
      <c r="A89" s="97" t="str">
        <f>$D$89&amp;E89</f>
        <v>SJRPP U1311</v>
      </c>
      <c r="B89" s="111" t="s">
        <v>22</v>
      </c>
      <c r="C89" s="111" t="s">
        <v>53</v>
      </c>
      <c r="D89" s="111" t="s">
        <v>58</v>
      </c>
      <c r="E89" s="173">
        <v>311</v>
      </c>
      <c r="F89" s="111" t="s">
        <v>24</v>
      </c>
      <c r="G89" s="277">
        <v>8930765.4199999999</v>
      </c>
      <c r="H89" s="278">
        <v>0</v>
      </c>
      <c r="I89" s="117">
        <f t="shared" si="15"/>
        <v>8930765.4199999999</v>
      </c>
      <c r="J89" s="90">
        <v>2.1000000000000001E-2</v>
      </c>
      <c r="K89" s="198">
        <f t="shared" si="18"/>
        <v>187546.07382000002</v>
      </c>
      <c r="L89" s="198">
        <f t="shared" si="16"/>
        <v>0</v>
      </c>
    </row>
    <row r="90" spans="1:12" x14ac:dyDescent="0.2">
      <c r="A90" s="97" t="str">
        <f t="shared" ref="A90:A93" si="21">$D$89&amp;E90</f>
        <v>SJRPP U1312</v>
      </c>
      <c r="B90" s="111" t="s">
        <v>22</v>
      </c>
      <c r="C90" s="111" t="s">
        <v>53</v>
      </c>
      <c r="D90" s="111" t="s">
        <v>58</v>
      </c>
      <c r="E90" s="173">
        <v>312</v>
      </c>
      <c r="F90" s="111" t="s">
        <v>30</v>
      </c>
      <c r="G90" s="277">
        <v>98381227.390000001</v>
      </c>
      <c r="H90" s="278">
        <v>27785411.210000001</v>
      </c>
      <c r="I90" s="117">
        <f t="shared" si="15"/>
        <v>70595816.180000007</v>
      </c>
      <c r="J90" s="90">
        <v>2.5999999999999999E-2</v>
      </c>
      <c r="K90" s="198">
        <f t="shared" si="18"/>
        <v>1835491.22068</v>
      </c>
      <c r="L90" s="198">
        <f t="shared" si="16"/>
        <v>722420.69146</v>
      </c>
    </row>
    <row r="91" spans="1:12" x14ac:dyDescent="0.2">
      <c r="A91" s="97" t="str">
        <f t="shared" si="21"/>
        <v>SJRPP U1314</v>
      </c>
      <c r="B91" s="111" t="s">
        <v>22</v>
      </c>
      <c r="C91" s="111" t="s">
        <v>53</v>
      </c>
      <c r="D91" s="111" t="s">
        <v>58</v>
      </c>
      <c r="E91" s="173">
        <v>314</v>
      </c>
      <c r="F91" s="111" t="s">
        <v>25</v>
      </c>
      <c r="G91" s="277">
        <v>32748552.530000001</v>
      </c>
      <c r="H91" s="278">
        <v>0</v>
      </c>
      <c r="I91" s="117">
        <f t="shared" si="15"/>
        <v>32748552.530000001</v>
      </c>
      <c r="J91" s="90">
        <v>2.5999999999999999E-2</v>
      </c>
      <c r="K91" s="198">
        <f t="shared" si="18"/>
        <v>851462.36577999999</v>
      </c>
      <c r="L91" s="198">
        <f t="shared" si="16"/>
        <v>0</v>
      </c>
    </row>
    <row r="92" spans="1:12" x14ac:dyDescent="0.2">
      <c r="A92" s="97" t="str">
        <f t="shared" si="21"/>
        <v>SJRPP U1315</v>
      </c>
      <c r="B92" s="111" t="s">
        <v>22</v>
      </c>
      <c r="C92" s="111" t="s">
        <v>53</v>
      </c>
      <c r="D92" s="111" t="s">
        <v>58</v>
      </c>
      <c r="E92" s="173">
        <v>315</v>
      </c>
      <c r="F92" s="111" t="s">
        <v>31</v>
      </c>
      <c r="G92" s="277">
        <v>12311971.1</v>
      </c>
      <c r="H92" s="278">
        <v>446691.75</v>
      </c>
      <c r="I92" s="117">
        <f t="shared" si="15"/>
        <v>11865279.35</v>
      </c>
      <c r="J92" s="90">
        <v>2.4E-2</v>
      </c>
      <c r="K92" s="198">
        <f t="shared" si="18"/>
        <v>284766.70439999999</v>
      </c>
      <c r="L92" s="198">
        <f t="shared" si="16"/>
        <v>10720.602000000001</v>
      </c>
    </row>
    <row r="93" spans="1:12" x14ac:dyDescent="0.2">
      <c r="A93" s="97" t="str">
        <f t="shared" si="21"/>
        <v>SJRPP U1316</v>
      </c>
      <c r="B93" s="111" t="s">
        <v>22</v>
      </c>
      <c r="C93" s="111" t="s">
        <v>53</v>
      </c>
      <c r="D93" s="111" t="s">
        <v>58</v>
      </c>
      <c r="E93" s="173">
        <v>316</v>
      </c>
      <c r="F93" s="111" t="s">
        <v>32</v>
      </c>
      <c r="G93" s="277">
        <v>2011651.41</v>
      </c>
      <c r="H93" s="278">
        <v>9137.83</v>
      </c>
      <c r="I93" s="117">
        <f t="shared" si="15"/>
        <v>2002513.5799999998</v>
      </c>
      <c r="J93" s="90">
        <v>2.4E-2</v>
      </c>
      <c r="K93" s="198">
        <f t="shared" si="18"/>
        <v>48060.325919999996</v>
      </c>
      <c r="L93" s="198">
        <f t="shared" si="16"/>
        <v>219.30792</v>
      </c>
    </row>
    <row r="94" spans="1:12" x14ac:dyDescent="0.2">
      <c r="A94" s="97" t="str">
        <f>$D$94&amp;E94</f>
        <v>SJRPP U2311</v>
      </c>
      <c r="B94" s="111" t="s">
        <v>22</v>
      </c>
      <c r="C94" s="111" t="s">
        <v>53</v>
      </c>
      <c r="D94" s="111" t="s">
        <v>59</v>
      </c>
      <c r="E94" s="173">
        <v>311</v>
      </c>
      <c r="F94" s="111" t="s">
        <v>24</v>
      </c>
      <c r="G94" s="277">
        <v>7243999.54</v>
      </c>
      <c r="H94" s="278">
        <v>0</v>
      </c>
      <c r="I94" s="117">
        <f t="shared" si="15"/>
        <v>7243999.54</v>
      </c>
      <c r="J94" s="90">
        <v>2.1000000000000001E-2</v>
      </c>
      <c r="K94" s="198">
        <f t="shared" si="18"/>
        <v>152123.99034000002</v>
      </c>
      <c r="L94" s="198">
        <f t="shared" si="16"/>
        <v>0</v>
      </c>
    </row>
    <row r="95" spans="1:12" x14ac:dyDescent="0.2">
      <c r="A95" s="97" t="str">
        <f t="shared" ref="A95:A98" si="22">$D$94&amp;E95</f>
        <v>SJRPP U2312</v>
      </c>
      <c r="B95" s="111" t="s">
        <v>22</v>
      </c>
      <c r="C95" s="111" t="s">
        <v>53</v>
      </c>
      <c r="D95" s="111" t="s">
        <v>59</v>
      </c>
      <c r="E95" s="173">
        <v>312</v>
      </c>
      <c r="F95" s="111" t="s">
        <v>30</v>
      </c>
      <c r="G95" s="277">
        <v>91006329.659999996</v>
      </c>
      <c r="H95" s="278">
        <v>26535733.010000002</v>
      </c>
      <c r="I95" s="117">
        <f t="shared" si="15"/>
        <v>64470596.649999991</v>
      </c>
      <c r="J95" s="90">
        <v>2.5999999999999999E-2</v>
      </c>
      <c r="K95" s="198">
        <f t="shared" si="18"/>
        <v>1676235.5128999997</v>
      </c>
      <c r="L95" s="198">
        <f t="shared" si="16"/>
        <v>689929.05825999996</v>
      </c>
    </row>
    <row r="96" spans="1:12" x14ac:dyDescent="0.2">
      <c r="A96" s="97" t="str">
        <f t="shared" si="22"/>
        <v>SJRPP U2314</v>
      </c>
      <c r="B96" s="111" t="s">
        <v>22</v>
      </c>
      <c r="C96" s="111" t="s">
        <v>53</v>
      </c>
      <c r="D96" s="111" t="s">
        <v>59</v>
      </c>
      <c r="E96" s="173">
        <v>314</v>
      </c>
      <c r="F96" s="111" t="s">
        <v>25</v>
      </c>
      <c r="G96" s="277">
        <v>28741812.399999999</v>
      </c>
      <c r="H96" s="278">
        <v>0</v>
      </c>
      <c r="I96" s="117">
        <f t="shared" si="15"/>
        <v>28741812.399999999</v>
      </c>
      <c r="J96" s="90">
        <v>2.5999999999999999E-2</v>
      </c>
      <c r="K96" s="198">
        <f t="shared" si="18"/>
        <v>747287.12239999988</v>
      </c>
      <c r="L96" s="198">
        <f t="shared" si="16"/>
        <v>0</v>
      </c>
    </row>
    <row r="97" spans="1:12" x14ac:dyDescent="0.2">
      <c r="A97" s="97" t="str">
        <f t="shared" si="22"/>
        <v>SJRPP U2315</v>
      </c>
      <c r="B97" s="111" t="s">
        <v>22</v>
      </c>
      <c r="C97" s="111" t="s">
        <v>53</v>
      </c>
      <c r="D97" s="111" t="s">
        <v>59</v>
      </c>
      <c r="E97" s="173">
        <v>315</v>
      </c>
      <c r="F97" s="111" t="s">
        <v>31</v>
      </c>
      <c r="G97" s="277">
        <v>10200046.77</v>
      </c>
      <c r="H97" s="278">
        <v>426219.91000000003</v>
      </c>
      <c r="I97" s="117">
        <f t="shared" si="15"/>
        <v>9773826.8599999994</v>
      </c>
      <c r="J97" s="90">
        <v>2.4E-2</v>
      </c>
      <c r="K97" s="198">
        <f t="shared" si="18"/>
        <v>234571.84464</v>
      </c>
      <c r="L97" s="198">
        <f t="shared" si="16"/>
        <v>10229.277840000001</v>
      </c>
    </row>
    <row r="98" spans="1:12" x14ac:dyDescent="0.2">
      <c r="A98" s="97" t="str">
        <f t="shared" si="22"/>
        <v>SJRPP U2316</v>
      </c>
      <c r="B98" s="111" t="s">
        <v>22</v>
      </c>
      <c r="C98" s="111" t="s">
        <v>53</v>
      </c>
      <c r="D98" s="111" t="s">
        <v>59</v>
      </c>
      <c r="E98" s="173">
        <v>316</v>
      </c>
      <c r="F98" s="111" t="s">
        <v>32</v>
      </c>
      <c r="G98" s="277">
        <v>1586462.85</v>
      </c>
      <c r="H98" s="278">
        <v>9591.24</v>
      </c>
      <c r="I98" s="117">
        <f t="shared" si="15"/>
        <v>1576871.61</v>
      </c>
      <c r="J98" s="90">
        <v>2.4E-2</v>
      </c>
      <c r="K98" s="198">
        <f t="shared" si="18"/>
        <v>37844.918640000004</v>
      </c>
      <c r="L98" s="198">
        <f t="shared" si="16"/>
        <v>230.18976000000001</v>
      </c>
    </row>
    <row r="99" spans="1:12" x14ac:dyDescent="0.2">
      <c r="A99" s="97" t="str">
        <f>$D$99&amp;E99</f>
        <v>Turkey Pt Comm311</v>
      </c>
      <c r="B99" s="111" t="s">
        <v>22</v>
      </c>
      <c r="C99" s="111" t="s">
        <v>60</v>
      </c>
      <c r="D99" s="111" t="s">
        <v>61</v>
      </c>
      <c r="E99" s="173">
        <v>311</v>
      </c>
      <c r="F99" s="111" t="s">
        <v>24</v>
      </c>
      <c r="G99" s="277">
        <v>10418548.93</v>
      </c>
      <c r="H99" s="278">
        <v>266323.71999999997</v>
      </c>
      <c r="I99" s="117">
        <f t="shared" si="15"/>
        <v>10152225.209999999</v>
      </c>
      <c r="J99" s="90">
        <v>2.1000000000000001E-2</v>
      </c>
      <c r="K99" s="198">
        <f t="shared" si="18"/>
        <v>213196.72941</v>
      </c>
      <c r="L99" s="198">
        <f t="shared" si="16"/>
        <v>5592.7981199999995</v>
      </c>
    </row>
    <row r="100" spans="1:12" x14ac:dyDescent="0.2">
      <c r="A100" s="97" t="str">
        <f t="shared" ref="A100:A106" si="23">$D$99&amp;E100</f>
        <v>Turkey Pt Comm312</v>
      </c>
      <c r="B100" s="111" t="s">
        <v>22</v>
      </c>
      <c r="C100" s="111" t="s">
        <v>60</v>
      </c>
      <c r="D100" s="111" t="s">
        <v>61</v>
      </c>
      <c r="E100" s="173">
        <v>312</v>
      </c>
      <c r="F100" s="111" t="s">
        <v>30</v>
      </c>
      <c r="G100" s="277">
        <v>3285540.61</v>
      </c>
      <c r="H100" s="278">
        <v>29141.72</v>
      </c>
      <c r="I100" s="117">
        <f t="shared" si="15"/>
        <v>3256398.8899999997</v>
      </c>
      <c r="J100" s="90">
        <v>2.5000000000000001E-2</v>
      </c>
      <c r="K100" s="198">
        <f t="shared" si="18"/>
        <v>81409.972249999992</v>
      </c>
      <c r="L100" s="198">
        <f t="shared" si="16"/>
        <v>728.54300000000012</v>
      </c>
    </row>
    <row r="101" spans="1:12" x14ac:dyDescent="0.2">
      <c r="A101" s="97" t="str">
        <f t="shared" si="23"/>
        <v>Turkey Pt Comm314</v>
      </c>
      <c r="B101" s="111" t="s">
        <v>22</v>
      </c>
      <c r="C101" s="111" t="s">
        <v>60</v>
      </c>
      <c r="D101" s="111" t="s">
        <v>61</v>
      </c>
      <c r="E101" s="173">
        <v>314</v>
      </c>
      <c r="F101" s="111" t="s">
        <v>25</v>
      </c>
      <c r="G101" s="277">
        <v>3129517.89</v>
      </c>
      <c r="H101" s="278">
        <v>0</v>
      </c>
      <c r="I101" s="117">
        <f t="shared" si="15"/>
        <v>3129517.89</v>
      </c>
      <c r="J101" s="90">
        <v>2.5999999999999999E-2</v>
      </c>
      <c r="K101" s="198">
        <f t="shared" si="18"/>
        <v>81367.46514</v>
      </c>
      <c r="L101" s="198">
        <f t="shared" si="16"/>
        <v>0</v>
      </c>
    </row>
    <row r="102" spans="1:12" x14ac:dyDescent="0.2">
      <c r="A102" s="97" t="str">
        <f t="shared" si="23"/>
        <v>Turkey Pt Comm315</v>
      </c>
      <c r="B102" s="111" t="s">
        <v>22</v>
      </c>
      <c r="C102" s="111" t="s">
        <v>60</v>
      </c>
      <c r="D102" s="111" t="s">
        <v>61</v>
      </c>
      <c r="E102" s="173">
        <v>315</v>
      </c>
      <c r="F102" s="111" t="s">
        <v>31</v>
      </c>
      <c r="G102" s="277">
        <v>2905233.45</v>
      </c>
      <c r="H102" s="278">
        <v>0</v>
      </c>
      <c r="I102" s="117">
        <f t="shared" si="15"/>
        <v>2905233.45</v>
      </c>
      <c r="J102" s="90">
        <v>2.1999999999999999E-2</v>
      </c>
      <c r="K102" s="198">
        <f t="shared" si="18"/>
        <v>63915.135900000001</v>
      </c>
      <c r="L102" s="198">
        <f t="shared" si="16"/>
        <v>0</v>
      </c>
    </row>
    <row r="103" spans="1:12" x14ac:dyDescent="0.2">
      <c r="A103" s="97" t="str">
        <f t="shared" si="23"/>
        <v>Turkey Pt Comm316</v>
      </c>
      <c r="B103" s="111" t="s">
        <v>22</v>
      </c>
      <c r="C103" s="111" t="s">
        <v>60</v>
      </c>
      <c r="D103" s="111" t="s">
        <v>61</v>
      </c>
      <c r="E103" s="173">
        <v>316</v>
      </c>
      <c r="F103" s="111" t="s">
        <v>32</v>
      </c>
      <c r="G103" s="277">
        <v>1611807.1800000002</v>
      </c>
      <c r="H103" s="278">
        <v>0</v>
      </c>
      <c r="I103" s="117">
        <f t="shared" si="15"/>
        <v>1611807.1800000002</v>
      </c>
      <c r="J103" s="90">
        <v>2.3E-2</v>
      </c>
      <c r="K103" s="198">
        <f t="shared" si="18"/>
        <v>37071.565140000006</v>
      </c>
      <c r="L103" s="198">
        <f t="shared" si="16"/>
        <v>0</v>
      </c>
    </row>
    <row r="104" spans="1:12" x14ac:dyDescent="0.2">
      <c r="A104" s="97" t="str">
        <f t="shared" si="23"/>
        <v>Turkey Pt Comm316.3</v>
      </c>
      <c r="B104" s="111" t="s">
        <v>22</v>
      </c>
      <c r="C104" s="111" t="s">
        <v>60</v>
      </c>
      <c r="D104" s="111" t="s">
        <v>61</v>
      </c>
      <c r="E104" s="173">
        <v>316.3</v>
      </c>
      <c r="F104" s="111" t="s">
        <v>33</v>
      </c>
      <c r="G104" s="277">
        <v>49031.950000000004</v>
      </c>
      <c r="H104" s="278">
        <v>0</v>
      </c>
      <c r="I104" s="117">
        <f t="shared" si="15"/>
        <v>49031.950000000004</v>
      </c>
      <c r="J104" s="90">
        <v>0.33329999999999999</v>
      </c>
      <c r="K104" s="198">
        <f t="shared" si="18"/>
        <v>16342.348935</v>
      </c>
      <c r="L104" s="198">
        <f t="shared" si="16"/>
        <v>0</v>
      </c>
    </row>
    <row r="105" spans="1:12" x14ac:dyDescent="0.2">
      <c r="A105" s="97" t="str">
        <f t="shared" si="23"/>
        <v>Turkey Pt Comm316.5</v>
      </c>
      <c r="B105" s="111" t="s">
        <v>22</v>
      </c>
      <c r="C105" s="111" t="s">
        <v>60</v>
      </c>
      <c r="D105" s="111" t="s">
        <v>61</v>
      </c>
      <c r="E105" s="173">
        <v>316.5</v>
      </c>
      <c r="F105" s="111" t="s">
        <v>26</v>
      </c>
      <c r="G105" s="277">
        <v>32245.24</v>
      </c>
      <c r="H105" s="278">
        <v>0</v>
      </c>
      <c r="I105" s="117">
        <f t="shared" si="15"/>
        <v>32245.24</v>
      </c>
      <c r="J105" s="90">
        <v>0.2</v>
      </c>
      <c r="K105" s="198">
        <f t="shared" si="18"/>
        <v>6449.0480000000007</v>
      </c>
      <c r="L105" s="198">
        <f t="shared" si="16"/>
        <v>0</v>
      </c>
    </row>
    <row r="106" spans="1:12" x14ac:dyDescent="0.2">
      <c r="A106" s="97" t="str">
        <f t="shared" si="23"/>
        <v>Turkey Pt Comm316.7</v>
      </c>
      <c r="B106" s="111" t="s">
        <v>22</v>
      </c>
      <c r="C106" s="111" t="s">
        <v>60</v>
      </c>
      <c r="D106" s="111" t="s">
        <v>61</v>
      </c>
      <c r="E106" s="173">
        <v>316.7</v>
      </c>
      <c r="F106" s="111" t="s">
        <v>27</v>
      </c>
      <c r="G106" s="277">
        <v>387366.92</v>
      </c>
      <c r="H106" s="278">
        <v>2575.52</v>
      </c>
      <c r="I106" s="117">
        <f t="shared" si="15"/>
        <v>384791.39999999997</v>
      </c>
      <c r="J106" s="90">
        <v>0.1429</v>
      </c>
      <c r="K106" s="198">
        <f t="shared" si="18"/>
        <v>54986.691059999997</v>
      </c>
      <c r="L106" s="198">
        <f t="shared" si="16"/>
        <v>368.041808</v>
      </c>
    </row>
    <row r="107" spans="1:12" x14ac:dyDescent="0.2">
      <c r="A107" s="97" t="str">
        <f>$D$107&amp;E107</f>
        <v>Turkey Pt U1311</v>
      </c>
      <c r="B107" s="111" t="s">
        <v>22</v>
      </c>
      <c r="C107" s="111" t="s">
        <v>60</v>
      </c>
      <c r="D107" s="111" t="s">
        <v>62</v>
      </c>
      <c r="E107" s="173">
        <v>311</v>
      </c>
      <c r="F107" s="111" t="s">
        <v>24</v>
      </c>
      <c r="G107" s="277">
        <v>3466010.06</v>
      </c>
      <c r="H107" s="278">
        <v>0</v>
      </c>
      <c r="I107" s="117">
        <f t="shared" si="15"/>
        <v>3466010.06</v>
      </c>
      <c r="J107" s="90">
        <v>2.1000000000000001E-2</v>
      </c>
      <c r="K107" s="198">
        <f t="shared" si="18"/>
        <v>72786.211260000011</v>
      </c>
      <c r="L107" s="198">
        <f t="shared" si="16"/>
        <v>0</v>
      </c>
    </row>
    <row r="108" spans="1:12" x14ac:dyDescent="0.2">
      <c r="A108" s="97" t="str">
        <f t="shared" ref="A108:A112" si="24">$D$107&amp;E108</f>
        <v>Turkey Pt U1312</v>
      </c>
      <c r="B108" s="111" t="s">
        <v>22</v>
      </c>
      <c r="C108" s="111" t="s">
        <v>60</v>
      </c>
      <c r="D108" s="111" t="s">
        <v>62</v>
      </c>
      <c r="E108" s="173">
        <v>312</v>
      </c>
      <c r="F108" s="111" t="s">
        <v>30</v>
      </c>
      <c r="G108" s="277">
        <v>70671759.049999997</v>
      </c>
      <c r="H108" s="278">
        <v>2945380.6100000003</v>
      </c>
      <c r="I108" s="117">
        <f t="shared" si="15"/>
        <v>67726378.439999998</v>
      </c>
      <c r="J108" s="90">
        <v>2.5000000000000001E-2</v>
      </c>
      <c r="K108" s="198">
        <f t="shared" si="18"/>
        <v>1693159.4610000001</v>
      </c>
      <c r="L108" s="198">
        <f t="shared" si="16"/>
        <v>73634.515250000011</v>
      </c>
    </row>
    <row r="109" spans="1:12" x14ac:dyDescent="0.2">
      <c r="A109" s="97" t="str">
        <f t="shared" si="24"/>
        <v>Turkey Pt U1314</v>
      </c>
      <c r="B109" s="111" t="s">
        <v>22</v>
      </c>
      <c r="C109" s="111" t="s">
        <v>60</v>
      </c>
      <c r="D109" s="111" t="s">
        <v>62</v>
      </c>
      <c r="E109" s="173">
        <v>314</v>
      </c>
      <c r="F109" s="111" t="s">
        <v>25</v>
      </c>
      <c r="G109" s="277">
        <v>36415704.670000002</v>
      </c>
      <c r="H109" s="278">
        <v>0</v>
      </c>
      <c r="I109" s="117">
        <f t="shared" si="15"/>
        <v>36415704.670000002</v>
      </c>
      <c r="J109" s="90">
        <v>2.5999999999999999E-2</v>
      </c>
      <c r="K109" s="198">
        <f t="shared" si="18"/>
        <v>946808.32142000005</v>
      </c>
      <c r="L109" s="198">
        <f t="shared" si="16"/>
        <v>0</v>
      </c>
    </row>
    <row r="110" spans="1:12" x14ac:dyDescent="0.2">
      <c r="A110" s="97" t="str">
        <f t="shared" si="24"/>
        <v>Turkey Pt U1315</v>
      </c>
      <c r="B110" s="111" t="s">
        <v>22</v>
      </c>
      <c r="C110" s="111" t="s">
        <v>60</v>
      </c>
      <c r="D110" s="111" t="s">
        <v>62</v>
      </c>
      <c r="E110" s="173">
        <v>315</v>
      </c>
      <c r="F110" s="111" t="s">
        <v>31</v>
      </c>
      <c r="G110" s="277">
        <v>9172297.9100000001</v>
      </c>
      <c r="H110" s="278">
        <v>0</v>
      </c>
      <c r="I110" s="117">
        <f t="shared" si="15"/>
        <v>9172297.9100000001</v>
      </c>
      <c r="J110" s="90">
        <v>2.1999999999999999E-2</v>
      </c>
      <c r="K110" s="198">
        <f t="shared" si="18"/>
        <v>201790.55401999998</v>
      </c>
      <c r="L110" s="198">
        <f t="shared" si="16"/>
        <v>0</v>
      </c>
    </row>
    <row r="111" spans="1:12" x14ac:dyDescent="0.2">
      <c r="A111" s="97" t="str">
        <f t="shared" si="24"/>
        <v>Turkey Pt U1316</v>
      </c>
      <c r="B111" s="111" t="s">
        <v>22</v>
      </c>
      <c r="C111" s="111" t="s">
        <v>60</v>
      </c>
      <c r="D111" s="111" t="s">
        <v>62</v>
      </c>
      <c r="E111" s="173">
        <v>316</v>
      </c>
      <c r="F111" s="111" t="s">
        <v>32</v>
      </c>
      <c r="G111" s="277">
        <v>752385.98</v>
      </c>
      <c r="H111" s="278">
        <v>0</v>
      </c>
      <c r="I111" s="117">
        <f t="shared" si="15"/>
        <v>752385.98</v>
      </c>
      <c r="J111" s="90">
        <v>2.3E-2</v>
      </c>
      <c r="K111" s="198">
        <f t="shared" si="18"/>
        <v>17304.877539999998</v>
      </c>
      <c r="L111" s="198">
        <f t="shared" si="16"/>
        <v>0</v>
      </c>
    </row>
    <row r="112" spans="1:12" x14ac:dyDescent="0.2">
      <c r="A112" s="97" t="str">
        <f t="shared" si="24"/>
        <v>Turkey Pt U1316.5</v>
      </c>
      <c r="B112" s="111" t="s">
        <v>22</v>
      </c>
      <c r="C112" s="111" t="s">
        <v>60</v>
      </c>
      <c r="D112" s="111" t="s">
        <v>62</v>
      </c>
      <c r="E112" s="173">
        <v>316.5</v>
      </c>
      <c r="F112" s="111" t="s">
        <v>26</v>
      </c>
      <c r="G112" s="277">
        <v>20816.91</v>
      </c>
      <c r="H112" s="278">
        <v>0</v>
      </c>
      <c r="I112" s="117">
        <f t="shared" si="15"/>
        <v>20816.91</v>
      </c>
      <c r="J112" s="90">
        <v>0.2</v>
      </c>
      <c r="K112" s="198">
        <f t="shared" si="18"/>
        <v>4163.3820000000005</v>
      </c>
      <c r="L112" s="198">
        <f t="shared" si="16"/>
        <v>0</v>
      </c>
    </row>
    <row r="113" spans="1:12" x14ac:dyDescent="0.2">
      <c r="A113" s="97" t="str">
        <f>$D$113&amp;E113</f>
        <v>StLucie Comm321</v>
      </c>
      <c r="B113" s="111" t="s">
        <v>63</v>
      </c>
      <c r="C113" s="111" t="s">
        <v>64</v>
      </c>
      <c r="D113" s="111" t="s">
        <v>65</v>
      </c>
      <c r="E113" s="173">
        <v>321</v>
      </c>
      <c r="F113" s="111" t="s">
        <v>24</v>
      </c>
      <c r="G113" s="277">
        <v>395545754.73000002</v>
      </c>
      <c r="H113" s="278">
        <v>19433817.549999997</v>
      </c>
      <c r="I113" s="117">
        <f t="shared" si="15"/>
        <v>376111937.18000001</v>
      </c>
      <c r="J113" s="90">
        <v>1.7999999999999999E-2</v>
      </c>
      <c r="K113" s="198">
        <f t="shared" si="18"/>
        <v>6770014.8692399999</v>
      </c>
      <c r="L113" s="198">
        <f t="shared" si="16"/>
        <v>349808.71589999989</v>
      </c>
    </row>
    <row r="114" spans="1:12" x14ac:dyDescent="0.2">
      <c r="A114" s="97" t="str">
        <f t="shared" ref="A114:A120" si="25">$D$113&amp;E114</f>
        <v>StLucie Comm322</v>
      </c>
      <c r="B114" s="111" t="s">
        <v>63</v>
      </c>
      <c r="C114" s="111" t="s">
        <v>64</v>
      </c>
      <c r="D114" s="111" t="s">
        <v>65</v>
      </c>
      <c r="E114" s="173">
        <v>322</v>
      </c>
      <c r="F114" s="111" t="s">
        <v>66</v>
      </c>
      <c r="G114" s="277">
        <v>55647641.960000001</v>
      </c>
      <c r="H114" s="278">
        <v>-135242.70000000001</v>
      </c>
      <c r="I114" s="117">
        <f t="shared" si="15"/>
        <v>55782884.660000004</v>
      </c>
      <c r="J114" s="90">
        <v>0.02</v>
      </c>
      <c r="K114" s="198">
        <f t="shared" si="18"/>
        <v>1115657.6932000001</v>
      </c>
      <c r="L114" s="198">
        <f t="shared" si="16"/>
        <v>-2704.8540000000003</v>
      </c>
    </row>
    <row r="115" spans="1:12" x14ac:dyDescent="0.2">
      <c r="A115" s="97" t="str">
        <f t="shared" si="25"/>
        <v>StLucie Comm323</v>
      </c>
      <c r="B115" s="111" t="s">
        <v>63</v>
      </c>
      <c r="C115" s="111" t="s">
        <v>64</v>
      </c>
      <c r="D115" s="111" t="s">
        <v>65</v>
      </c>
      <c r="E115" s="173">
        <v>323</v>
      </c>
      <c r="F115" s="111" t="s">
        <v>25</v>
      </c>
      <c r="G115" s="277">
        <v>11478439.109999999</v>
      </c>
      <c r="H115" s="278">
        <v>0</v>
      </c>
      <c r="I115" s="117">
        <f t="shared" si="15"/>
        <v>11478439.109999999</v>
      </c>
      <c r="J115" s="90">
        <v>2.4E-2</v>
      </c>
      <c r="K115" s="198">
        <f t="shared" si="18"/>
        <v>275482.53863999998</v>
      </c>
      <c r="L115" s="198">
        <f t="shared" si="16"/>
        <v>0</v>
      </c>
    </row>
    <row r="116" spans="1:12" x14ac:dyDescent="0.2">
      <c r="A116" s="97" t="str">
        <f t="shared" si="25"/>
        <v>StLucie Comm324</v>
      </c>
      <c r="B116" s="111" t="s">
        <v>63</v>
      </c>
      <c r="C116" s="111" t="s">
        <v>64</v>
      </c>
      <c r="D116" s="111" t="s">
        <v>65</v>
      </c>
      <c r="E116" s="173">
        <v>324</v>
      </c>
      <c r="F116" s="111" t="s">
        <v>31</v>
      </c>
      <c r="G116" s="277">
        <v>34482215.880000003</v>
      </c>
      <c r="H116" s="278">
        <v>0</v>
      </c>
      <c r="I116" s="117">
        <f t="shared" si="15"/>
        <v>34482215.880000003</v>
      </c>
      <c r="J116" s="90">
        <v>1.7999999999999999E-2</v>
      </c>
      <c r="K116" s="198">
        <f t="shared" si="18"/>
        <v>620679.88584</v>
      </c>
      <c r="L116" s="198">
        <f t="shared" si="16"/>
        <v>0</v>
      </c>
    </row>
    <row r="117" spans="1:12" x14ac:dyDescent="0.2">
      <c r="A117" s="97" t="str">
        <f t="shared" si="25"/>
        <v>StLucie Comm325</v>
      </c>
      <c r="B117" s="111" t="s">
        <v>63</v>
      </c>
      <c r="C117" s="111" t="s">
        <v>64</v>
      </c>
      <c r="D117" s="111" t="s">
        <v>65</v>
      </c>
      <c r="E117" s="173">
        <v>325</v>
      </c>
      <c r="F117" s="111" t="s">
        <v>32</v>
      </c>
      <c r="G117" s="277">
        <v>19551043.129999999</v>
      </c>
      <c r="H117" s="278">
        <v>0</v>
      </c>
      <c r="I117" s="117">
        <f t="shared" si="15"/>
        <v>19551043.129999999</v>
      </c>
      <c r="J117" s="90">
        <v>1.7999999999999999E-2</v>
      </c>
      <c r="K117" s="198">
        <f t="shared" si="18"/>
        <v>351918.77633999998</v>
      </c>
      <c r="L117" s="198">
        <f t="shared" si="16"/>
        <v>0</v>
      </c>
    </row>
    <row r="118" spans="1:12" x14ac:dyDescent="0.2">
      <c r="A118" s="97" t="str">
        <f t="shared" si="25"/>
        <v>StLucie Comm325.3</v>
      </c>
      <c r="B118" s="111" t="s">
        <v>63</v>
      </c>
      <c r="C118" s="111" t="s">
        <v>64</v>
      </c>
      <c r="D118" s="111" t="s">
        <v>65</v>
      </c>
      <c r="E118" s="173">
        <v>325.3</v>
      </c>
      <c r="F118" s="111" t="s">
        <v>33</v>
      </c>
      <c r="G118" s="277">
        <v>196415.6</v>
      </c>
      <c r="H118" s="278">
        <v>0</v>
      </c>
      <c r="I118" s="117">
        <f t="shared" si="15"/>
        <v>196415.6</v>
      </c>
      <c r="J118" s="90">
        <v>0.33329999999999999</v>
      </c>
      <c r="K118" s="198">
        <f t="shared" si="18"/>
        <v>65465.319479999998</v>
      </c>
      <c r="L118" s="198">
        <f t="shared" si="16"/>
        <v>0</v>
      </c>
    </row>
    <row r="119" spans="1:12" x14ac:dyDescent="0.2">
      <c r="A119" s="97" t="str">
        <f t="shared" si="25"/>
        <v>StLucie Comm325.5</v>
      </c>
      <c r="B119" s="111" t="s">
        <v>63</v>
      </c>
      <c r="C119" s="111" t="s">
        <v>64</v>
      </c>
      <c r="D119" s="111" t="s">
        <v>65</v>
      </c>
      <c r="E119" s="173">
        <v>325.5</v>
      </c>
      <c r="F119" s="111" t="s">
        <v>26</v>
      </c>
      <c r="G119" s="277">
        <v>217345.97</v>
      </c>
      <c r="H119" s="278">
        <v>0</v>
      </c>
      <c r="I119" s="117">
        <f t="shared" si="15"/>
        <v>217345.97</v>
      </c>
      <c r="J119" s="90">
        <v>0.2</v>
      </c>
      <c r="K119" s="198">
        <f t="shared" si="18"/>
        <v>43469.194000000003</v>
      </c>
      <c r="L119" s="198">
        <f t="shared" si="16"/>
        <v>0</v>
      </c>
    </row>
    <row r="120" spans="1:12" x14ac:dyDescent="0.2">
      <c r="A120" s="97" t="str">
        <f t="shared" si="25"/>
        <v>StLucie Comm325.7</v>
      </c>
      <c r="B120" s="111" t="s">
        <v>63</v>
      </c>
      <c r="C120" s="111" t="s">
        <v>64</v>
      </c>
      <c r="D120" s="111" t="s">
        <v>65</v>
      </c>
      <c r="E120" s="173">
        <v>325.7</v>
      </c>
      <c r="F120" s="111" t="s">
        <v>27</v>
      </c>
      <c r="G120" s="277">
        <v>36917145.399999999</v>
      </c>
      <c r="H120" s="278">
        <v>797885.92</v>
      </c>
      <c r="I120" s="117">
        <f t="shared" si="15"/>
        <v>36119259.479999997</v>
      </c>
      <c r="J120" s="90">
        <v>0.1429</v>
      </c>
      <c r="K120" s="198">
        <f t="shared" si="18"/>
        <v>5161442.1796919992</v>
      </c>
      <c r="L120" s="198">
        <f t="shared" si="16"/>
        <v>114017.897968</v>
      </c>
    </row>
    <row r="121" spans="1:12" x14ac:dyDescent="0.2">
      <c r="A121" s="97" t="str">
        <f>$D$121&amp;E121</f>
        <v>StLucie Comm EPU321</v>
      </c>
      <c r="B121" s="111" t="s">
        <v>388</v>
      </c>
      <c r="C121" s="111" t="s">
        <v>64</v>
      </c>
      <c r="D121" s="111" t="s">
        <v>67</v>
      </c>
      <c r="E121" s="173">
        <v>321</v>
      </c>
      <c r="F121" s="111" t="s">
        <v>24</v>
      </c>
      <c r="G121" s="277">
        <v>325639.27</v>
      </c>
      <c r="H121" s="278">
        <v>0</v>
      </c>
      <c r="I121" s="117">
        <f t="shared" si="15"/>
        <v>325639.27</v>
      </c>
      <c r="J121" s="90">
        <v>1.7999999999999999E-2</v>
      </c>
      <c r="K121" s="198">
        <f t="shared" si="18"/>
        <v>5861.5068599999995</v>
      </c>
      <c r="L121" s="198">
        <f t="shared" si="16"/>
        <v>0</v>
      </c>
    </row>
    <row r="122" spans="1:12" x14ac:dyDescent="0.2">
      <c r="A122" s="97" t="str">
        <f>$D$121&amp;E122</f>
        <v>StLucie Comm EPU325</v>
      </c>
      <c r="B122" s="111" t="s">
        <v>388</v>
      </c>
      <c r="C122" s="111" t="s">
        <v>64</v>
      </c>
      <c r="D122" s="111" t="s">
        <v>67</v>
      </c>
      <c r="E122" s="173">
        <v>325</v>
      </c>
      <c r="F122" s="111" t="s">
        <v>32</v>
      </c>
      <c r="G122" s="277">
        <v>1236575.97</v>
      </c>
      <c r="H122" s="278">
        <v>0</v>
      </c>
      <c r="I122" s="117">
        <f t="shared" si="15"/>
        <v>1236575.97</v>
      </c>
      <c r="J122" s="90">
        <v>1.7999999999999999E-2</v>
      </c>
      <c r="K122" s="198">
        <f t="shared" si="18"/>
        <v>22258.367459999998</v>
      </c>
      <c r="L122" s="198">
        <f t="shared" si="16"/>
        <v>0</v>
      </c>
    </row>
    <row r="123" spans="1:12" x14ac:dyDescent="0.2">
      <c r="A123" s="97" t="str">
        <f>$D$123&amp;E123</f>
        <v>StLucie U1321</v>
      </c>
      <c r="B123" s="111" t="s">
        <v>63</v>
      </c>
      <c r="C123" s="111" t="s">
        <v>64</v>
      </c>
      <c r="D123" s="111" t="s">
        <v>68</v>
      </c>
      <c r="E123" s="173">
        <v>321</v>
      </c>
      <c r="F123" s="111" t="s">
        <v>24</v>
      </c>
      <c r="G123" s="277">
        <v>188474001.13999999</v>
      </c>
      <c r="H123" s="278">
        <v>682775.6</v>
      </c>
      <c r="I123" s="117">
        <f t="shared" si="15"/>
        <v>187791225.53999999</v>
      </c>
      <c r="J123" s="90">
        <v>1.7999999999999999E-2</v>
      </c>
      <c r="K123" s="198">
        <f t="shared" si="18"/>
        <v>3380242.0597199998</v>
      </c>
      <c r="L123" s="198">
        <f t="shared" si="16"/>
        <v>12289.960799999999</v>
      </c>
    </row>
    <row r="124" spans="1:12" x14ac:dyDescent="0.2">
      <c r="A124" s="97" t="str">
        <f t="shared" ref="A124:A128" si="26">$D$123&amp;E124</f>
        <v>StLucie U1322</v>
      </c>
      <c r="B124" s="111" t="s">
        <v>63</v>
      </c>
      <c r="C124" s="111" t="s">
        <v>64</v>
      </c>
      <c r="D124" s="111" t="s">
        <v>68</v>
      </c>
      <c r="E124" s="173">
        <v>322</v>
      </c>
      <c r="F124" s="111" t="s">
        <v>66</v>
      </c>
      <c r="G124" s="277">
        <v>646185293.05999994</v>
      </c>
      <c r="H124" s="278">
        <v>3413878.84</v>
      </c>
      <c r="I124" s="117">
        <f t="shared" si="15"/>
        <v>642771414.21999991</v>
      </c>
      <c r="J124" s="90">
        <v>0.02</v>
      </c>
      <c r="K124" s="198">
        <f t="shared" si="18"/>
        <v>12855428.284399999</v>
      </c>
      <c r="L124" s="198">
        <f t="shared" si="16"/>
        <v>68277.576799999995</v>
      </c>
    </row>
    <row r="125" spans="1:12" x14ac:dyDescent="0.2">
      <c r="A125" s="97" t="str">
        <f t="shared" si="26"/>
        <v>StLucie U1323</v>
      </c>
      <c r="B125" s="111" t="s">
        <v>63</v>
      </c>
      <c r="C125" s="111" t="s">
        <v>64</v>
      </c>
      <c r="D125" s="111" t="s">
        <v>68</v>
      </c>
      <c r="E125" s="173">
        <v>323</v>
      </c>
      <c r="F125" s="111" t="s">
        <v>25</v>
      </c>
      <c r="G125" s="277">
        <v>90730702.569999993</v>
      </c>
      <c r="H125" s="278">
        <v>743254.99</v>
      </c>
      <c r="I125" s="117">
        <f t="shared" si="15"/>
        <v>89987447.579999998</v>
      </c>
      <c r="J125" s="90">
        <v>2.4E-2</v>
      </c>
      <c r="K125" s="198">
        <f t="shared" si="18"/>
        <v>2159698.7419199999</v>
      </c>
      <c r="L125" s="198">
        <f t="shared" si="16"/>
        <v>17838.119760000001</v>
      </c>
    </row>
    <row r="126" spans="1:12" x14ac:dyDescent="0.2">
      <c r="A126" s="97" t="str">
        <f t="shared" si="26"/>
        <v>StLucie U1324</v>
      </c>
      <c r="B126" s="111" t="s">
        <v>63</v>
      </c>
      <c r="C126" s="111" t="s">
        <v>64</v>
      </c>
      <c r="D126" s="111" t="s">
        <v>68</v>
      </c>
      <c r="E126" s="173">
        <v>324</v>
      </c>
      <c r="F126" s="111" t="s">
        <v>31</v>
      </c>
      <c r="G126" s="277">
        <v>90754855.099999994</v>
      </c>
      <c r="H126" s="278">
        <v>4268525.71</v>
      </c>
      <c r="I126" s="117">
        <f t="shared" si="15"/>
        <v>86486329.390000001</v>
      </c>
      <c r="J126" s="90">
        <v>1.7999999999999999E-2</v>
      </c>
      <c r="K126" s="198">
        <f t="shared" si="18"/>
        <v>1556753.9290199999</v>
      </c>
      <c r="L126" s="198">
        <f t="shared" si="16"/>
        <v>76833.462779999987</v>
      </c>
    </row>
    <row r="127" spans="1:12" x14ac:dyDescent="0.2">
      <c r="A127" s="97" t="str">
        <f t="shared" si="26"/>
        <v>StLucie U1325</v>
      </c>
      <c r="B127" s="111" t="s">
        <v>63</v>
      </c>
      <c r="C127" s="111" t="s">
        <v>64</v>
      </c>
      <c r="D127" s="111" t="s">
        <v>68</v>
      </c>
      <c r="E127" s="173">
        <v>325</v>
      </c>
      <c r="F127" s="111" t="s">
        <v>32</v>
      </c>
      <c r="G127" s="277">
        <v>10507601.869999999</v>
      </c>
      <c r="H127" s="278">
        <v>0</v>
      </c>
      <c r="I127" s="117">
        <f t="shared" si="15"/>
        <v>10507601.869999999</v>
      </c>
      <c r="J127" s="90">
        <v>1.7999999999999999E-2</v>
      </c>
      <c r="K127" s="198">
        <f t="shared" si="18"/>
        <v>189136.83365999997</v>
      </c>
      <c r="L127" s="198">
        <f t="shared" si="16"/>
        <v>0</v>
      </c>
    </row>
    <row r="128" spans="1:12" x14ac:dyDescent="0.2">
      <c r="A128" s="97" t="str">
        <f t="shared" si="26"/>
        <v>StLucie U1325.7</v>
      </c>
      <c r="B128" s="111" t="s">
        <v>63</v>
      </c>
      <c r="C128" s="111" t="s">
        <v>64</v>
      </c>
      <c r="D128" s="111" t="s">
        <v>68</v>
      </c>
      <c r="E128" s="173">
        <v>325.7</v>
      </c>
      <c r="F128" s="111" t="s">
        <v>27</v>
      </c>
      <c r="G128" s="277">
        <v>350902.18</v>
      </c>
      <c r="H128" s="278">
        <v>0</v>
      </c>
      <c r="I128" s="117">
        <f t="shared" si="15"/>
        <v>350902.18</v>
      </c>
      <c r="J128" s="90">
        <v>0.1429</v>
      </c>
      <c r="K128" s="198">
        <f t="shared" si="18"/>
        <v>50143.921521999997</v>
      </c>
      <c r="L128" s="198">
        <f t="shared" si="16"/>
        <v>0</v>
      </c>
    </row>
    <row r="129" spans="1:12" x14ac:dyDescent="0.2">
      <c r="A129" s="97" t="str">
        <f>$D$129&amp;E129</f>
        <v>StLucie U1 EPU321</v>
      </c>
      <c r="B129" s="111" t="s">
        <v>388</v>
      </c>
      <c r="C129" s="111" t="s">
        <v>64</v>
      </c>
      <c r="D129" s="111" t="s">
        <v>69</v>
      </c>
      <c r="E129" s="173">
        <v>321</v>
      </c>
      <c r="F129" s="111" t="s">
        <v>24</v>
      </c>
      <c r="G129" s="277">
        <v>786238.15</v>
      </c>
      <c r="H129" s="278">
        <v>0</v>
      </c>
      <c r="I129" s="117">
        <f t="shared" si="15"/>
        <v>786238.15</v>
      </c>
      <c r="J129" s="90">
        <v>1.7999999999999999E-2</v>
      </c>
      <c r="K129" s="198">
        <f t="shared" si="18"/>
        <v>14152.286699999999</v>
      </c>
      <c r="L129" s="198">
        <f t="shared" si="16"/>
        <v>0</v>
      </c>
    </row>
    <row r="130" spans="1:12" x14ac:dyDescent="0.2">
      <c r="A130" s="97" t="str">
        <f t="shared" ref="A130:A133" si="27">$D$129&amp;E130</f>
        <v>StLucie U1 EPU322</v>
      </c>
      <c r="B130" s="111" t="s">
        <v>388</v>
      </c>
      <c r="C130" s="111" t="s">
        <v>64</v>
      </c>
      <c r="D130" s="111" t="s">
        <v>69</v>
      </c>
      <c r="E130" s="173">
        <v>322</v>
      </c>
      <c r="F130" s="111" t="s">
        <v>66</v>
      </c>
      <c r="G130" s="277">
        <v>172763718.06999999</v>
      </c>
      <c r="H130" s="278">
        <v>0</v>
      </c>
      <c r="I130" s="117">
        <f t="shared" si="15"/>
        <v>172763718.06999999</v>
      </c>
      <c r="J130" s="90">
        <v>0.02</v>
      </c>
      <c r="K130" s="198">
        <f t="shared" si="18"/>
        <v>3455274.3613999998</v>
      </c>
      <c r="L130" s="198">
        <f t="shared" si="16"/>
        <v>0</v>
      </c>
    </row>
    <row r="131" spans="1:12" x14ac:dyDescent="0.2">
      <c r="A131" s="97" t="str">
        <f t="shared" si="27"/>
        <v>StLucie U1 EPU323</v>
      </c>
      <c r="B131" s="111" t="s">
        <v>388</v>
      </c>
      <c r="C131" s="111" t="s">
        <v>64</v>
      </c>
      <c r="D131" s="111" t="s">
        <v>69</v>
      </c>
      <c r="E131" s="173">
        <v>323</v>
      </c>
      <c r="F131" s="111" t="s">
        <v>25</v>
      </c>
      <c r="G131" s="277">
        <v>319663784.70999998</v>
      </c>
      <c r="H131" s="278">
        <v>0</v>
      </c>
      <c r="I131" s="117">
        <f t="shared" si="15"/>
        <v>319663784.70999998</v>
      </c>
      <c r="J131" s="90">
        <v>2.4E-2</v>
      </c>
      <c r="K131" s="198">
        <f t="shared" si="18"/>
        <v>7671930.8330399999</v>
      </c>
      <c r="L131" s="198">
        <f t="shared" si="16"/>
        <v>0</v>
      </c>
    </row>
    <row r="132" spans="1:12" x14ac:dyDescent="0.2">
      <c r="A132" s="97" t="str">
        <f t="shared" si="27"/>
        <v>StLucie U1 EPU324</v>
      </c>
      <c r="B132" s="111" t="s">
        <v>388</v>
      </c>
      <c r="C132" s="111" t="s">
        <v>64</v>
      </c>
      <c r="D132" s="111" t="s">
        <v>69</v>
      </c>
      <c r="E132" s="173">
        <v>324</v>
      </c>
      <c r="F132" s="111" t="s">
        <v>31</v>
      </c>
      <c r="G132" s="277">
        <v>26316219.780000001</v>
      </c>
      <c r="H132" s="278">
        <v>0</v>
      </c>
      <c r="I132" s="117">
        <f t="shared" si="15"/>
        <v>26316219.780000001</v>
      </c>
      <c r="J132" s="90">
        <v>1.7999999999999999E-2</v>
      </c>
      <c r="K132" s="198">
        <f t="shared" si="18"/>
        <v>473691.95603999996</v>
      </c>
      <c r="L132" s="198">
        <f t="shared" si="16"/>
        <v>0</v>
      </c>
    </row>
    <row r="133" spans="1:12" x14ac:dyDescent="0.2">
      <c r="A133" s="97" t="str">
        <f t="shared" si="27"/>
        <v>StLucie U1 EPU325</v>
      </c>
      <c r="B133" s="111" t="s">
        <v>388</v>
      </c>
      <c r="C133" s="111" t="s">
        <v>64</v>
      </c>
      <c r="D133" s="111" t="s">
        <v>69</v>
      </c>
      <c r="E133" s="173">
        <v>325</v>
      </c>
      <c r="F133" s="111" t="s">
        <v>32</v>
      </c>
      <c r="G133" s="277">
        <v>504230.61</v>
      </c>
      <c r="H133" s="278">
        <v>0</v>
      </c>
      <c r="I133" s="117">
        <f t="shared" si="15"/>
        <v>504230.61</v>
      </c>
      <c r="J133" s="90">
        <v>1.7999999999999999E-2</v>
      </c>
      <c r="K133" s="198">
        <f t="shared" si="18"/>
        <v>9076.1509799999985</v>
      </c>
      <c r="L133" s="198">
        <f t="shared" si="16"/>
        <v>0</v>
      </c>
    </row>
    <row r="134" spans="1:12" x14ac:dyDescent="0.2">
      <c r="A134" s="97" t="str">
        <f>$D$134&amp;E134</f>
        <v>StLucie U2321</v>
      </c>
      <c r="B134" s="111" t="s">
        <v>63</v>
      </c>
      <c r="C134" s="111" t="s">
        <v>64</v>
      </c>
      <c r="D134" s="111" t="s">
        <v>70</v>
      </c>
      <c r="E134" s="173">
        <v>321</v>
      </c>
      <c r="F134" s="111" t="s">
        <v>24</v>
      </c>
      <c r="G134" s="277">
        <v>283200712.37</v>
      </c>
      <c r="H134" s="278">
        <v>0</v>
      </c>
      <c r="I134" s="117">
        <f t="shared" si="15"/>
        <v>283200712.37</v>
      </c>
      <c r="J134" s="90">
        <v>1.7999999999999999E-2</v>
      </c>
      <c r="K134" s="198">
        <f t="shared" si="18"/>
        <v>5097612.8226600001</v>
      </c>
      <c r="L134" s="198">
        <f t="shared" si="16"/>
        <v>0</v>
      </c>
    </row>
    <row r="135" spans="1:12" x14ac:dyDescent="0.2">
      <c r="A135" s="97" t="str">
        <f t="shared" ref="A135:A139" si="28">$D$134&amp;E135</f>
        <v>StLucie U2322</v>
      </c>
      <c r="B135" s="111" t="s">
        <v>63</v>
      </c>
      <c r="C135" s="111" t="s">
        <v>64</v>
      </c>
      <c r="D135" s="111" t="s">
        <v>70</v>
      </c>
      <c r="E135" s="173">
        <v>322</v>
      </c>
      <c r="F135" s="111" t="s">
        <v>66</v>
      </c>
      <c r="G135" s="277">
        <v>885740384.99000001</v>
      </c>
      <c r="H135" s="278">
        <v>1519969.34</v>
      </c>
      <c r="I135" s="117">
        <f t="shared" si="15"/>
        <v>884220415.64999998</v>
      </c>
      <c r="J135" s="90">
        <v>0.02</v>
      </c>
      <c r="K135" s="198">
        <f t="shared" si="18"/>
        <v>17684408.313000001</v>
      </c>
      <c r="L135" s="198">
        <f t="shared" si="16"/>
        <v>30399.386800000004</v>
      </c>
    </row>
    <row r="136" spans="1:12" x14ac:dyDescent="0.2">
      <c r="A136" s="97" t="str">
        <f t="shared" si="28"/>
        <v>StLucie U2323</v>
      </c>
      <c r="B136" s="111" t="s">
        <v>63</v>
      </c>
      <c r="C136" s="111" t="s">
        <v>64</v>
      </c>
      <c r="D136" s="111" t="s">
        <v>70</v>
      </c>
      <c r="E136" s="173">
        <v>323</v>
      </c>
      <c r="F136" s="111" t="s">
        <v>25</v>
      </c>
      <c r="G136" s="277">
        <v>111165256.69</v>
      </c>
      <c r="H136" s="278">
        <v>552389.64</v>
      </c>
      <c r="I136" s="117">
        <f t="shared" ref="I136:I199" si="29">G136-H136</f>
        <v>110612867.05</v>
      </c>
      <c r="J136" s="90">
        <v>2.4E-2</v>
      </c>
      <c r="K136" s="198">
        <f t="shared" si="18"/>
        <v>2654708.8092</v>
      </c>
      <c r="L136" s="198">
        <f t="shared" ref="L136:L199" si="30">H136*J136</f>
        <v>13257.351360000001</v>
      </c>
    </row>
    <row r="137" spans="1:12" x14ac:dyDescent="0.2">
      <c r="A137" s="97" t="str">
        <f t="shared" si="28"/>
        <v>StLucie U2324</v>
      </c>
      <c r="B137" s="111" t="s">
        <v>63</v>
      </c>
      <c r="C137" s="111" t="s">
        <v>64</v>
      </c>
      <c r="D137" s="111" t="s">
        <v>70</v>
      </c>
      <c r="E137" s="173">
        <v>324</v>
      </c>
      <c r="F137" s="111" t="s">
        <v>31</v>
      </c>
      <c r="G137" s="277">
        <v>171777965.62</v>
      </c>
      <c r="H137" s="278">
        <v>0</v>
      </c>
      <c r="I137" s="117">
        <f t="shared" si="29"/>
        <v>171777965.62</v>
      </c>
      <c r="J137" s="90">
        <v>1.7999999999999999E-2</v>
      </c>
      <c r="K137" s="198">
        <f t="shared" si="18"/>
        <v>3092003.3811599999</v>
      </c>
      <c r="L137" s="198">
        <f t="shared" si="30"/>
        <v>0</v>
      </c>
    </row>
    <row r="138" spans="1:12" x14ac:dyDescent="0.2">
      <c r="A138" s="97" t="str">
        <f t="shared" si="28"/>
        <v>StLucie U2325</v>
      </c>
      <c r="B138" s="111" t="s">
        <v>63</v>
      </c>
      <c r="C138" s="111" t="s">
        <v>64</v>
      </c>
      <c r="D138" s="111" t="s">
        <v>70</v>
      </c>
      <c r="E138" s="173">
        <v>325</v>
      </c>
      <c r="F138" s="111" t="s">
        <v>32</v>
      </c>
      <c r="G138" s="277">
        <v>23287457.780000001</v>
      </c>
      <c r="H138" s="278">
        <v>0</v>
      </c>
      <c r="I138" s="117">
        <f t="shared" si="29"/>
        <v>23287457.780000001</v>
      </c>
      <c r="J138" s="90">
        <v>1.7999999999999999E-2</v>
      </c>
      <c r="K138" s="198">
        <f t="shared" ref="K138:K201" si="31">I138*J138</f>
        <v>419174.24004</v>
      </c>
      <c r="L138" s="198">
        <f t="shared" si="30"/>
        <v>0</v>
      </c>
    </row>
    <row r="139" spans="1:12" x14ac:dyDescent="0.2">
      <c r="A139" s="97" t="str">
        <f t="shared" si="28"/>
        <v>StLucie U2325.7</v>
      </c>
      <c r="B139" s="111" t="s">
        <v>63</v>
      </c>
      <c r="C139" s="111" t="s">
        <v>64</v>
      </c>
      <c r="D139" s="111" t="s">
        <v>70</v>
      </c>
      <c r="E139" s="173">
        <v>325.7</v>
      </c>
      <c r="F139" s="111" t="s">
        <v>27</v>
      </c>
      <c r="G139" s="277">
        <v>118110.81</v>
      </c>
      <c r="H139" s="278">
        <v>0</v>
      </c>
      <c r="I139" s="117">
        <f t="shared" si="29"/>
        <v>118110.81</v>
      </c>
      <c r="J139" s="90">
        <v>0.1429</v>
      </c>
      <c r="K139" s="198">
        <f t="shared" si="31"/>
        <v>16878.034748999999</v>
      </c>
      <c r="L139" s="198">
        <f t="shared" si="30"/>
        <v>0</v>
      </c>
    </row>
    <row r="140" spans="1:12" x14ac:dyDescent="0.2">
      <c r="A140" s="97" t="str">
        <f>$D$140&amp;E140</f>
        <v>StLucie U2 EPU321</v>
      </c>
      <c r="B140" s="111" t="s">
        <v>388</v>
      </c>
      <c r="C140" s="111" t="s">
        <v>64</v>
      </c>
      <c r="D140" s="111" t="s">
        <v>71</v>
      </c>
      <c r="E140" s="173">
        <v>321</v>
      </c>
      <c r="F140" s="111" t="s">
        <v>24</v>
      </c>
      <c r="G140" s="277">
        <v>4370756.7300000004</v>
      </c>
      <c r="H140" s="278">
        <v>0</v>
      </c>
      <c r="I140" s="117">
        <f t="shared" si="29"/>
        <v>4370756.7300000004</v>
      </c>
      <c r="J140" s="90">
        <v>1.7999999999999999E-2</v>
      </c>
      <c r="K140" s="198">
        <f t="shared" si="31"/>
        <v>78673.621140000003</v>
      </c>
      <c r="L140" s="198">
        <f t="shared" si="30"/>
        <v>0</v>
      </c>
    </row>
    <row r="141" spans="1:12" x14ac:dyDescent="0.2">
      <c r="A141" s="97" t="str">
        <f t="shared" ref="A141:A144" si="32">$D$140&amp;E141</f>
        <v>StLucie U2 EPU322</v>
      </c>
      <c r="B141" s="111" t="s">
        <v>388</v>
      </c>
      <c r="C141" s="111" t="s">
        <v>64</v>
      </c>
      <c r="D141" s="111" t="s">
        <v>71</v>
      </c>
      <c r="E141" s="173">
        <v>322</v>
      </c>
      <c r="F141" s="111" t="s">
        <v>66</v>
      </c>
      <c r="G141" s="277">
        <v>124147285.53</v>
      </c>
      <c r="H141" s="278">
        <v>0</v>
      </c>
      <c r="I141" s="117">
        <f t="shared" si="29"/>
        <v>124147285.53</v>
      </c>
      <c r="J141" s="90">
        <v>0.02</v>
      </c>
      <c r="K141" s="198">
        <f t="shared" si="31"/>
        <v>2482945.7105999999</v>
      </c>
      <c r="L141" s="198">
        <f t="shared" si="30"/>
        <v>0</v>
      </c>
    </row>
    <row r="142" spans="1:12" x14ac:dyDescent="0.2">
      <c r="A142" s="97" t="str">
        <f t="shared" si="32"/>
        <v>StLucie U2 EPU323</v>
      </c>
      <c r="B142" s="111" t="s">
        <v>388</v>
      </c>
      <c r="C142" s="111" t="s">
        <v>64</v>
      </c>
      <c r="D142" s="111" t="s">
        <v>71</v>
      </c>
      <c r="E142" s="173">
        <v>323</v>
      </c>
      <c r="F142" s="111" t="s">
        <v>25</v>
      </c>
      <c r="G142" s="277">
        <v>234785332.61000001</v>
      </c>
      <c r="H142" s="278">
        <v>0</v>
      </c>
      <c r="I142" s="117">
        <f t="shared" si="29"/>
        <v>234785332.61000001</v>
      </c>
      <c r="J142" s="90">
        <v>2.4E-2</v>
      </c>
      <c r="K142" s="198">
        <f t="shared" si="31"/>
        <v>5634847.9826400001</v>
      </c>
      <c r="L142" s="198">
        <f t="shared" si="30"/>
        <v>0</v>
      </c>
    </row>
    <row r="143" spans="1:12" x14ac:dyDescent="0.2">
      <c r="A143" s="97" t="str">
        <f t="shared" si="32"/>
        <v>StLucie U2 EPU324</v>
      </c>
      <c r="B143" s="111" t="s">
        <v>388</v>
      </c>
      <c r="C143" s="111" t="s">
        <v>64</v>
      </c>
      <c r="D143" s="111" t="s">
        <v>71</v>
      </c>
      <c r="E143" s="173">
        <v>324</v>
      </c>
      <c r="F143" s="111" t="s">
        <v>31</v>
      </c>
      <c r="G143" s="277">
        <v>10940160.07</v>
      </c>
      <c r="H143" s="278">
        <v>0</v>
      </c>
      <c r="I143" s="117">
        <f t="shared" si="29"/>
        <v>10940160.07</v>
      </c>
      <c r="J143" s="90">
        <v>1.7999999999999999E-2</v>
      </c>
      <c r="K143" s="198">
        <f t="shared" si="31"/>
        <v>196922.88125999999</v>
      </c>
      <c r="L143" s="198">
        <f t="shared" si="30"/>
        <v>0</v>
      </c>
    </row>
    <row r="144" spans="1:12" x14ac:dyDescent="0.2">
      <c r="A144" s="97" t="str">
        <f t="shared" si="32"/>
        <v>StLucie U2 EPU325</v>
      </c>
      <c r="B144" s="111" t="s">
        <v>388</v>
      </c>
      <c r="C144" s="111" t="s">
        <v>64</v>
      </c>
      <c r="D144" s="111" t="s">
        <v>71</v>
      </c>
      <c r="E144" s="173">
        <v>325</v>
      </c>
      <c r="F144" s="111" t="s">
        <v>32</v>
      </c>
      <c r="G144" s="277">
        <v>0</v>
      </c>
      <c r="H144" s="278">
        <v>0</v>
      </c>
      <c r="I144" s="117">
        <f t="shared" si="29"/>
        <v>0</v>
      </c>
      <c r="J144" s="90">
        <v>1.7999999999999999E-2</v>
      </c>
      <c r="K144" s="198">
        <f t="shared" si="31"/>
        <v>0</v>
      </c>
      <c r="L144" s="198">
        <f t="shared" si="30"/>
        <v>0</v>
      </c>
    </row>
    <row r="145" spans="1:12" x14ac:dyDescent="0.2">
      <c r="A145" s="97" t="str">
        <f>$D$145&amp;E145</f>
        <v>Turkey Pt Comm321</v>
      </c>
      <c r="B145" s="111" t="s">
        <v>63</v>
      </c>
      <c r="C145" s="111" t="s">
        <v>60</v>
      </c>
      <c r="D145" s="111" t="s">
        <v>61</v>
      </c>
      <c r="E145" s="173">
        <v>321</v>
      </c>
      <c r="F145" s="111" t="s">
        <v>24</v>
      </c>
      <c r="G145" s="277">
        <v>298686014.66000003</v>
      </c>
      <c r="H145" s="278">
        <v>22538860.619999997</v>
      </c>
      <c r="I145" s="117">
        <f t="shared" si="29"/>
        <v>276147154.04000002</v>
      </c>
      <c r="J145" s="90">
        <v>1.7999999999999999E-2</v>
      </c>
      <c r="K145" s="198">
        <f t="shared" si="31"/>
        <v>4970648.7727199998</v>
      </c>
      <c r="L145" s="198">
        <f t="shared" si="30"/>
        <v>405699.49115999992</v>
      </c>
    </row>
    <row r="146" spans="1:12" x14ac:dyDescent="0.2">
      <c r="A146" s="97" t="str">
        <f t="shared" ref="A146:A152" si="33">$D$145&amp;E146</f>
        <v>Turkey Pt Comm322</v>
      </c>
      <c r="B146" s="111" t="s">
        <v>63</v>
      </c>
      <c r="C146" s="111" t="s">
        <v>60</v>
      </c>
      <c r="D146" s="111" t="s">
        <v>61</v>
      </c>
      <c r="E146" s="173">
        <v>322</v>
      </c>
      <c r="F146" s="111" t="s">
        <v>66</v>
      </c>
      <c r="G146" s="277">
        <v>104477290.19</v>
      </c>
      <c r="H146" s="278">
        <v>394854.28</v>
      </c>
      <c r="I146" s="117">
        <f t="shared" si="29"/>
        <v>104082435.91</v>
      </c>
      <c r="J146" s="90">
        <v>0.02</v>
      </c>
      <c r="K146" s="198">
        <f t="shared" si="31"/>
        <v>2081648.7182</v>
      </c>
      <c r="L146" s="198">
        <f t="shared" si="30"/>
        <v>7897.0856000000003</v>
      </c>
    </row>
    <row r="147" spans="1:12" x14ac:dyDescent="0.2">
      <c r="A147" s="97" t="str">
        <f t="shared" si="33"/>
        <v>Turkey Pt Comm323</v>
      </c>
      <c r="B147" s="111" t="s">
        <v>63</v>
      </c>
      <c r="C147" s="111" t="s">
        <v>60</v>
      </c>
      <c r="D147" s="111" t="s">
        <v>61</v>
      </c>
      <c r="E147" s="173">
        <v>323</v>
      </c>
      <c r="F147" s="111" t="s">
        <v>25</v>
      </c>
      <c r="G147" s="277">
        <v>15247973.859999999</v>
      </c>
      <c r="H147" s="278">
        <v>0</v>
      </c>
      <c r="I147" s="117">
        <f t="shared" si="29"/>
        <v>15247973.859999999</v>
      </c>
      <c r="J147" s="90">
        <v>2.4E-2</v>
      </c>
      <c r="K147" s="198">
        <f t="shared" si="31"/>
        <v>365951.37264000002</v>
      </c>
      <c r="L147" s="198">
        <f t="shared" si="30"/>
        <v>0</v>
      </c>
    </row>
    <row r="148" spans="1:12" x14ac:dyDescent="0.2">
      <c r="A148" s="97" t="str">
        <f t="shared" si="33"/>
        <v>Turkey Pt Comm324</v>
      </c>
      <c r="B148" s="111" t="s">
        <v>63</v>
      </c>
      <c r="C148" s="111" t="s">
        <v>60</v>
      </c>
      <c r="D148" s="111" t="s">
        <v>61</v>
      </c>
      <c r="E148" s="173">
        <v>324</v>
      </c>
      <c r="F148" s="111" t="s">
        <v>31</v>
      </c>
      <c r="G148" s="277">
        <v>44949839.32</v>
      </c>
      <c r="H148" s="278">
        <v>0</v>
      </c>
      <c r="I148" s="117">
        <f t="shared" si="29"/>
        <v>44949839.32</v>
      </c>
      <c r="J148" s="90">
        <v>1.7999999999999999E-2</v>
      </c>
      <c r="K148" s="198">
        <f t="shared" si="31"/>
        <v>809097.10775999993</v>
      </c>
      <c r="L148" s="198">
        <f t="shared" si="30"/>
        <v>0</v>
      </c>
    </row>
    <row r="149" spans="1:12" x14ac:dyDescent="0.2">
      <c r="A149" s="97" t="str">
        <f t="shared" si="33"/>
        <v>Turkey Pt Comm325</v>
      </c>
      <c r="B149" s="111" t="s">
        <v>63</v>
      </c>
      <c r="C149" s="111" t="s">
        <v>60</v>
      </c>
      <c r="D149" s="111" t="s">
        <v>61</v>
      </c>
      <c r="E149" s="173">
        <v>325</v>
      </c>
      <c r="F149" s="111" t="s">
        <v>32</v>
      </c>
      <c r="G149" s="277">
        <v>31420874.68</v>
      </c>
      <c r="H149" s="278">
        <v>904720.52</v>
      </c>
      <c r="I149" s="117">
        <f t="shared" si="29"/>
        <v>30516154.16</v>
      </c>
      <c r="J149" s="90">
        <v>1.7999999999999999E-2</v>
      </c>
      <c r="K149" s="198">
        <f t="shared" si="31"/>
        <v>549290.77487999992</v>
      </c>
      <c r="L149" s="198">
        <f t="shared" si="30"/>
        <v>16284.969359999999</v>
      </c>
    </row>
    <row r="150" spans="1:12" x14ac:dyDescent="0.2">
      <c r="A150" s="97" t="str">
        <f t="shared" si="33"/>
        <v>Turkey Pt Comm325.3</v>
      </c>
      <c r="B150" s="111" t="s">
        <v>63</v>
      </c>
      <c r="C150" s="111" t="s">
        <v>60</v>
      </c>
      <c r="D150" s="111" t="s">
        <v>61</v>
      </c>
      <c r="E150" s="173">
        <v>325.3</v>
      </c>
      <c r="F150" s="111" t="s">
        <v>33</v>
      </c>
      <c r="G150" s="277">
        <v>233466.1</v>
      </c>
      <c r="H150" s="278">
        <v>0</v>
      </c>
      <c r="I150" s="117">
        <f t="shared" si="29"/>
        <v>233466.1</v>
      </c>
      <c r="J150" s="90">
        <v>0.33329999999999999</v>
      </c>
      <c r="K150" s="198">
        <f t="shared" si="31"/>
        <v>77814.251130000004</v>
      </c>
      <c r="L150" s="198">
        <f t="shared" si="30"/>
        <v>0</v>
      </c>
    </row>
    <row r="151" spans="1:12" x14ac:dyDescent="0.2">
      <c r="A151" s="97" t="str">
        <f t="shared" si="33"/>
        <v>Turkey Pt Comm325.5</v>
      </c>
      <c r="B151" s="111" t="s">
        <v>63</v>
      </c>
      <c r="C151" s="111" t="s">
        <v>60</v>
      </c>
      <c r="D151" s="111" t="s">
        <v>61</v>
      </c>
      <c r="E151" s="173">
        <v>325.5</v>
      </c>
      <c r="F151" s="111" t="s">
        <v>26</v>
      </c>
      <c r="G151" s="277">
        <v>267887.39</v>
      </c>
      <c r="H151" s="278">
        <v>0</v>
      </c>
      <c r="I151" s="117">
        <f t="shared" si="29"/>
        <v>267887.39</v>
      </c>
      <c r="J151" s="90">
        <v>0.2</v>
      </c>
      <c r="K151" s="198">
        <f t="shared" si="31"/>
        <v>53577.478000000003</v>
      </c>
      <c r="L151" s="198">
        <f t="shared" si="30"/>
        <v>0</v>
      </c>
    </row>
    <row r="152" spans="1:12" x14ac:dyDescent="0.2">
      <c r="A152" s="97" t="str">
        <f t="shared" si="33"/>
        <v>Turkey Pt Comm325.7</v>
      </c>
      <c r="B152" s="111" t="s">
        <v>63</v>
      </c>
      <c r="C152" s="111" t="s">
        <v>60</v>
      </c>
      <c r="D152" s="111" t="s">
        <v>61</v>
      </c>
      <c r="E152" s="173">
        <v>325.7</v>
      </c>
      <c r="F152" s="111" t="s">
        <v>27</v>
      </c>
      <c r="G152" s="277">
        <v>20151863.579999998</v>
      </c>
      <c r="H152" s="278">
        <v>744956.12</v>
      </c>
      <c r="I152" s="117">
        <f t="shared" si="29"/>
        <v>19406907.459999997</v>
      </c>
      <c r="J152" s="90">
        <v>0.1429</v>
      </c>
      <c r="K152" s="198">
        <f t="shared" si="31"/>
        <v>2773247.0760339997</v>
      </c>
      <c r="L152" s="198">
        <f t="shared" si="30"/>
        <v>106454.229548</v>
      </c>
    </row>
    <row r="153" spans="1:12" x14ac:dyDescent="0.2">
      <c r="A153" s="97" t="str">
        <f>$D$153&amp;E153</f>
        <v>Turkey Pt Comm EPU321</v>
      </c>
      <c r="B153" s="111" t="s">
        <v>388</v>
      </c>
      <c r="C153" s="111" t="s">
        <v>60</v>
      </c>
      <c r="D153" s="111" t="s">
        <v>72</v>
      </c>
      <c r="E153" s="173">
        <v>321</v>
      </c>
      <c r="F153" s="111" t="s">
        <v>24</v>
      </c>
      <c r="G153" s="277">
        <v>2124639.1</v>
      </c>
      <c r="H153" s="278">
        <v>0</v>
      </c>
      <c r="I153" s="117">
        <f t="shared" si="29"/>
        <v>2124639.1</v>
      </c>
      <c r="J153" s="90">
        <v>1.7999999999999999E-2</v>
      </c>
      <c r="K153" s="198">
        <f t="shared" si="31"/>
        <v>38243.503799999999</v>
      </c>
      <c r="L153" s="198">
        <f t="shared" si="30"/>
        <v>0</v>
      </c>
    </row>
    <row r="154" spans="1:12" x14ac:dyDescent="0.2">
      <c r="A154" s="97" t="str">
        <f t="shared" ref="A154:A156" si="34">$D$153&amp;E154</f>
        <v>Turkey Pt Comm EPU322</v>
      </c>
      <c r="B154" s="111" t="s">
        <v>388</v>
      </c>
      <c r="C154" s="111" t="s">
        <v>60</v>
      </c>
      <c r="D154" s="111" t="s">
        <v>72</v>
      </c>
      <c r="E154" s="173">
        <v>322</v>
      </c>
      <c r="F154" s="111" t="s">
        <v>66</v>
      </c>
      <c r="G154" s="277">
        <v>11829296.08</v>
      </c>
      <c r="H154" s="278">
        <v>0</v>
      </c>
      <c r="I154" s="117">
        <f t="shared" si="29"/>
        <v>11829296.08</v>
      </c>
      <c r="J154" s="90">
        <v>0.02</v>
      </c>
      <c r="K154" s="198">
        <f t="shared" si="31"/>
        <v>236585.9216</v>
      </c>
      <c r="L154" s="198">
        <f t="shared" si="30"/>
        <v>0</v>
      </c>
    </row>
    <row r="155" spans="1:12" x14ac:dyDescent="0.2">
      <c r="A155" s="97" t="str">
        <f t="shared" si="34"/>
        <v>Turkey Pt Comm EPU323</v>
      </c>
      <c r="B155" s="111" t="s">
        <v>388</v>
      </c>
      <c r="C155" s="111" t="s">
        <v>60</v>
      </c>
      <c r="D155" s="111" t="s">
        <v>72</v>
      </c>
      <c r="E155" s="173">
        <v>323</v>
      </c>
      <c r="F155" s="111" t="s">
        <v>25</v>
      </c>
      <c r="G155" s="277">
        <v>4558580.6900000004</v>
      </c>
      <c r="H155" s="278">
        <v>0</v>
      </c>
      <c r="I155" s="117">
        <f t="shared" si="29"/>
        <v>4558580.6900000004</v>
      </c>
      <c r="J155" s="90">
        <v>2.4E-2</v>
      </c>
      <c r="K155" s="198">
        <f t="shared" si="31"/>
        <v>109405.93656000002</v>
      </c>
      <c r="L155" s="198">
        <f t="shared" si="30"/>
        <v>0</v>
      </c>
    </row>
    <row r="156" spans="1:12" x14ac:dyDescent="0.2">
      <c r="A156" s="97" t="str">
        <f t="shared" si="34"/>
        <v>Turkey Pt Comm EPU325</v>
      </c>
      <c r="B156" s="111" t="s">
        <v>388</v>
      </c>
      <c r="C156" s="111" t="s">
        <v>60</v>
      </c>
      <c r="D156" s="111" t="s">
        <v>72</v>
      </c>
      <c r="E156" s="173">
        <v>325</v>
      </c>
      <c r="F156" s="111" t="s">
        <v>32</v>
      </c>
      <c r="G156" s="277">
        <v>2516587.15</v>
      </c>
      <c r="H156" s="278">
        <v>0</v>
      </c>
      <c r="I156" s="117">
        <f t="shared" si="29"/>
        <v>2516587.15</v>
      </c>
      <c r="J156" s="90">
        <v>1.7999999999999999E-2</v>
      </c>
      <c r="K156" s="198">
        <f t="shared" si="31"/>
        <v>45298.568699999996</v>
      </c>
      <c r="L156" s="198">
        <f t="shared" si="30"/>
        <v>0</v>
      </c>
    </row>
    <row r="157" spans="1:12" x14ac:dyDescent="0.2">
      <c r="A157" s="97" t="str">
        <f>$D$157&amp;E157</f>
        <v>Turkey Pt U3321</v>
      </c>
      <c r="B157" s="111" t="s">
        <v>63</v>
      </c>
      <c r="C157" s="111" t="s">
        <v>60</v>
      </c>
      <c r="D157" s="111" t="s">
        <v>73</v>
      </c>
      <c r="E157" s="173">
        <v>321</v>
      </c>
      <c r="F157" s="111" t="s">
        <v>24</v>
      </c>
      <c r="G157" s="277">
        <v>76281733.400000006</v>
      </c>
      <c r="H157" s="278">
        <v>0</v>
      </c>
      <c r="I157" s="117">
        <f t="shared" si="29"/>
        <v>76281733.400000006</v>
      </c>
      <c r="J157" s="90">
        <v>1.7999999999999999E-2</v>
      </c>
      <c r="K157" s="198">
        <f t="shared" si="31"/>
        <v>1373071.2012</v>
      </c>
      <c r="L157" s="198">
        <f t="shared" si="30"/>
        <v>0</v>
      </c>
    </row>
    <row r="158" spans="1:12" x14ac:dyDescent="0.2">
      <c r="A158" s="97" t="str">
        <f t="shared" ref="A158:A161" si="35">$D$157&amp;E158</f>
        <v>Turkey Pt U3322</v>
      </c>
      <c r="B158" s="111" t="s">
        <v>63</v>
      </c>
      <c r="C158" s="111" t="s">
        <v>60</v>
      </c>
      <c r="D158" s="111" t="s">
        <v>73</v>
      </c>
      <c r="E158" s="173">
        <v>322</v>
      </c>
      <c r="F158" s="111" t="s">
        <v>66</v>
      </c>
      <c r="G158" s="277">
        <v>328822288.25</v>
      </c>
      <c r="H158" s="278">
        <v>2291736.35</v>
      </c>
      <c r="I158" s="117">
        <f t="shared" si="29"/>
        <v>326530551.89999998</v>
      </c>
      <c r="J158" s="90">
        <v>0.02</v>
      </c>
      <c r="K158" s="198">
        <f t="shared" si="31"/>
        <v>6530611.0379999997</v>
      </c>
      <c r="L158" s="198">
        <f t="shared" si="30"/>
        <v>45834.727000000006</v>
      </c>
    </row>
    <row r="159" spans="1:12" x14ac:dyDescent="0.2">
      <c r="A159" s="97" t="str">
        <f t="shared" si="35"/>
        <v>Turkey Pt U3323</v>
      </c>
      <c r="B159" s="111" t="s">
        <v>63</v>
      </c>
      <c r="C159" s="111" t="s">
        <v>60</v>
      </c>
      <c r="D159" s="111" t="s">
        <v>73</v>
      </c>
      <c r="E159" s="173">
        <v>323</v>
      </c>
      <c r="F159" s="111" t="s">
        <v>25</v>
      </c>
      <c r="G159" s="277">
        <v>98129358.25</v>
      </c>
      <c r="H159" s="278">
        <v>0</v>
      </c>
      <c r="I159" s="117">
        <f t="shared" si="29"/>
        <v>98129358.25</v>
      </c>
      <c r="J159" s="90">
        <v>2.4E-2</v>
      </c>
      <c r="K159" s="198">
        <f t="shared" si="31"/>
        <v>2355104.5980000002</v>
      </c>
      <c r="L159" s="198">
        <f t="shared" si="30"/>
        <v>0</v>
      </c>
    </row>
    <row r="160" spans="1:12" x14ac:dyDescent="0.2">
      <c r="A160" s="97" t="str">
        <f t="shared" si="35"/>
        <v>Turkey Pt U3324</v>
      </c>
      <c r="B160" s="111" t="s">
        <v>63</v>
      </c>
      <c r="C160" s="111" t="s">
        <v>60</v>
      </c>
      <c r="D160" s="111" t="s">
        <v>73</v>
      </c>
      <c r="E160" s="173">
        <v>324</v>
      </c>
      <c r="F160" s="111" t="s">
        <v>31</v>
      </c>
      <c r="G160" s="277">
        <v>122582927.15000001</v>
      </c>
      <c r="H160" s="278">
        <v>0</v>
      </c>
      <c r="I160" s="117">
        <f t="shared" si="29"/>
        <v>122582927.15000001</v>
      </c>
      <c r="J160" s="90">
        <v>1.7999999999999999E-2</v>
      </c>
      <c r="K160" s="198">
        <f t="shared" si="31"/>
        <v>2206492.6886999998</v>
      </c>
      <c r="L160" s="198">
        <f t="shared" si="30"/>
        <v>0</v>
      </c>
    </row>
    <row r="161" spans="1:12" x14ac:dyDescent="0.2">
      <c r="A161" s="97" t="str">
        <f t="shared" si="35"/>
        <v>Turkey Pt U3325</v>
      </c>
      <c r="B161" s="111" t="s">
        <v>63</v>
      </c>
      <c r="C161" s="111" t="s">
        <v>60</v>
      </c>
      <c r="D161" s="111" t="s">
        <v>73</v>
      </c>
      <c r="E161" s="173">
        <v>325</v>
      </c>
      <c r="F161" s="111" t="s">
        <v>32</v>
      </c>
      <c r="G161" s="277">
        <v>14585093.130000001</v>
      </c>
      <c r="H161" s="278">
        <v>75584.820000000007</v>
      </c>
      <c r="I161" s="117">
        <f t="shared" si="29"/>
        <v>14509508.310000001</v>
      </c>
      <c r="J161" s="90">
        <v>1.7999999999999999E-2</v>
      </c>
      <c r="K161" s="198">
        <f t="shared" si="31"/>
        <v>261171.14958</v>
      </c>
      <c r="L161" s="198">
        <f t="shared" si="30"/>
        <v>1360.52676</v>
      </c>
    </row>
    <row r="162" spans="1:12" x14ac:dyDescent="0.2">
      <c r="A162" s="97" t="str">
        <f>$D$162&amp;E162</f>
        <v>Turkey Pt U3 EPU321</v>
      </c>
      <c r="B162" s="111" t="s">
        <v>388</v>
      </c>
      <c r="C162" s="111" t="s">
        <v>60</v>
      </c>
      <c r="D162" s="111" t="s">
        <v>74</v>
      </c>
      <c r="E162" s="173">
        <v>321</v>
      </c>
      <c r="F162" s="111" t="s">
        <v>24</v>
      </c>
      <c r="G162" s="277">
        <v>99611356.980000004</v>
      </c>
      <c r="H162" s="278">
        <v>0</v>
      </c>
      <c r="I162" s="117">
        <f t="shared" si="29"/>
        <v>99611356.980000004</v>
      </c>
      <c r="J162" s="90">
        <v>1.7999999999999999E-2</v>
      </c>
      <c r="K162" s="198">
        <f t="shared" si="31"/>
        <v>1793004.42564</v>
      </c>
      <c r="L162" s="198">
        <f t="shared" si="30"/>
        <v>0</v>
      </c>
    </row>
    <row r="163" spans="1:12" x14ac:dyDescent="0.2">
      <c r="A163" s="97" t="str">
        <f t="shared" ref="A163:A165" si="36">$D$162&amp;E163</f>
        <v>Turkey Pt U3 EPU322</v>
      </c>
      <c r="B163" s="111" t="s">
        <v>388</v>
      </c>
      <c r="C163" s="111" t="s">
        <v>60</v>
      </c>
      <c r="D163" s="111" t="s">
        <v>74</v>
      </c>
      <c r="E163" s="173">
        <v>322</v>
      </c>
      <c r="F163" s="111" t="s">
        <v>66</v>
      </c>
      <c r="G163" s="277">
        <v>225574474.75999999</v>
      </c>
      <c r="H163" s="278">
        <v>0</v>
      </c>
      <c r="I163" s="117">
        <f t="shared" si="29"/>
        <v>225574474.75999999</v>
      </c>
      <c r="J163" s="90">
        <v>0.02</v>
      </c>
      <c r="K163" s="198">
        <f t="shared" si="31"/>
        <v>4511489.4951999998</v>
      </c>
      <c r="L163" s="198">
        <f t="shared" si="30"/>
        <v>0</v>
      </c>
    </row>
    <row r="164" spans="1:12" x14ac:dyDescent="0.2">
      <c r="A164" s="97" t="str">
        <f t="shared" si="36"/>
        <v>Turkey Pt U3 EPU323</v>
      </c>
      <c r="B164" s="111" t="s">
        <v>388</v>
      </c>
      <c r="C164" s="111" t="s">
        <v>60</v>
      </c>
      <c r="D164" s="111" t="s">
        <v>74</v>
      </c>
      <c r="E164" s="173">
        <v>323</v>
      </c>
      <c r="F164" s="111" t="s">
        <v>25</v>
      </c>
      <c r="G164" s="277">
        <v>648690130.84000003</v>
      </c>
      <c r="H164" s="278">
        <v>0</v>
      </c>
      <c r="I164" s="117">
        <f t="shared" si="29"/>
        <v>648690130.84000003</v>
      </c>
      <c r="J164" s="90">
        <v>2.4E-2</v>
      </c>
      <c r="K164" s="198">
        <f t="shared" si="31"/>
        <v>15568563.140160002</v>
      </c>
      <c r="L164" s="198">
        <f t="shared" si="30"/>
        <v>0</v>
      </c>
    </row>
    <row r="165" spans="1:12" x14ac:dyDescent="0.2">
      <c r="A165" s="97" t="str">
        <f t="shared" si="36"/>
        <v>Turkey Pt U3 EPU324</v>
      </c>
      <c r="B165" s="111" t="s">
        <v>388</v>
      </c>
      <c r="C165" s="111" t="s">
        <v>60</v>
      </c>
      <c r="D165" s="111" t="s">
        <v>74</v>
      </c>
      <c r="E165" s="173">
        <v>324</v>
      </c>
      <c r="F165" s="111" t="s">
        <v>31</v>
      </c>
      <c r="G165" s="277">
        <v>16120631.99</v>
      </c>
      <c r="H165" s="278">
        <v>0</v>
      </c>
      <c r="I165" s="117">
        <f t="shared" si="29"/>
        <v>16120631.99</v>
      </c>
      <c r="J165" s="90">
        <v>1.7999999999999999E-2</v>
      </c>
      <c r="K165" s="198">
        <f t="shared" si="31"/>
        <v>290171.37581999996</v>
      </c>
      <c r="L165" s="198">
        <f t="shared" si="30"/>
        <v>0</v>
      </c>
    </row>
    <row r="166" spans="1:12" x14ac:dyDescent="0.2">
      <c r="A166" s="97" t="str">
        <f>$D$166&amp;E166</f>
        <v>Turkey Pt U4321</v>
      </c>
      <c r="B166" s="111" t="s">
        <v>63</v>
      </c>
      <c r="C166" s="111" t="s">
        <v>60</v>
      </c>
      <c r="D166" s="111" t="s">
        <v>75</v>
      </c>
      <c r="E166" s="173">
        <v>321</v>
      </c>
      <c r="F166" s="111" t="s">
        <v>24</v>
      </c>
      <c r="G166" s="277">
        <v>87101354.390000001</v>
      </c>
      <c r="H166" s="278">
        <v>0</v>
      </c>
      <c r="I166" s="117">
        <f t="shared" si="29"/>
        <v>87101354.390000001</v>
      </c>
      <c r="J166" s="90">
        <v>1.7999999999999999E-2</v>
      </c>
      <c r="K166" s="198">
        <f t="shared" si="31"/>
        <v>1567824.3790199999</v>
      </c>
      <c r="L166" s="198">
        <f t="shared" si="30"/>
        <v>0</v>
      </c>
    </row>
    <row r="167" spans="1:12" x14ac:dyDescent="0.2">
      <c r="A167" s="97" t="str">
        <f t="shared" ref="A167:A170" si="37">$D$166&amp;E167</f>
        <v>Turkey Pt U4322</v>
      </c>
      <c r="B167" s="111" t="s">
        <v>63</v>
      </c>
      <c r="C167" s="111" t="s">
        <v>60</v>
      </c>
      <c r="D167" s="111" t="s">
        <v>75</v>
      </c>
      <c r="E167" s="173">
        <v>322</v>
      </c>
      <c r="F167" s="111" t="s">
        <v>66</v>
      </c>
      <c r="G167" s="277">
        <v>303281364.11000001</v>
      </c>
      <c r="H167" s="278">
        <v>2024101.2</v>
      </c>
      <c r="I167" s="117">
        <f t="shared" si="29"/>
        <v>301257262.91000003</v>
      </c>
      <c r="J167" s="90">
        <v>0.02</v>
      </c>
      <c r="K167" s="198">
        <f t="shared" si="31"/>
        <v>6025145.258200001</v>
      </c>
      <c r="L167" s="198">
        <f t="shared" si="30"/>
        <v>40482.023999999998</v>
      </c>
    </row>
    <row r="168" spans="1:12" x14ac:dyDescent="0.2">
      <c r="A168" s="97" t="str">
        <f t="shared" si="37"/>
        <v>Turkey Pt U4323</v>
      </c>
      <c r="B168" s="111" t="s">
        <v>63</v>
      </c>
      <c r="C168" s="111" t="s">
        <v>60</v>
      </c>
      <c r="D168" s="111" t="s">
        <v>75</v>
      </c>
      <c r="E168" s="173">
        <v>323</v>
      </c>
      <c r="F168" s="111" t="s">
        <v>25</v>
      </c>
      <c r="G168" s="277">
        <v>107712981.72</v>
      </c>
      <c r="H168" s="278">
        <v>0</v>
      </c>
      <c r="I168" s="117">
        <f t="shared" si="29"/>
        <v>107712981.72</v>
      </c>
      <c r="J168" s="90">
        <v>2.4E-2</v>
      </c>
      <c r="K168" s="198">
        <f t="shared" si="31"/>
        <v>2585111.56128</v>
      </c>
      <c r="L168" s="198">
        <f t="shared" si="30"/>
        <v>0</v>
      </c>
    </row>
    <row r="169" spans="1:12" x14ac:dyDescent="0.2">
      <c r="A169" s="97" t="str">
        <f t="shared" si="37"/>
        <v>Turkey Pt U4324</v>
      </c>
      <c r="B169" s="111" t="s">
        <v>63</v>
      </c>
      <c r="C169" s="111" t="s">
        <v>60</v>
      </c>
      <c r="D169" s="111" t="s">
        <v>75</v>
      </c>
      <c r="E169" s="173">
        <v>324</v>
      </c>
      <c r="F169" s="111" t="s">
        <v>31</v>
      </c>
      <c r="G169" s="277">
        <v>160327418.78999999</v>
      </c>
      <c r="H169" s="278">
        <v>0</v>
      </c>
      <c r="I169" s="117">
        <f t="shared" si="29"/>
        <v>160327418.78999999</v>
      </c>
      <c r="J169" s="90">
        <v>1.7999999999999999E-2</v>
      </c>
      <c r="K169" s="198">
        <f t="shared" si="31"/>
        <v>2885893.5382199995</v>
      </c>
      <c r="L169" s="198">
        <f t="shared" si="30"/>
        <v>0</v>
      </c>
    </row>
    <row r="170" spans="1:12" x14ac:dyDescent="0.2">
      <c r="A170" s="97" t="str">
        <f t="shared" si="37"/>
        <v>Turkey Pt U4325</v>
      </c>
      <c r="B170" s="111" t="s">
        <v>63</v>
      </c>
      <c r="C170" s="111" t="s">
        <v>60</v>
      </c>
      <c r="D170" s="111" t="s">
        <v>75</v>
      </c>
      <c r="E170" s="173">
        <v>325</v>
      </c>
      <c r="F170" s="111" t="s">
        <v>32</v>
      </c>
      <c r="G170" s="277">
        <v>8715715.3900000006</v>
      </c>
      <c r="H170" s="278">
        <v>88518.78</v>
      </c>
      <c r="I170" s="117">
        <f t="shared" si="29"/>
        <v>8627196.6100000013</v>
      </c>
      <c r="J170" s="90">
        <v>1.7999999999999999E-2</v>
      </c>
      <c r="K170" s="198">
        <f t="shared" si="31"/>
        <v>155289.53898000001</v>
      </c>
      <c r="L170" s="198">
        <f t="shared" si="30"/>
        <v>1593.3380399999999</v>
      </c>
    </row>
    <row r="171" spans="1:12" x14ac:dyDescent="0.2">
      <c r="A171" s="97" t="str">
        <f>$D$171&amp;E171</f>
        <v>Turkey Pt U4 EPU321</v>
      </c>
      <c r="B171" s="111" t="s">
        <v>388</v>
      </c>
      <c r="C171" s="111" t="s">
        <v>60</v>
      </c>
      <c r="D171" s="111" t="s">
        <v>76</v>
      </c>
      <c r="E171" s="173">
        <v>321</v>
      </c>
      <c r="F171" s="111" t="s">
        <v>24</v>
      </c>
      <c r="G171" s="277">
        <v>39076505.899999999</v>
      </c>
      <c r="H171" s="278">
        <v>0</v>
      </c>
      <c r="I171" s="117">
        <f t="shared" si="29"/>
        <v>39076505.899999999</v>
      </c>
      <c r="J171" s="90">
        <v>1.7999999999999999E-2</v>
      </c>
      <c r="K171" s="198">
        <f t="shared" si="31"/>
        <v>703377.10619999992</v>
      </c>
      <c r="L171" s="198">
        <f t="shared" si="30"/>
        <v>0</v>
      </c>
    </row>
    <row r="172" spans="1:12" x14ac:dyDescent="0.2">
      <c r="A172" s="97" t="str">
        <f t="shared" ref="A172:A174" si="38">$D$171&amp;E172</f>
        <v>Turkey Pt U4 EPU322</v>
      </c>
      <c r="B172" s="111" t="s">
        <v>388</v>
      </c>
      <c r="C172" s="111" t="s">
        <v>60</v>
      </c>
      <c r="D172" s="111" t="s">
        <v>76</v>
      </c>
      <c r="E172" s="173">
        <v>322</v>
      </c>
      <c r="F172" s="111" t="s">
        <v>66</v>
      </c>
      <c r="G172" s="277">
        <v>203164069.81999999</v>
      </c>
      <c r="H172" s="278">
        <v>0</v>
      </c>
      <c r="I172" s="117">
        <f t="shared" si="29"/>
        <v>203164069.81999999</v>
      </c>
      <c r="J172" s="90">
        <v>0.02</v>
      </c>
      <c r="K172" s="198">
        <f t="shared" si="31"/>
        <v>4063281.3964</v>
      </c>
      <c r="L172" s="198">
        <f t="shared" si="30"/>
        <v>0</v>
      </c>
    </row>
    <row r="173" spans="1:12" x14ac:dyDescent="0.2">
      <c r="A173" s="97" t="str">
        <f t="shared" si="38"/>
        <v>Turkey Pt U4 EPU323</v>
      </c>
      <c r="B173" s="111" t="s">
        <v>388</v>
      </c>
      <c r="C173" s="111" t="s">
        <v>60</v>
      </c>
      <c r="D173" s="111" t="s">
        <v>76</v>
      </c>
      <c r="E173" s="173">
        <v>323</v>
      </c>
      <c r="F173" s="111" t="s">
        <v>25</v>
      </c>
      <c r="G173" s="277">
        <v>488569242.75</v>
      </c>
      <c r="H173" s="278">
        <v>0</v>
      </c>
      <c r="I173" s="117">
        <f t="shared" si="29"/>
        <v>488569242.75</v>
      </c>
      <c r="J173" s="90">
        <v>2.4E-2</v>
      </c>
      <c r="K173" s="198">
        <f t="shared" si="31"/>
        <v>11725661.825999999</v>
      </c>
      <c r="L173" s="198">
        <f t="shared" si="30"/>
        <v>0</v>
      </c>
    </row>
    <row r="174" spans="1:12" x14ac:dyDescent="0.2">
      <c r="A174" s="97" t="str">
        <f t="shared" si="38"/>
        <v>Turkey Pt U4 EPU324</v>
      </c>
      <c r="B174" s="111" t="s">
        <v>388</v>
      </c>
      <c r="C174" s="111" t="s">
        <v>60</v>
      </c>
      <c r="D174" s="111" t="s">
        <v>76</v>
      </c>
      <c r="E174" s="173">
        <v>324</v>
      </c>
      <c r="F174" s="111" t="s">
        <v>31</v>
      </c>
      <c r="G174" s="277">
        <v>10948467.779999999</v>
      </c>
      <c r="H174" s="278">
        <v>0</v>
      </c>
      <c r="I174" s="117">
        <f t="shared" si="29"/>
        <v>10948467.779999999</v>
      </c>
      <c r="J174" s="90">
        <v>1.7999999999999999E-2</v>
      </c>
      <c r="K174" s="198">
        <f t="shared" si="31"/>
        <v>197072.42003999997</v>
      </c>
      <c r="L174" s="198">
        <f t="shared" si="30"/>
        <v>0</v>
      </c>
    </row>
    <row r="175" spans="1:12" x14ac:dyDescent="0.2">
      <c r="A175" s="97" t="str">
        <f>$D$175&amp;E175</f>
        <v>StLucie U1 Uprates322</v>
      </c>
      <c r="B175" s="111" t="s">
        <v>77</v>
      </c>
      <c r="C175" s="111" t="s">
        <v>64</v>
      </c>
      <c r="D175" s="111" t="s">
        <v>78</v>
      </c>
      <c r="E175" s="173">
        <v>322</v>
      </c>
      <c r="F175" s="111" t="s">
        <v>66</v>
      </c>
      <c r="G175" s="277">
        <v>2127628.48</v>
      </c>
      <c r="H175" s="278">
        <v>0</v>
      </c>
      <c r="I175" s="117">
        <f t="shared" si="29"/>
        <v>2127628.48</v>
      </c>
      <c r="J175" s="90">
        <v>0</v>
      </c>
      <c r="K175" s="198">
        <f t="shared" si="31"/>
        <v>0</v>
      </c>
      <c r="L175" s="198">
        <f t="shared" si="30"/>
        <v>0</v>
      </c>
    </row>
    <row r="176" spans="1:12" x14ac:dyDescent="0.2">
      <c r="A176" s="97" t="str">
        <f t="shared" ref="A176:A177" si="39">$D$175&amp;E176</f>
        <v>StLucie U1 Uprates323</v>
      </c>
      <c r="B176" s="111" t="s">
        <v>77</v>
      </c>
      <c r="C176" s="111" t="s">
        <v>64</v>
      </c>
      <c r="D176" s="111" t="s">
        <v>78</v>
      </c>
      <c r="E176" s="173">
        <v>323</v>
      </c>
      <c r="F176" s="111" t="s">
        <v>25</v>
      </c>
      <c r="G176" s="277">
        <v>2126443.1800000002</v>
      </c>
      <c r="H176" s="278">
        <v>0</v>
      </c>
      <c r="I176" s="117">
        <f t="shared" si="29"/>
        <v>2126443.1800000002</v>
      </c>
      <c r="J176" s="90">
        <v>0</v>
      </c>
      <c r="K176" s="198">
        <f t="shared" si="31"/>
        <v>0</v>
      </c>
      <c r="L176" s="198">
        <f t="shared" si="30"/>
        <v>0</v>
      </c>
    </row>
    <row r="177" spans="1:12" x14ac:dyDescent="0.2">
      <c r="A177" s="97" t="str">
        <f t="shared" si="39"/>
        <v>StLucie U1 Uprates324</v>
      </c>
      <c r="B177" s="111" t="s">
        <v>77</v>
      </c>
      <c r="C177" s="111" t="s">
        <v>64</v>
      </c>
      <c r="D177" s="111" t="s">
        <v>78</v>
      </c>
      <c r="E177" s="173">
        <v>324</v>
      </c>
      <c r="F177" s="111" t="s">
        <v>31</v>
      </c>
      <c r="G177" s="277">
        <v>54049.15</v>
      </c>
      <c r="H177" s="278">
        <v>0</v>
      </c>
      <c r="I177" s="117">
        <f t="shared" si="29"/>
        <v>54049.15</v>
      </c>
      <c r="J177" s="90">
        <v>0</v>
      </c>
      <c r="K177" s="198">
        <f t="shared" si="31"/>
        <v>0</v>
      </c>
      <c r="L177" s="198">
        <f t="shared" si="30"/>
        <v>0</v>
      </c>
    </row>
    <row r="178" spans="1:12" x14ac:dyDescent="0.2">
      <c r="A178" s="97" t="str">
        <f>$D$178&amp;E178</f>
        <v>StLucie U2 Uprates322</v>
      </c>
      <c r="B178" s="111" t="s">
        <v>77</v>
      </c>
      <c r="C178" s="111" t="s">
        <v>64</v>
      </c>
      <c r="D178" s="111" t="s">
        <v>79</v>
      </c>
      <c r="E178" s="173">
        <v>322</v>
      </c>
      <c r="F178" s="111" t="s">
        <v>66</v>
      </c>
      <c r="G178" s="277">
        <v>3515295.88</v>
      </c>
      <c r="H178" s="278">
        <v>0</v>
      </c>
      <c r="I178" s="117">
        <f t="shared" si="29"/>
        <v>3515295.88</v>
      </c>
      <c r="J178" s="90">
        <v>0</v>
      </c>
      <c r="K178" s="198">
        <f t="shared" si="31"/>
        <v>0</v>
      </c>
      <c r="L178" s="198">
        <f t="shared" si="30"/>
        <v>0</v>
      </c>
    </row>
    <row r="179" spans="1:12" x14ac:dyDescent="0.2">
      <c r="A179" s="97" t="str">
        <f t="shared" ref="A179:A180" si="40">$D$178&amp;E179</f>
        <v>StLucie U2 Uprates323</v>
      </c>
      <c r="B179" s="111" t="s">
        <v>77</v>
      </c>
      <c r="C179" s="111" t="s">
        <v>64</v>
      </c>
      <c r="D179" s="111" t="s">
        <v>79</v>
      </c>
      <c r="E179" s="173">
        <v>323</v>
      </c>
      <c r="F179" s="111" t="s">
        <v>25</v>
      </c>
      <c r="G179" s="277">
        <v>6175049.4299999997</v>
      </c>
      <c r="H179" s="278">
        <v>0</v>
      </c>
      <c r="I179" s="117">
        <f t="shared" si="29"/>
        <v>6175049.4299999997</v>
      </c>
      <c r="J179" s="90">
        <v>0</v>
      </c>
      <c r="K179" s="198">
        <f t="shared" si="31"/>
        <v>0</v>
      </c>
      <c r="L179" s="198">
        <f t="shared" si="30"/>
        <v>0</v>
      </c>
    </row>
    <row r="180" spans="1:12" x14ac:dyDescent="0.2">
      <c r="A180" s="97" t="str">
        <f t="shared" si="40"/>
        <v>StLucie U2 Uprates324</v>
      </c>
      <c r="B180" s="111" t="s">
        <v>77</v>
      </c>
      <c r="C180" s="111" t="s">
        <v>64</v>
      </c>
      <c r="D180" s="111" t="s">
        <v>79</v>
      </c>
      <c r="E180" s="173">
        <v>324</v>
      </c>
      <c r="F180" s="111" t="s">
        <v>31</v>
      </c>
      <c r="G180" s="277">
        <v>355430.75</v>
      </c>
      <c r="H180" s="278">
        <v>0</v>
      </c>
      <c r="I180" s="117">
        <f t="shared" si="29"/>
        <v>355430.75</v>
      </c>
      <c r="J180" s="90">
        <v>0</v>
      </c>
      <c r="K180" s="198">
        <f t="shared" si="31"/>
        <v>0</v>
      </c>
      <c r="L180" s="198">
        <f t="shared" si="30"/>
        <v>0</v>
      </c>
    </row>
    <row r="181" spans="1:12" x14ac:dyDescent="0.2">
      <c r="A181" s="97" t="str">
        <f>$D$181&amp;E181</f>
        <v>Turkey Pt U3 Uprates321</v>
      </c>
      <c r="B181" s="111" t="s">
        <v>77</v>
      </c>
      <c r="C181" s="111" t="s">
        <v>60</v>
      </c>
      <c r="D181" s="111" t="s">
        <v>80</v>
      </c>
      <c r="E181" s="173">
        <v>321</v>
      </c>
      <c r="F181" s="111" t="s">
        <v>24</v>
      </c>
      <c r="G181" s="277">
        <v>39559.51</v>
      </c>
      <c r="H181" s="278">
        <v>0</v>
      </c>
      <c r="I181" s="117">
        <f t="shared" si="29"/>
        <v>39559.51</v>
      </c>
      <c r="J181" s="90">
        <v>0</v>
      </c>
      <c r="K181" s="198">
        <f t="shared" si="31"/>
        <v>0</v>
      </c>
      <c r="L181" s="198">
        <f t="shared" si="30"/>
        <v>0</v>
      </c>
    </row>
    <row r="182" spans="1:12" x14ac:dyDescent="0.2">
      <c r="A182" s="97" t="str">
        <f t="shared" ref="A182:A184" si="41">$D$181&amp;E182</f>
        <v>Turkey Pt U3 Uprates322</v>
      </c>
      <c r="B182" s="111" t="s">
        <v>77</v>
      </c>
      <c r="C182" s="111" t="s">
        <v>60</v>
      </c>
      <c r="D182" s="111" t="s">
        <v>80</v>
      </c>
      <c r="E182" s="173">
        <v>322</v>
      </c>
      <c r="F182" s="111" t="s">
        <v>66</v>
      </c>
      <c r="G182" s="277">
        <v>8037567.8200000003</v>
      </c>
      <c r="H182" s="278">
        <v>0</v>
      </c>
      <c r="I182" s="117">
        <f t="shared" si="29"/>
        <v>8037567.8200000003</v>
      </c>
      <c r="J182" s="90">
        <v>0</v>
      </c>
      <c r="K182" s="198">
        <f t="shared" si="31"/>
        <v>0</v>
      </c>
      <c r="L182" s="198">
        <f t="shared" si="30"/>
        <v>0</v>
      </c>
    </row>
    <row r="183" spans="1:12" x14ac:dyDescent="0.2">
      <c r="A183" s="97" t="str">
        <f t="shared" si="41"/>
        <v>Turkey Pt U3 Uprates323</v>
      </c>
      <c r="B183" s="111" t="s">
        <v>77</v>
      </c>
      <c r="C183" s="111" t="s">
        <v>60</v>
      </c>
      <c r="D183" s="111" t="s">
        <v>80</v>
      </c>
      <c r="E183" s="173">
        <v>323</v>
      </c>
      <c r="F183" s="111" t="s">
        <v>25</v>
      </c>
      <c r="G183" s="277">
        <v>5166936.46</v>
      </c>
      <c r="H183" s="278">
        <v>0</v>
      </c>
      <c r="I183" s="117">
        <f t="shared" si="29"/>
        <v>5166936.46</v>
      </c>
      <c r="J183" s="90">
        <v>0</v>
      </c>
      <c r="K183" s="198">
        <f t="shared" si="31"/>
        <v>0</v>
      </c>
      <c r="L183" s="198">
        <f t="shared" si="30"/>
        <v>0</v>
      </c>
    </row>
    <row r="184" spans="1:12" x14ac:dyDescent="0.2">
      <c r="A184" s="97" t="str">
        <f t="shared" si="41"/>
        <v>Turkey Pt U3 Uprates324</v>
      </c>
      <c r="B184" s="111" t="s">
        <v>77</v>
      </c>
      <c r="C184" s="111" t="s">
        <v>60</v>
      </c>
      <c r="D184" s="111" t="s">
        <v>80</v>
      </c>
      <c r="E184" s="173">
        <v>324</v>
      </c>
      <c r="F184" s="111" t="s">
        <v>31</v>
      </c>
      <c r="G184" s="277">
        <v>181273.27</v>
      </c>
      <c r="H184" s="278">
        <v>0</v>
      </c>
      <c r="I184" s="117">
        <f t="shared" si="29"/>
        <v>181273.27</v>
      </c>
      <c r="J184" s="90">
        <v>0</v>
      </c>
      <c r="K184" s="198">
        <f t="shared" si="31"/>
        <v>0</v>
      </c>
      <c r="L184" s="198">
        <f t="shared" si="30"/>
        <v>0</v>
      </c>
    </row>
    <row r="185" spans="1:12" x14ac:dyDescent="0.2">
      <c r="A185" s="97" t="str">
        <f>$D$185&amp;E185</f>
        <v>Turkey Pt U4 Uprates321</v>
      </c>
      <c r="B185" s="111" t="s">
        <v>77</v>
      </c>
      <c r="C185" s="111" t="s">
        <v>60</v>
      </c>
      <c r="D185" s="111" t="s">
        <v>81</v>
      </c>
      <c r="E185" s="173">
        <v>321</v>
      </c>
      <c r="F185" s="111" t="s">
        <v>24</v>
      </c>
      <c r="G185" s="277">
        <v>29968.11</v>
      </c>
      <c r="H185" s="278">
        <v>0</v>
      </c>
      <c r="I185" s="117">
        <f t="shared" si="29"/>
        <v>29968.11</v>
      </c>
      <c r="J185" s="90">
        <v>0</v>
      </c>
      <c r="K185" s="198">
        <f t="shared" si="31"/>
        <v>0</v>
      </c>
      <c r="L185" s="198">
        <f t="shared" si="30"/>
        <v>0</v>
      </c>
    </row>
    <row r="186" spans="1:12" x14ac:dyDescent="0.2">
      <c r="A186" s="97" t="str">
        <f t="shared" ref="A186:A188" si="42">$D$185&amp;E186</f>
        <v>Turkey Pt U4 Uprates322</v>
      </c>
      <c r="B186" s="111" t="s">
        <v>77</v>
      </c>
      <c r="C186" s="111" t="s">
        <v>60</v>
      </c>
      <c r="D186" s="111" t="s">
        <v>81</v>
      </c>
      <c r="E186" s="173">
        <v>322</v>
      </c>
      <c r="F186" s="111" t="s">
        <v>66</v>
      </c>
      <c r="G186" s="277">
        <v>9434213.4700000007</v>
      </c>
      <c r="H186" s="278">
        <v>0</v>
      </c>
      <c r="I186" s="117">
        <f t="shared" si="29"/>
        <v>9434213.4700000007</v>
      </c>
      <c r="J186" s="90">
        <v>0</v>
      </c>
      <c r="K186" s="198">
        <f t="shared" si="31"/>
        <v>0</v>
      </c>
      <c r="L186" s="198">
        <f t="shared" si="30"/>
        <v>0</v>
      </c>
    </row>
    <row r="187" spans="1:12" x14ac:dyDescent="0.2">
      <c r="A187" s="97" t="str">
        <f t="shared" si="42"/>
        <v>Turkey Pt U4 Uprates323</v>
      </c>
      <c r="B187" s="111" t="s">
        <v>77</v>
      </c>
      <c r="C187" s="111" t="s">
        <v>60</v>
      </c>
      <c r="D187" s="111" t="s">
        <v>81</v>
      </c>
      <c r="E187" s="173">
        <v>323</v>
      </c>
      <c r="F187" s="111" t="s">
        <v>25</v>
      </c>
      <c r="G187" s="277">
        <v>5419204.7800000003</v>
      </c>
      <c r="H187" s="278">
        <v>0</v>
      </c>
      <c r="I187" s="117">
        <f t="shared" si="29"/>
        <v>5419204.7800000003</v>
      </c>
      <c r="J187" s="90">
        <v>0</v>
      </c>
      <c r="K187" s="198">
        <f t="shared" si="31"/>
        <v>0</v>
      </c>
      <c r="L187" s="198">
        <f t="shared" si="30"/>
        <v>0</v>
      </c>
    </row>
    <row r="188" spans="1:12" x14ac:dyDescent="0.2">
      <c r="A188" s="97" t="str">
        <f t="shared" si="42"/>
        <v>Turkey Pt U4 Uprates324</v>
      </c>
      <c r="B188" s="111" t="s">
        <v>77</v>
      </c>
      <c r="C188" s="111" t="s">
        <v>60</v>
      </c>
      <c r="D188" s="111" t="s">
        <v>81</v>
      </c>
      <c r="E188" s="173">
        <v>324</v>
      </c>
      <c r="F188" s="111" t="s">
        <v>31</v>
      </c>
      <c r="G188" s="277">
        <v>95223.19</v>
      </c>
      <c r="H188" s="278">
        <v>0</v>
      </c>
      <c r="I188" s="117">
        <f t="shared" si="29"/>
        <v>95223.19</v>
      </c>
      <c r="J188" s="90">
        <v>0</v>
      </c>
      <c r="K188" s="198">
        <f t="shared" si="31"/>
        <v>0</v>
      </c>
      <c r="L188" s="198">
        <f t="shared" si="30"/>
        <v>0</v>
      </c>
    </row>
    <row r="189" spans="1:12" x14ac:dyDescent="0.2">
      <c r="A189" s="97" t="str">
        <f>$D$189&amp;E189</f>
        <v>Radial350.2</v>
      </c>
      <c r="B189" s="111" t="s">
        <v>82</v>
      </c>
      <c r="C189" s="111" t="s">
        <v>83</v>
      </c>
      <c r="D189" s="111" t="s">
        <v>89</v>
      </c>
      <c r="E189" s="173">
        <v>350.2</v>
      </c>
      <c r="F189" s="111" t="s">
        <v>90</v>
      </c>
      <c r="G189" s="277">
        <v>8790165.0399999991</v>
      </c>
      <c r="H189" s="278">
        <v>0</v>
      </c>
      <c r="I189" s="117">
        <f t="shared" si="29"/>
        <v>8790165.0399999991</v>
      </c>
      <c r="J189" s="90">
        <v>1.2999999999999999E-2</v>
      </c>
      <c r="K189" s="198">
        <f t="shared" si="31"/>
        <v>114272.14551999998</v>
      </c>
      <c r="L189" s="198">
        <f t="shared" si="30"/>
        <v>0</v>
      </c>
    </row>
    <row r="190" spans="1:12" x14ac:dyDescent="0.2">
      <c r="A190" s="97" t="str">
        <f t="shared" ref="A190:A196" si="43">$D$189&amp;E190</f>
        <v>Radial352</v>
      </c>
      <c r="B190" s="111" t="s">
        <v>82</v>
      </c>
      <c r="C190" s="111" t="s">
        <v>83</v>
      </c>
      <c r="D190" s="111" t="s">
        <v>89</v>
      </c>
      <c r="E190" s="173">
        <v>352</v>
      </c>
      <c r="F190" s="111" t="s">
        <v>24</v>
      </c>
      <c r="G190" s="277">
        <v>94616.44</v>
      </c>
      <c r="H190" s="278">
        <v>6946.41</v>
      </c>
      <c r="I190" s="117">
        <f t="shared" si="29"/>
        <v>87670.03</v>
      </c>
      <c r="J190" s="90">
        <v>1.9E-2</v>
      </c>
      <c r="K190" s="198">
        <f t="shared" si="31"/>
        <v>1665.7305699999999</v>
      </c>
      <c r="L190" s="198">
        <f t="shared" si="30"/>
        <v>131.98178999999999</v>
      </c>
    </row>
    <row r="191" spans="1:12" x14ac:dyDescent="0.2">
      <c r="A191" s="97" t="str">
        <f t="shared" si="43"/>
        <v>Radial353</v>
      </c>
      <c r="B191" s="111" t="s">
        <v>82</v>
      </c>
      <c r="C191" s="111" t="s">
        <v>83</v>
      </c>
      <c r="D191" s="111" t="s">
        <v>89</v>
      </c>
      <c r="E191" s="173">
        <v>353</v>
      </c>
      <c r="F191" s="111" t="s">
        <v>85</v>
      </c>
      <c r="G191" s="277">
        <v>13293362.1</v>
      </c>
      <c r="H191" s="278">
        <v>0</v>
      </c>
      <c r="I191" s="117">
        <f t="shared" si="29"/>
        <v>13293362.1</v>
      </c>
      <c r="J191" s="90">
        <v>2.5999999999999999E-2</v>
      </c>
      <c r="K191" s="198">
        <f t="shared" si="31"/>
        <v>345627.41459999996</v>
      </c>
      <c r="L191" s="198">
        <f t="shared" si="30"/>
        <v>0</v>
      </c>
    </row>
    <row r="192" spans="1:12" x14ac:dyDescent="0.2">
      <c r="A192" s="97" t="str">
        <f t="shared" si="43"/>
        <v>Radial355</v>
      </c>
      <c r="B192" s="111" t="s">
        <v>82</v>
      </c>
      <c r="C192" s="111" t="s">
        <v>83</v>
      </c>
      <c r="D192" s="111" t="s">
        <v>89</v>
      </c>
      <c r="E192" s="173">
        <v>355</v>
      </c>
      <c r="F192" s="111" t="s">
        <v>91</v>
      </c>
      <c r="G192" s="277">
        <v>28891842.559999999</v>
      </c>
      <c r="H192" s="278">
        <v>0</v>
      </c>
      <c r="I192" s="117">
        <f t="shared" si="29"/>
        <v>28891842.559999999</v>
      </c>
      <c r="J192" s="90">
        <v>3.4000000000000002E-2</v>
      </c>
      <c r="K192" s="198">
        <f t="shared" si="31"/>
        <v>982322.64704000007</v>
      </c>
      <c r="L192" s="198">
        <f t="shared" si="30"/>
        <v>0</v>
      </c>
    </row>
    <row r="193" spans="1:12" x14ac:dyDescent="0.2">
      <c r="A193" s="97" t="str">
        <f t="shared" si="43"/>
        <v>Radial356</v>
      </c>
      <c r="B193" s="111" t="s">
        <v>82</v>
      </c>
      <c r="C193" s="111" t="s">
        <v>83</v>
      </c>
      <c r="D193" s="111" t="s">
        <v>89</v>
      </c>
      <c r="E193" s="173">
        <v>356</v>
      </c>
      <c r="F193" s="111" t="s">
        <v>87</v>
      </c>
      <c r="G193" s="277">
        <v>17408005.27</v>
      </c>
      <c r="H193" s="278">
        <v>0</v>
      </c>
      <c r="I193" s="117">
        <f t="shared" si="29"/>
        <v>17408005.27</v>
      </c>
      <c r="J193" s="90">
        <v>3.2000000000000001E-2</v>
      </c>
      <c r="K193" s="198">
        <f t="shared" si="31"/>
        <v>557056.16864000005</v>
      </c>
      <c r="L193" s="198">
        <f t="shared" si="30"/>
        <v>0</v>
      </c>
    </row>
    <row r="194" spans="1:12" x14ac:dyDescent="0.2">
      <c r="A194" s="97" t="str">
        <f t="shared" si="43"/>
        <v>Radial357</v>
      </c>
      <c r="B194" s="111" t="s">
        <v>82</v>
      </c>
      <c r="C194" s="111" t="s">
        <v>83</v>
      </c>
      <c r="D194" s="111" t="s">
        <v>89</v>
      </c>
      <c r="E194" s="173">
        <v>357</v>
      </c>
      <c r="F194" s="111" t="s">
        <v>92</v>
      </c>
      <c r="G194" s="277">
        <v>708829.81</v>
      </c>
      <c r="H194" s="278">
        <v>0</v>
      </c>
      <c r="I194" s="117">
        <f t="shared" si="29"/>
        <v>708829.81</v>
      </c>
      <c r="J194" s="90">
        <v>1.7000000000000001E-2</v>
      </c>
      <c r="K194" s="198">
        <f t="shared" si="31"/>
        <v>12050.106770000002</v>
      </c>
      <c r="L194" s="198">
        <f t="shared" si="30"/>
        <v>0</v>
      </c>
    </row>
    <row r="195" spans="1:12" x14ac:dyDescent="0.2">
      <c r="A195" s="97" t="str">
        <f t="shared" si="43"/>
        <v>Radial358</v>
      </c>
      <c r="B195" s="111" t="s">
        <v>82</v>
      </c>
      <c r="C195" s="111" t="s">
        <v>83</v>
      </c>
      <c r="D195" s="111" t="s">
        <v>89</v>
      </c>
      <c r="E195" s="173">
        <v>358</v>
      </c>
      <c r="F195" s="111" t="s">
        <v>88</v>
      </c>
      <c r="G195" s="277">
        <v>636030.32999999996</v>
      </c>
      <c r="H195" s="278">
        <v>0</v>
      </c>
      <c r="I195" s="117">
        <f t="shared" si="29"/>
        <v>636030.32999999996</v>
      </c>
      <c r="J195" s="90">
        <v>1.7999999999999999E-2</v>
      </c>
      <c r="K195" s="198">
        <f t="shared" si="31"/>
        <v>11448.545939999998</v>
      </c>
      <c r="L195" s="198">
        <f t="shared" si="30"/>
        <v>0</v>
      </c>
    </row>
    <row r="196" spans="1:12" x14ac:dyDescent="0.2">
      <c r="A196" s="97" t="str">
        <f t="shared" si="43"/>
        <v>Radial359</v>
      </c>
      <c r="B196" s="111" t="s">
        <v>82</v>
      </c>
      <c r="C196" s="111" t="s">
        <v>83</v>
      </c>
      <c r="D196" s="111" t="s">
        <v>89</v>
      </c>
      <c r="E196" s="173">
        <v>359</v>
      </c>
      <c r="F196" s="111" t="s">
        <v>93</v>
      </c>
      <c r="G196" s="277">
        <v>2454441.7000000002</v>
      </c>
      <c r="H196" s="278">
        <v>0</v>
      </c>
      <c r="I196" s="117">
        <f t="shared" si="29"/>
        <v>2454441.7000000002</v>
      </c>
      <c r="J196" s="90">
        <v>1.7000000000000001E-2</v>
      </c>
      <c r="K196" s="198">
        <f t="shared" si="31"/>
        <v>41725.508900000008</v>
      </c>
      <c r="L196" s="198">
        <f t="shared" si="30"/>
        <v>0</v>
      </c>
    </row>
    <row r="197" spans="1:12" x14ac:dyDescent="0.2">
      <c r="A197" s="97" t="str">
        <f>$D$197&amp;E197</f>
        <v>Trans Generator Lead352</v>
      </c>
      <c r="B197" s="111" t="s">
        <v>82</v>
      </c>
      <c r="C197" s="111" t="s">
        <v>83</v>
      </c>
      <c r="D197" s="111" t="s">
        <v>94</v>
      </c>
      <c r="E197" s="173">
        <v>352</v>
      </c>
      <c r="F197" s="111" t="s">
        <v>24</v>
      </c>
      <c r="G197" s="277">
        <v>6360642.1799999997</v>
      </c>
      <c r="H197" s="278">
        <v>0</v>
      </c>
      <c r="I197" s="117">
        <f t="shared" si="29"/>
        <v>6360642.1799999997</v>
      </c>
      <c r="J197" s="90">
        <v>1.9E-2</v>
      </c>
      <c r="K197" s="198">
        <f t="shared" si="31"/>
        <v>120852.20142</v>
      </c>
      <c r="L197" s="198">
        <f t="shared" si="30"/>
        <v>0</v>
      </c>
    </row>
    <row r="198" spans="1:12" x14ac:dyDescent="0.2">
      <c r="A198" s="97" t="str">
        <f>$D$197&amp;E198</f>
        <v>Trans Generator Lead353</v>
      </c>
      <c r="B198" s="111" t="s">
        <v>82</v>
      </c>
      <c r="C198" s="111" t="s">
        <v>83</v>
      </c>
      <c r="D198" s="111" t="s">
        <v>94</v>
      </c>
      <c r="E198" s="173">
        <v>353</v>
      </c>
      <c r="F198" s="111" t="s">
        <v>85</v>
      </c>
      <c r="G198" s="277">
        <v>76528000.140000001</v>
      </c>
      <c r="H198" s="278">
        <v>1097382.3900000001</v>
      </c>
      <c r="I198" s="117">
        <f t="shared" si="29"/>
        <v>75430617.75</v>
      </c>
      <c r="J198" s="90">
        <v>2.5999999999999999E-2</v>
      </c>
      <c r="K198" s="198">
        <f t="shared" si="31"/>
        <v>1961196.0614999998</v>
      </c>
      <c r="L198" s="198">
        <f t="shared" si="30"/>
        <v>28531.942140000003</v>
      </c>
    </row>
    <row r="199" spans="1:12" x14ac:dyDescent="0.2">
      <c r="A199" s="97" t="str">
        <f>$D$199&amp;E199</f>
        <v>Transmission Plant - Electric350.2</v>
      </c>
      <c r="B199" s="111" t="s">
        <v>82</v>
      </c>
      <c r="C199" s="111" t="s">
        <v>83</v>
      </c>
      <c r="D199" s="111" t="s">
        <v>95</v>
      </c>
      <c r="E199" s="173">
        <v>350.2</v>
      </c>
      <c r="F199" s="111" t="s">
        <v>90</v>
      </c>
      <c r="G199" s="277">
        <v>196199338.22</v>
      </c>
      <c r="H199" s="278">
        <v>0</v>
      </c>
      <c r="I199" s="117">
        <f t="shared" si="29"/>
        <v>196199338.22</v>
      </c>
      <c r="J199" s="90">
        <v>1.2999999999999999E-2</v>
      </c>
      <c r="K199" s="198">
        <f t="shared" si="31"/>
        <v>2550591.3968599997</v>
      </c>
      <c r="L199" s="198">
        <f t="shared" si="30"/>
        <v>0</v>
      </c>
    </row>
    <row r="200" spans="1:12" x14ac:dyDescent="0.2">
      <c r="A200" s="97" t="str">
        <f t="shared" ref="A200:A208" si="44">$D$199&amp;E200</f>
        <v>Transmission Plant - Electric352</v>
      </c>
      <c r="B200" s="111" t="s">
        <v>82</v>
      </c>
      <c r="C200" s="111" t="s">
        <v>83</v>
      </c>
      <c r="D200" s="111" t="s">
        <v>95</v>
      </c>
      <c r="E200" s="173">
        <v>352</v>
      </c>
      <c r="F200" s="111" t="s">
        <v>24</v>
      </c>
      <c r="G200" s="277">
        <v>124708733.39</v>
      </c>
      <c r="H200" s="278">
        <v>1132054.79</v>
      </c>
      <c r="I200" s="117">
        <f t="shared" ref="I200:I263" si="45">G200-H200</f>
        <v>123576678.59999999</v>
      </c>
      <c r="J200" s="90">
        <v>1.9E-2</v>
      </c>
      <c r="K200" s="198">
        <f t="shared" si="31"/>
        <v>2347956.8933999999</v>
      </c>
      <c r="L200" s="198">
        <f t="shared" ref="L200:L263" si="46">H200*J200</f>
        <v>21509.041010000001</v>
      </c>
    </row>
    <row r="201" spans="1:12" x14ac:dyDescent="0.2">
      <c r="A201" s="97" t="str">
        <f t="shared" si="44"/>
        <v>Transmission Plant - Electric353</v>
      </c>
      <c r="B201" s="111" t="s">
        <v>82</v>
      </c>
      <c r="C201" s="111" t="s">
        <v>83</v>
      </c>
      <c r="D201" s="111" t="s">
        <v>95</v>
      </c>
      <c r="E201" s="173">
        <v>353</v>
      </c>
      <c r="F201" s="111" t="s">
        <v>85</v>
      </c>
      <c r="G201" s="277">
        <v>1366310209.3599999</v>
      </c>
      <c r="H201" s="278">
        <v>1514725.9100000001</v>
      </c>
      <c r="I201" s="117">
        <f t="shared" si="45"/>
        <v>1364795483.4499998</v>
      </c>
      <c r="J201" s="90">
        <v>2.5999999999999999E-2</v>
      </c>
      <c r="K201" s="198">
        <f t="shared" si="31"/>
        <v>35484682.569699995</v>
      </c>
      <c r="L201" s="198">
        <f t="shared" si="46"/>
        <v>39382.873660000005</v>
      </c>
    </row>
    <row r="202" spans="1:12" x14ac:dyDescent="0.2">
      <c r="A202" s="97" t="str">
        <f t="shared" si="44"/>
        <v>Transmission Plant - Electric353.1</v>
      </c>
      <c r="B202" s="111" t="s">
        <v>82</v>
      </c>
      <c r="C202" s="111" t="s">
        <v>83</v>
      </c>
      <c r="D202" s="111" t="s">
        <v>95</v>
      </c>
      <c r="E202" s="173">
        <v>353.1</v>
      </c>
      <c r="F202" s="111" t="s">
        <v>86</v>
      </c>
      <c r="G202" s="277">
        <v>330159785.26999998</v>
      </c>
      <c r="H202" s="278">
        <v>3031913.53</v>
      </c>
      <c r="I202" s="117">
        <f t="shared" si="45"/>
        <v>327127871.74000001</v>
      </c>
      <c r="J202" s="90">
        <v>2.9000000000000001E-2</v>
      </c>
      <c r="K202" s="198">
        <f t="shared" ref="K202:K265" si="47">I202*J202</f>
        <v>9486708.28046</v>
      </c>
      <c r="L202" s="198">
        <f t="shared" si="46"/>
        <v>87925.492369999993</v>
      </c>
    </row>
    <row r="203" spans="1:12" x14ac:dyDescent="0.2">
      <c r="A203" s="97" t="str">
        <f t="shared" si="44"/>
        <v>Transmission Plant - Electric354</v>
      </c>
      <c r="B203" s="111" t="s">
        <v>82</v>
      </c>
      <c r="C203" s="111" t="s">
        <v>83</v>
      </c>
      <c r="D203" s="111" t="s">
        <v>95</v>
      </c>
      <c r="E203" s="173">
        <v>354</v>
      </c>
      <c r="F203" s="111" t="s">
        <v>96</v>
      </c>
      <c r="G203" s="277">
        <v>297756670.91000003</v>
      </c>
      <c r="H203" s="278">
        <v>0</v>
      </c>
      <c r="I203" s="117">
        <f t="shared" si="45"/>
        <v>297756670.91000003</v>
      </c>
      <c r="J203" s="90">
        <v>2.1999999999999999E-2</v>
      </c>
      <c r="K203" s="198">
        <f t="shared" si="47"/>
        <v>6550646.7600199999</v>
      </c>
      <c r="L203" s="198">
        <f t="shared" si="46"/>
        <v>0</v>
      </c>
    </row>
    <row r="204" spans="1:12" x14ac:dyDescent="0.2">
      <c r="A204" s="97" t="str">
        <f t="shared" si="44"/>
        <v>Transmission Plant - Electric355</v>
      </c>
      <c r="B204" s="111" t="s">
        <v>82</v>
      </c>
      <c r="C204" s="111" t="s">
        <v>83</v>
      </c>
      <c r="D204" s="111" t="s">
        <v>95</v>
      </c>
      <c r="E204" s="173">
        <v>355</v>
      </c>
      <c r="F204" s="111" t="s">
        <v>91</v>
      </c>
      <c r="G204" s="277">
        <v>1030868185.97</v>
      </c>
      <c r="H204" s="278">
        <v>998109.24</v>
      </c>
      <c r="I204" s="117">
        <f t="shared" si="45"/>
        <v>1029870076.73</v>
      </c>
      <c r="J204" s="90">
        <v>3.4000000000000002E-2</v>
      </c>
      <c r="K204" s="198">
        <f t="shared" si="47"/>
        <v>35015582.608820006</v>
      </c>
      <c r="L204" s="198">
        <f t="shared" si="46"/>
        <v>33935.714160000003</v>
      </c>
    </row>
    <row r="205" spans="1:12" x14ac:dyDescent="0.2">
      <c r="A205" s="97" t="str">
        <f t="shared" si="44"/>
        <v>Transmission Plant - Electric356</v>
      </c>
      <c r="B205" s="111" t="s">
        <v>82</v>
      </c>
      <c r="C205" s="111" t="s">
        <v>83</v>
      </c>
      <c r="D205" s="111" t="s">
        <v>95</v>
      </c>
      <c r="E205" s="173">
        <v>356</v>
      </c>
      <c r="F205" s="111" t="s">
        <v>87</v>
      </c>
      <c r="G205" s="277">
        <v>713001146.63999999</v>
      </c>
      <c r="H205" s="278">
        <v>555517.25</v>
      </c>
      <c r="I205" s="117">
        <f t="shared" si="45"/>
        <v>712445629.38999999</v>
      </c>
      <c r="J205" s="90">
        <v>3.2000000000000001E-2</v>
      </c>
      <c r="K205" s="198">
        <f t="shared" si="47"/>
        <v>22798260.140480001</v>
      </c>
      <c r="L205" s="198">
        <f t="shared" si="46"/>
        <v>17776.552</v>
      </c>
    </row>
    <row r="206" spans="1:12" x14ac:dyDescent="0.2">
      <c r="A206" s="97" t="str">
        <f t="shared" si="44"/>
        <v>Transmission Plant - Electric357</v>
      </c>
      <c r="B206" s="111" t="s">
        <v>82</v>
      </c>
      <c r="C206" s="111" t="s">
        <v>83</v>
      </c>
      <c r="D206" s="111" t="s">
        <v>95</v>
      </c>
      <c r="E206" s="173">
        <v>357</v>
      </c>
      <c r="F206" s="111" t="s">
        <v>92</v>
      </c>
      <c r="G206" s="277">
        <v>63787336.299999997</v>
      </c>
      <c r="H206" s="278">
        <v>0</v>
      </c>
      <c r="I206" s="117">
        <f t="shared" si="45"/>
        <v>63787336.299999997</v>
      </c>
      <c r="J206" s="90">
        <v>1.7000000000000001E-2</v>
      </c>
      <c r="K206" s="198">
        <f t="shared" si="47"/>
        <v>1084384.7171</v>
      </c>
      <c r="L206" s="198">
        <f t="shared" si="46"/>
        <v>0</v>
      </c>
    </row>
    <row r="207" spans="1:12" x14ac:dyDescent="0.2">
      <c r="A207" s="97" t="str">
        <f t="shared" si="44"/>
        <v>Transmission Plant - Electric358</v>
      </c>
      <c r="B207" s="111" t="s">
        <v>82</v>
      </c>
      <c r="C207" s="111" t="s">
        <v>83</v>
      </c>
      <c r="D207" s="111" t="s">
        <v>95</v>
      </c>
      <c r="E207" s="173">
        <v>358</v>
      </c>
      <c r="F207" s="111" t="s">
        <v>88</v>
      </c>
      <c r="G207" s="277">
        <v>88638333.340000004</v>
      </c>
      <c r="H207" s="278">
        <v>65655.25</v>
      </c>
      <c r="I207" s="117">
        <f t="shared" si="45"/>
        <v>88572678.090000004</v>
      </c>
      <c r="J207" s="90">
        <v>1.7999999999999999E-2</v>
      </c>
      <c r="K207" s="198">
        <f t="shared" si="47"/>
        <v>1594308.2056199999</v>
      </c>
      <c r="L207" s="198">
        <f t="shared" si="46"/>
        <v>1181.7945</v>
      </c>
    </row>
    <row r="208" spans="1:12" x14ac:dyDescent="0.2">
      <c r="A208" s="97" t="str">
        <f t="shared" si="44"/>
        <v>Transmission Plant - Electric359</v>
      </c>
      <c r="B208" s="111" t="s">
        <v>82</v>
      </c>
      <c r="C208" s="111" t="s">
        <v>83</v>
      </c>
      <c r="D208" s="111" t="s">
        <v>95</v>
      </c>
      <c r="E208" s="173">
        <v>359</v>
      </c>
      <c r="F208" s="111" t="s">
        <v>93</v>
      </c>
      <c r="G208" s="277">
        <v>94283811.709999993</v>
      </c>
      <c r="H208" s="278">
        <v>0</v>
      </c>
      <c r="I208" s="117">
        <f t="shared" si="45"/>
        <v>94283811.709999993</v>
      </c>
      <c r="J208" s="90">
        <v>1.7000000000000001E-2</v>
      </c>
      <c r="K208" s="198">
        <f t="shared" si="47"/>
        <v>1602824.79907</v>
      </c>
      <c r="L208" s="198">
        <f t="shared" si="46"/>
        <v>0</v>
      </c>
    </row>
    <row r="209" spans="1:12" x14ac:dyDescent="0.2">
      <c r="A209" s="97" t="str">
        <f>$D$209&amp;E209</f>
        <v>EPU352</v>
      </c>
      <c r="B209" s="111" t="s">
        <v>491</v>
      </c>
      <c r="C209" s="111" t="s">
        <v>83</v>
      </c>
      <c r="D209" s="111" t="s">
        <v>84</v>
      </c>
      <c r="E209" s="173">
        <v>352</v>
      </c>
      <c r="F209" s="111" t="s">
        <v>24</v>
      </c>
      <c r="G209" s="277">
        <v>-91.78</v>
      </c>
      <c r="H209" s="278">
        <v>0</v>
      </c>
      <c r="I209" s="117">
        <f t="shared" si="45"/>
        <v>-91.78</v>
      </c>
      <c r="J209" s="90">
        <v>1.9E-2</v>
      </c>
      <c r="K209" s="198">
        <f t="shared" si="47"/>
        <v>-1.7438199999999999</v>
      </c>
      <c r="L209" s="198">
        <f t="shared" si="46"/>
        <v>0</v>
      </c>
    </row>
    <row r="210" spans="1:12" x14ac:dyDescent="0.2">
      <c r="A210" s="97" t="str">
        <f t="shared" ref="A210:A213" si="48">$D$209&amp;E210</f>
        <v>EPU353</v>
      </c>
      <c r="B210" s="111" t="s">
        <v>491</v>
      </c>
      <c r="C210" s="111" t="s">
        <v>83</v>
      </c>
      <c r="D210" s="111" t="s">
        <v>84</v>
      </c>
      <c r="E210" s="173">
        <v>353</v>
      </c>
      <c r="F210" s="111" t="s">
        <v>85</v>
      </c>
      <c r="G210" s="277">
        <v>1527587.08</v>
      </c>
      <c r="H210" s="278">
        <v>0</v>
      </c>
      <c r="I210" s="117">
        <f t="shared" si="45"/>
        <v>1527587.08</v>
      </c>
      <c r="J210" s="90">
        <v>2.5999999999999999E-2</v>
      </c>
      <c r="K210" s="198">
        <f t="shared" si="47"/>
        <v>39717.264080000001</v>
      </c>
      <c r="L210" s="198">
        <f t="shared" si="46"/>
        <v>0</v>
      </c>
    </row>
    <row r="211" spans="1:12" x14ac:dyDescent="0.2">
      <c r="A211" s="97" t="str">
        <f t="shared" si="48"/>
        <v>EPU353.1</v>
      </c>
      <c r="B211" s="111" t="s">
        <v>491</v>
      </c>
      <c r="C211" s="111" t="s">
        <v>83</v>
      </c>
      <c r="D211" s="111" t="s">
        <v>84</v>
      </c>
      <c r="E211" s="173">
        <v>353.1</v>
      </c>
      <c r="F211" s="111" t="s">
        <v>86</v>
      </c>
      <c r="G211" s="277">
        <v>19042228.640000001</v>
      </c>
      <c r="H211" s="278">
        <v>0</v>
      </c>
      <c r="I211" s="117">
        <f t="shared" si="45"/>
        <v>19042228.640000001</v>
      </c>
      <c r="J211" s="90">
        <v>2.9000000000000001E-2</v>
      </c>
      <c r="K211" s="198">
        <f t="shared" si="47"/>
        <v>552224.63056000008</v>
      </c>
      <c r="L211" s="198">
        <f t="shared" si="46"/>
        <v>0</v>
      </c>
    </row>
    <row r="212" spans="1:12" x14ac:dyDescent="0.2">
      <c r="A212" s="97" t="str">
        <f t="shared" si="48"/>
        <v>EPU356</v>
      </c>
      <c r="B212" s="111" t="s">
        <v>491</v>
      </c>
      <c r="C212" s="111" t="s">
        <v>83</v>
      </c>
      <c r="D212" s="111" t="s">
        <v>84</v>
      </c>
      <c r="E212" s="173">
        <v>356</v>
      </c>
      <c r="F212" s="111" t="s">
        <v>87</v>
      </c>
      <c r="G212" s="277">
        <v>1157175.03</v>
      </c>
      <c r="H212" s="278">
        <v>0</v>
      </c>
      <c r="I212" s="117">
        <f t="shared" si="45"/>
        <v>1157175.03</v>
      </c>
      <c r="J212" s="90">
        <v>3.2000000000000001E-2</v>
      </c>
      <c r="K212" s="198">
        <f t="shared" si="47"/>
        <v>37029.600960000003</v>
      </c>
      <c r="L212" s="198">
        <f t="shared" si="46"/>
        <v>0</v>
      </c>
    </row>
    <row r="213" spans="1:12" x14ac:dyDescent="0.2">
      <c r="A213" s="97" t="str">
        <f t="shared" si="48"/>
        <v>EPU358</v>
      </c>
      <c r="B213" s="111" t="s">
        <v>491</v>
      </c>
      <c r="C213" s="111" t="s">
        <v>83</v>
      </c>
      <c r="D213" s="111" t="s">
        <v>84</v>
      </c>
      <c r="E213" s="173">
        <v>358</v>
      </c>
      <c r="F213" s="111" t="s">
        <v>88</v>
      </c>
      <c r="G213" s="277">
        <v>7739.03</v>
      </c>
      <c r="H213" s="278">
        <v>0</v>
      </c>
      <c r="I213" s="117">
        <f t="shared" si="45"/>
        <v>7739.03</v>
      </c>
      <c r="J213" s="90">
        <v>1.7999999999999999E-2</v>
      </c>
      <c r="K213" s="198">
        <f t="shared" si="47"/>
        <v>139.30253999999999</v>
      </c>
      <c r="L213" s="198">
        <f t="shared" si="46"/>
        <v>0</v>
      </c>
    </row>
    <row r="214" spans="1:12" x14ac:dyDescent="0.2">
      <c r="A214" s="97" t="str">
        <f>$D$214&amp;E214</f>
        <v>EPU352</v>
      </c>
      <c r="B214" s="111" t="s">
        <v>492</v>
      </c>
      <c r="C214" s="111" t="s">
        <v>83</v>
      </c>
      <c r="D214" s="111" t="s">
        <v>84</v>
      </c>
      <c r="E214" s="173">
        <v>352</v>
      </c>
      <c r="F214" s="111" t="s">
        <v>24</v>
      </c>
      <c r="G214" s="277">
        <v>1417374.58</v>
      </c>
      <c r="H214" s="278">
        <v>0</v>
      </c>
      <c r="I214" s="117">
        <f t="shared" si="45"/>
        <v>1417374.58</v>
      </c>
      <c r="J214" s="90">
        <v>1.9E-2</v>
      </c>
      <c r="K214" s="198">
        <f t="shared" si="47"/>
        <v>26930.117020000002</v>
      </c>
      <c r="L214" s="198">
        <f t="shared" si="46"/>
        <v>0</v>
      </c>
    </row>
    <row r="215" spans="1:12" x14ac:dyDescent="0.2">
      <c r="A215" s="97" t="str">
        <f t="shared" ref="A215:A216" si="49">$D$214&amp;E215</f>
        <v>EPU353</v>
      </c>
      <c r="B215" s="111" t="s">
        <v>492</v>
      </c>
      <c r="C215" s="111" t="s">
        <v>83</v>
      </c>
      <c r="D215" s="111" t="s">
        <v>84</v>
      </c>
      <c r="E215" s="173">
        <v>353</v>
      </c>
      <c r="F215" s="111" t="s">
        <v>85</v>
      </c>
      <c r="G215" s="277">
        <v>4690304.5999999996</v>
      </c>
      <c r="H215" s="278">
        <v>0</v>
      </c>
      <c r="I215" s="117">
        <f t="shared" si="45"/>
        <v>4690304.5999999996</v>
      </c>
      <c r="J215" s="90">
        <v>2.5999999999999999E-2</v>
      </c>
      <c r="K215" s="198">
        <f t="shared" si="47"/>
        <v>121947.91959999998</v>
      </c>
      <c r="L215" s="198">
        <f t="shared" si="46"/>
        <v>0</v>
      </c>
    </row>
    <row r="216" spans="1:12" x14ac:dyDescent="0.2">
      <c r="A216" s="97" t="str">
        <f t="shared" si="49"/>
        <v>EPU353.1</v>
      </c>
      <c r="B216" s="111" t="s">
        <v>492</v>
      </c>
      <c r="C216" s="111" t="s">
        <v>83</v>
      </c>
      <c r="D216" s="111" t="s">
        <v>84</v>
      </c>
      <c r="E216" s="173">
        <v>353.1</v>
      </c>
      <c r="F216" s="111" t="s">
        <v>86</v>
      </c>
      <c r="G216" s="277">
        <v>3194531.36</v>
      </c>
      <c r="H216" s="278">
        <v>0</v>
      </c>
      <c r="I216" s="117">
        <f t="shared" si="45"/>
        <v>3194531.36</v>
      </c>
      <c r="J216" s="90">
        <v>2.9000000000000001E-2</v>
      </c>
      <c r="K216" s="198">
        <f t="shared" si="47"/>
        <v>92641.409440000003</v>
      </c>
      <c r="L216" s="198">
        <f t="shared" si="46"/>
        <v>0</v>
      </c>
    </row>
    <row r="217" spans="1:12" x14ac:dyDescent="0.2">
      <c r="A217" s="97" t="str">
        <f t="shared" ref="A217" si="50">$D217&amp;E217</f>
        <v>FtLauderdale Comm316.7</v>
      </c>
      <c r="B217" s="111" t="s">
        <v>97</v>
      </c>
      <c r="C217" s="111" t="s">
        <v>103</v>
      </c>
      <c r="D217" s="111" t="s">
        <v>104</v>
      </c>
      <c r="E217" s="173">
        <v>316.7</v>
      </c>
      <c r="F217" s="111" t="s">
        <v>27</v>
      </c>
      <c r="G217" s="277">
        <v>1617</v>
      </c>
      <c r="H217" s="278">
        <v>0</v>
      </c>
      <c r="I217" s="117">
        <f t="shared" si="45"/>
        <v>1617</v>
      </c>
      <c r="J217" s="90">
        <v>0.1429</v>
      </c>
      <c r="K217" s="198">
        <f t="shared" si="47"/>
        <v>231.0693</v>
      </c>
      <c r="L217" s="198">
        <f t="shared" si="46"/>
        <v>0</v>
      </c>
    </row>
    <row r="218" spans="1:12" x14ac:dyDescent="0.2">
      <c r="A218" s="97" t="str">
        <f>$D$218&amp;E218</f>
        <v>CapeCana Comm CC341</v>
      </c>
      <c r="B218" s="111" t="s">
        <v>97</v>
      </c>
      <c r="C218" s="111" t="s">
        <v>23</v>
      </c>
      <c r="D218" s="111" t="s">
        <v>98</v>
      </c>
      <c r="E218" s="173">
        <v>341</v>
      </c>
      <c r="F218" s="111" t="s">
        <v>24</v>
      </c>
      <c r="G218" s="277">
        <v>1648958.38</v>
      </c>
      <c r="H218" s="278">
        <v>0</v>
      </c>
      <c r="I218" s="117">
        <f t="shared" si="45"/>
        <v>1648958.38</v>
      </c>
      <c r="J218" s="90">
        <v>3.3000000000000002E-2</v>
      </c>
      <c r="K218" s="198">
        <f t="shared" si="47"/>
        <v>54415.626539999997</v>
      </c>
      <c r="L218" s="198">
        <f t="shared" si="46"/>
        <v>0</v>
      </c>
    </row>
    <row r="219" spans="1:12" x14ac:dyDescent="0.2">
      <c r="A219" s="97" t="str">
        <f t="shared" ref="A219:A222" si="51">$D$218&amp;E219</f>
        <v>CapeCana Comm CC343</v>
      </c>
      <c r="B219" s="111" t="s">
        <v>97</v>
      </c>
      <c r="C219" s="111" t="s">
        <v>23</v>
      </c>
      <c r="D219" s="111" t="s">
        <v>98</v>
      </c>
      <c r="E219" s="173">
        <v>343</v>
      </c>
      <c r="F219" s="111" t="s">
        <v>99</v>
      </c>
      <c r="G219" s="277">
        <v>53791004.060000002</v>
      </c>
      <c r="H219" s="278">
        <v>4042458.97</v>
      </c>
      <c r="I219" s="117">
        <f t="shared" si="45"/>
        <v>49748545.090000004</v>
      </c>
      <c r="J219" s="90">
        <v>3.3000000000000002E-2</v>
      </c>
      <c r="K219" s="198">
        <f t="shared" si="47"/>
        <v>1641701.9879700001</v>
      </c>
      <c r="L219" s="198">
        <f t="shared" si="46"/>
        <v>133401.14601000003</v>
      </c>
    </row>
    <row r="220" spans="1:12" x14ac:dyDescent="0.2">
      <c r="A220" s="97" t="str">
        <f t="shared" si="51"/>
        <v>CapeCana Comm CC345</v>
      </c>
      <c r="B220" s="111" t="s">
        <v>97</v>
      </c>
      <c r="C220" s="111" t="s">
        <v>23</v>
      </c>
      <c r="D220" s="111" t="s">
        <v>98</v>
      </c>
      <c r="E220" s="173">
        <v>345</v>
      </c>
      <c r="F220" s="111" t="s">
        <v>31</v>
      </c>
      <c r="G220" s="277">
        <v>423222.47000000003</v>
      </c>
      <c r="H220" s="278">
        <v>0</v>
      </c>
      <c r="I220" s="117">
        <f t="shared" si="45"/>
        <v>423222.47000000003</v>
      </c>
      <c r="J220" s="90">
        <v>3.3000000000000002E-2</v>
      </c>
      <c r="K220" s="198">
        <f t="shared" si="47"/>
        <v>13966.341510000002</v>
      </c>
      <c r="L220" s="198">
        <f t="shared" si="46"/>
        <v>0</v>
      </c>
    </row>
    <row r="221" spans="1:12" x14ac:dyDescent="0.2">
      <c r="A221" s="97" t="str">
        <f t="shared" si="51"/>
        <v>CapeCana Comm CC346.3</v>
      </c>
      <c r="B221" s="111" t="s">
        <v>97</v>
      </c>
      <c r="C221" s="111" t="s">
        <v>23</v>
      </c>
      <c r="D221" s="111" t="s">
        <v>98</v>
      </c>
      <c r="E221" s="173">
        <v>346.3</v>
      </c>
      <c r="F221" s="111" t="s">
        <v>33</v>
      </c>
      <c r="G221" s="277">
        <v>9402.51</v>
      </c>
      <c r="H221" s="278">
        <v>0</v>
      </c>
      <c r="I221" s="117">
        <f t="shared" si="45"/>
        <v>9402.51</v>
      </c>
      <c r="J221" s="90">
        <v>0.33329999999999999</v>
      </c>
      <c r="K221" s="198">
        <f t="shared" si="47"/>
        <v>3133.8565829999998</v>
      </c>
      <c r="L221" s="198">
        <f t="shared" si="46"/>
        <v>0</v>
      </c>
    </row>
    <row r="222" spans="1:12" x14ac:dyDescent="0.2">
      <c r="A222" s="97" t="str">
        <f t="shared" si="51"/>
        <v>CapeCana Comm CC346.7</v>
      </c>
      <c r="B222" s="111" t="s">
        <v>97</v>
      </c>
      <c r="C222" s="111" t="s">
        <v>23</v>
      </c>
      <c r="D222" s="111" t="s">
        <v>98</v>
      </c>
      <c r="E222" s="173">
        <v>346.7</v>
      </c>
      <c r="F222" s="111" t="s">
        <v>27</v>
      </c>
      <c r="G222" s="277">
        <v>209920.23</v>
      </c>
      <c r="H222" s="278">
        <v>0</v>
      </c>
      <c r="I222" s="117">
        <f t="shared" si="45"/>
        <v>209920.23</v>
      </c>
      <c r="J222" s="90">
        <v>0.1429</v>
      </c>
      <c r="K222" s="198">
        <f t="shared" si="47"/>
        <v>29997.600867000001</v>
      </c>
      <c r="L222" s="198">
        <f t="shared" si="46"/>
        <v>0</v>
      </c>
    </row>
    <row r="223" spans="1:12" x14ac:dyDescent="0.2">
      <c r="A223" s="97" t="str">
        <f>$D$223&amp;E223</f>
        <v>CapeCanaveral U1CC341</v>
      </c>
      <c r="B223" s="111" t="s">
        <v>97</v>
      </c>
      <c r="C223" s="111" t="s">
        <v>23</v>
      </c>
      <c r="D223" s="111" t="s">
        <v>100</v>
      </c>
      <c r="E223" s="173">
        <v>341</v>
      </c>
      <c r="F223" s="111" t="s">
        <v>24</v>
      </c>
      <c r="G223" s="277">
        <v>78944926.590000004</v>
      </c>
      <c r="H223" s="278">
        <v>0</v>
      </c>
      <c r="I223" s="117">
        <f t="shared" si="45"/>
        <v>78944926.590000004</v>
      </c>
      <c r="J223" s="90">
        <v>3.3000000000000002E-2</v>
      </c>
      <c r="K223" s="198">
        <f t="shared" si="47"/>
        <v>2605182.5774700004</v>
      </c>
      <c r="L223" s="198">
        <f t="shared" si="46"/>
        <v>0</v>
      </c>
    </row>
    <row r="224" spans="1:12" x14ac:dyDescent="0.2">
      <c r="A224" s="97" t="str">
        <f t="shared" ref="A224:A230" si="52">$D$223&amp;E224</f>
        <v>CapeCanaveral U1CC342</v>
      </c>
      <c r="B224" s="111" t="s">
        <v>97</v>
      </c>
      <c r="C224" s="111" t="s">
        <v>23</v>
      </c>
      <c r="D224" s="111" t="s">
        <v>100</v>
      </c>
      <c r="E224" s="173">
        <v>342</v>
      </c>
      <c r="F224" s="111" t="s">
        <v>101</v>
      </c>
      <c r="G224" s="277">
        <v>46852357.109999999</v>
      </c>
      <c r="H224" s="278">
        <v>0</v>
      </c>
      <c r="I224" s="117">
        <f t="shared" si="45"/>
        <v>46852357.109999999</v>
      </c>
      <c r="J224" s="90">
        <v>3.3000000000000002E-2</v>
      </c>
      <c r="K224" s="198">
        <f t="shared" si="47"/>
        <v>1546127.7846300001</v>
      </c>
      <c r="L224" s="198">
        <f t="shared" si="46"/>
        <v>0</v>
      </c>
    </row>
    <row r="225" spans="1:12" x14ac:dyDescent="0.2">
      <c r="A225" s="97" t="str">
        <f t="shared" si="52"/>
        <v>CapeCanaveral U1CC343</v>
      </c>
      <c r="B225" s="111" t="s">
        <v>97</v>
      </c>
      <c r="C225" s="111" t="s">
        <v>23</v>
      </c>
      <c r="D225" s="111" t="s">
        <v>100</v>
      </c>
      <c r="E225" s="173">
        <v>343</v>
      </c>
      <c r="F225" s="111" t="s">
        <v>99</v>
      </c>
      <c r="G225" s="277">
        <v>521339335.07999998</v>
      </c>
      <c r="H225" s="278">
        <v>0</v>
      </c>
      <c r="I225" s="117">
        <f t="shared" si="45"/>
        <v>521339335.07999998</v>
      </c>
      <c r="J225" s="90">
        <v>3.3000000000000002E-2</v>
      </c>
      <c r="K225" s="198">
        <f t="shared" si="47"/>
        <v>17204198.057640001</v>
      </c>
      <c r="L225" s="198">
        <f t="shared" si="46"/>
        <v>0</v>
      </c>
    </row>
    <row r="226" spans="1:12" x14ac:dyDescent="0.2">
      <c r="A226" s="97" t="str">
        <f t="shared" si="52"/>
        <v>CapeCanaveral U1CC344</v>
      </c>
      <c r="B226" s="111" t="s">
        <v>97</v>
      </c>
      <c r="C226" s="111" t="s">
        <v>23</v>
      </c>
      <c r="D226" s="111" t="s">
        <v>100</v>
      </c>
      <c r="E226" s="173">
        <v>344</v>
      </c>
      <c r="F226" s="111" t="s">
        <v>102</v>
      </c>
      <c r="G226" s="277">
        <v>69024549.989999995</v>
      </c>
      <c r="H226" s="278">
        <v>0</v>
      </c>
      <c r="I226" s="117">
        <f t="shared" si="45"/>
        <v>69024549.989999995</v>
      </c>
      <c r="J226" s="90">
        <v>3.3000000000000002E-2</v>
      </c>
      <c r="K226" s="198">
        <f t="shared" si="47"/>
        <v>2277810.1496699997</v>
      </c>
      <c r="L226" s="198">
        <f t="shared" si="46"/>
        <v>0</v>
      </c>
    </row>
    <row r="227" spans="1:12" x14ac:dyDescent="0.2">
      <c r="A227" s="97" t="str">
        <f t="shared" si="52"/>
        <v>CapeCanaveral U1CC345</v>
      </c>
      <c r="B227" s="111" t="s">
        <v>97</v>
      </c>
      <c r="C227" s="111" t="s">
        <v>23</v>
      </c>
      <c r="D227" s="111" t="s">
        <v>100</v>
      </c>
      <c r="E227" s="173">
        <v>345</v>
      </c>
      <c r="F227" s="111" t="s">
        <v>31</v>
      </c>
      <c r="G227" s="277">
        <v>109264261.64</v>
      </c>
      <c r="H227" s="278">
        <v>0</v>
      </c>
      <c r="I227" s="117">
        <f t="shared" si="45"/>
        <v>109264261.64</v>
      </c>
      <c r="J227" s="90">
        <v>3.3000000000000002E-2</v>
      </c>
      <c r="K227" s="198">
        <f t="shared" si="47"/>
        <v>3605720.6341200001</v>
      </c>
      <c r="L227" s="198">
        <f t="shared" si="46"/>
        <v>0</v>
      </c>
    </row>
    <row r="228" spans="1:12" x14ac:dyDescent="0.2">
      <c r="A228" s="97" t="str">
        <f t="shared" si="52"/>
        <v>CapeCanaveral U1CC346</v>
      </c>
      <c r="B228" s="111" t="s">
        <v>97</v>
      </c>
      <c r="C228" s="111" t="s">
        <v>23</v>
      </c>
      <c r="D228" s="111" t="s">
        <v>100</v>
      </c>
      <c r="E228" s="173">
        <v>346</v>
      </c>
      <c r="F228" s="111" t="s">
        <v>32</v>
      </c>
      <c r="G228" s="277">
        <v>10126878.5</v>
      </c>
      <c r="H228" s="278">
        <v>0</v>
      </c>
      <c r="I228" s="117">
        <f t="shared" si="45"/>
        <v>10126878.5</v>
      </c>
      <c r="J228" s="90">
        <v>3.3000000000000002E-2</v>
      </c>
      <c r="K228" s="198">
        <f t="shared" si="47"/>
        <v>334186.99050000001</v>
      </c>
      <c r="L228" s="198">
        <f t="shared" si="46"/>
        <v>0</v>
      </c>
    </row>
    <row r="229" spans="1:12" x14ac:dyDescent="0.2">
      <c r="A229" s="97" t="str">
        <f t="shared" si="52"/>
        <v>CapeCanaveral U1CC346.5</v>
      </c>
      <c r="B229" s="111" t="s">
        <v>97</v>
      </c>
      <c r="C229" s="111" t="s">
        <v>23</v>
      </c>
      <c r="D229" s="111" t="s">
        <v>100</v>
      </c>
      <c r="E229" s="173">
        <v>346.5</v>
      </c>
      <c r="F229" s="111" t="s">
        <v>26</v>
      </c>
      <c r="G229" s="277">
        <v>7846.54</v>
      </c>
      <c r="H229" s="278">
        <v>0</v>
      </c>
      <c r="I229" s="117">
        <f t="shared" si="45"/>
        <v>7846.54</v>
      </c>
      <c r="J229" s="90">
        <v>0.2</v>
      </c>
      <c r="K229" s="198">
        <f t="shared" si="47"/>
        <v>1569.308</v>
      </c>
      <c r="L229" s="198">
        <f t="shared" si="46"/>
        <v>0</v>
      </c>
    </row>
    <row r="230" spans="1:12" x14ac:dyDescent="0.2">
      <c r="A230" s="97" t="str">
        <f t="shared" si="52"/>
        <v>CapeCanaveral U1CC346.7</v>
      </c>
      <c r="B230" s="111" t="s">
        <v>97</v>
      </c>
      <c r="C230" s="111" t="s">
        <v>23</v>
      </c>
      <c r="D230" s="111" t="s">
        <v>100</v>
      </c>
      <c r="E230" s="173">
        <v>346.7</v>
      </c>
      <c r="F230" s="111" t="s">
        <v>27</v>
      </c>
      <c r="G230" s="277">
        <v>81921.66</v>
      </c>
      <c r="H230" s="278">
        <v>0</v>
      </c>
      <c r="I230" s="117">
        <f t="shared" si="45"/>
        <v>81921.66</v>
      </c>
      <c r="J230" s="90">
        <v>0.1429</v>
      </c>
      <c r="K230" s="198">
        <f t="shared" si="47"/>
        <v>11706.605214000001</v>
      </c>
      <c r="L230" s="198">
        <f t="shared" si="46"/>
        <v>0</v>
      </c>
    </row>
    <row r="231" spans="1:12" x14ac:dyDescent="0.2">
      <c r="A231" s="97" t="str">
        <f>$D$231&amp;E231</f>
        <v>FtLauderdale Comm341</v>
      </c>
      <c r="B231" s="111" t="s">
        <v>97</v>
      </c>
      <c r="C231" s="111" t="s">
        <v>103</v>
      </c>
      <c r="D231" s="111" t="s">
        <v>104</v>
      </c>
      <c r="E231" s="173">
        <v>341</v>
      </c>
      <c r="F231" s="111" t="s">
        <v>24</v>
      </c>
      <c r="G231" s="277">
        <v>81415516.269999996</v>
      </c>
      <c r="H231" s="278">
        <v>612075.41</v>
      </c>
      <c r="I231" s="117">
        <f t="shared" si="45"/>
        <v>80803440.859999999</v>
      </c>
      <c r="J231" s="90">
        <v>3.5000000000000003E-2</v>
      </c>
      <c r="K231" s="198">
        <f t="shared" si="47"/>
        <v>2828120.4301000005</v>
      </c>
      <c r="L231" s="198">
        <f t="shared" si="46"/>
        <v>21422.639350000005</v>
      </c>
    </row>
    <row r="232" spans="1:12" x14ac:dyDescent="0.2">
      <c r="A232" s="97" t="str">
        <f t="shared" ref="A232:A239" si="53">$D$231&amp;E232</f>
        <v>FtLauderdale Comm342</v>
      </c>
      <c r="B232" s="111" t="s">
        <v>97</v>
      </c>
      <c r="C232" s="111" t="s">
        <v>103</v>
      </c>
      <c r="D232" s="111" t="s">
        <v>104</v>
      </c>
      <c r="E232" s="173">
        <v>342</v>
      </c>
      <c r="F232" s="111" t="s">
        <v>101</v>
      </c>
      <c r="G232" s="277">
        <v>11059636.01</v>
      </c>
      <c r="H232" s="278">
        <v>2378280.11</v>
      </c>
      <c r="I232" s="117">
        <f t="shared" si="45"/>
        <v>8681355.9000000004</v>
      </c>
      <c r="J232" s="90">
        <v>3.7999999999999999E-2</v>
      </c>
      <c r="K232" s="198">
        <f t="shared" si="47"/>
        <v>329891.52419999999</v>
      </c>
      <c r="L232" s="198">
        <f t="shared" si="46"/>
        <v>90374.644179999988</v>
      </c>
    </row>
    <row r="233" spans="1:12" x14ac:dyDescent="0.2">
      <c r="A233" s="97" t="str">
        <f t="shared" si="53"/>
        <v>FtLauderdale Comm343</v>
      </c>
      <c r="B233" s="111" t="s">
        <v>97</v>
      </c>
      <c r="C233" s="111" t="s">
        <v>103</v>
      </c>
      <c r="D233" s="111" t="s">
        <v>104</v>
      </c>
      <c r="E233" s="173">
        <v>343</v>
      </c>
      <c r="F233" s="111" t="s">
        <v>99</v>
      </c>
      <c r="G233" s="277">
        <v>54999400.880000003</v>
      </c>
      <c r="H233" s="278">
        <v>28250</v>
      </c>
      <c r="I233" s="117">
        <f t="shared" si="45"/>
        <v>54971150.880000003</v>
      </c>
      <c r="J233" s="90">
        <v>0.06</v>
      </c>
      <c r="K233" s="198">
        <f t="shared" si="47"/>
        <v>3298269.0528000002</v>
      </c>
      <c r="L233" s="198">
        <f t="shared" si="46"/>
        <v>1695</v>
      </c>
    </row>
    <row r="234" spans="1:12" x14ac:dyDescent="0.2">
      <c r="A234" s="97" t="str">
        <f t="shared" si="53"/>
        <v>FtLauderdale Comm344</v>
      </c>
      <c r="B234" s="111" t="s">
        <v>97</v>
      </c>
      <c r="C234" s="111" t="s">
        <v>103</v>
      </c>
      <c r="D234" s="111" t="s">
        <v>104</v>
      </c>
      <c r="E234" s="173">
        <v>344</v>
      </c>
      <c r="F234" s="111" t="s">
        <v>102</v>
      </c>
      <c r="G234" s="277">
        <v>653607.68000000005</v>
      </c>
      <c r="H234" s="278">
        <v>0</v>
      </c>
      <c r="I234" s="117">
        <f t="shared" si="45"/>
        <v>653607.68000000005</v>
      </c>
      <c r="J234" s="90">
        <v>3.4000000000000002E-2</v>
      </c>
      <c r="K234" s="198">
        <f t="shared" si="47"/>
        <v>22222.661120000004</v>
      </c>
      <c r="L234" s="198">
        <f t="shared" si="46"/>
        <v>0</v>
      </c>
    </row>
    <row r="235" spans="1:12" x14ac:dyDescent="0.2">
      <c r="A235" s="97" t="str">
        <f t="shared" si="53"/>
        <v>FtLauderdale Comm345</v>
      </c>
      <c r="B235" s="111" t="s">
        <v>97</v>
      </c>
      <c r="C235" s="111" t="s">
        <v>103</v>
      </c>
      <c r="D235" s="111" t="s">
        <v>104</v>
      </c>
      <c r="E235" s="173">
        <v>345</v>
      </c>
      <c r="F235" s="111" t="s">
        <v>31</v>
      </c>
      <c r="G235" s="277">
        <v>11643204.99</v>
      </c>
      <c r="H235" s="278">
        <v>34502.21</v>
      </c>
      <c r="I235" s="117">
        <f t="shared" si="45"/>
        <v>11608702.779999999</v>
      </c>
      <c r="J235" s="90">
        <v>3.4000000000000002E-2</v>
      </c>
      <c r="K235" s="198">
        <f t="shared" si="47"/>
        <v>394695.89452000003</v>
      </c>
      <c r="L235" s="198">
        <f t="shared" si="46"/>
        <v>1173.0751400000001</v>
      </c>
    </row>
    <row r="236" spans="1:12" x14ac:dyDescent="0.2">
      <c r="A236" s="97" t="str">
        <f t="shared" si="53"/>
        <v>FtLauderdale Comm346</v>
      </c>
      <c r="B236" s="111" t="s">
        <v>97</v>
      </c>
      <c r="C236" s="111" t="s">
        <v>103</v>
      </c>
      <c r="D236" s="111" t="s">
        <v>104</v>
      </c>
      <c r="E236" s="173">
        <v>346</v>
      </c>
      <c r="F236" s="111" t="s">
        <v>32</v>
      </c>
      <c r="G236" s="277">
        <v>1185747.95</v>
      </c>
      <c r="H236" s="278">
        <v>0</v>
      </c>
      <c r="I236" s="117">
        <f t="shared" si="45"/>
        <v>1185747.95</v>
      </c>
      <c r="J236" s="90">
        <v>3.4000000000000002E-2</v>
      </c>
      <c r="K236" s="198">
        <f t="shared" si="47"/>
        <v>40315.4303</v>
      </c>
      <c r="L236" s="198">
        <f t="shared" si="46"/>
        <v>0</v>
      </c>
    </row>
    <row r="237" spans="1:12" x14ac:dyDescent="0.2">
      <c r="A237" s="97" t="str">
        <f t="shared" si="53"/>
        <v>FtLauderdale Comm346.3</v>
      </c>
      <c r="B237" s="111" t="s">
        <v>97</v>
      </c>
      <c r="C237" s="111" t="s">
        <v>103</v>
      </c>
      <c r="D237" s="111" t="s">
        <v>104</v>
      </c>
      <c r="E237" s="173">
        <v>346.3</v>
      </c>
      <c r="F237" s="111" t="s">
        <v>33</v>
      </c>
      <c r="G237" s="277">
        <v>169516.06</v>
      </c>
      <c r="H237" s="278">
        <v>0</v>
      </c>
      <c r="I237" s="117">
        <f t="shared" si="45"/>
        <v>169516.06</v>
      </c>
      <c r="J237" s="90">
        <v>0.33329999999999999</v>
      </c>
      <c r="K237" s="198">
        <f t="shared" si="47"/>
        <v>56499.702797999998</v>
      </c>
      <c r="L237" s="198">
        <f t="shared" si="46"/>
        <v>0</v>
      </c>
    </row>
    <row r="238" spans="1:12" x14ac:dyDescent="0.2">
      <c r="A238" s="97" t="str">
        <f t="shared" si="53"/>
        <v>FtLauderdale Comm346.5</v>
      </c>
      <c r="B238" s="111" t="s">
        <v>97</v>
      </c>
      <c r="C238" s="111" t="s">
        <v>103</v>
      </c>
      <c r="D238" s="111" t="s">
        <v>104</v>
      </c>
      <c r="E238" s="173">
        <v>346.5</v>
      </c>
      <c r="F238" s="111" t="s">
        <v>26</v>
      </c>
      <c r="G238" s="277">
        <v>22698.12</v>
      </c>
      <c r="H238" s="278">
        <v>0</v>
      </c>
      <c r="I238" s="117">
        <f t="shared" si="45"/>
        <v>22698.12</v>
      </c>
      <c r="J238" s="90">
        <v>0.2</v>
      </c>
      <c r="K238" s="198">
        <f t="shared" si="47"/>
        <v>4539.6239999999998</v>
      </c>
      <c r="L238" s="198">
        <f t="shared" si="46"/>
        <v>0</v>
      </c>
    </row>
    <row r="239" spans="1:12" x14ac:dyDescent="0.2">
      <c r="A239" s="97" t="str">
        <f t="shared" si="53"/>
        <v>FtLauderdale Comm346.7</v>
      </c>
      <c r="B239" s="111" t="s">
        <v>97</v>
      </c>
      <c r="C239" s="111" t="s">
        <v>103</v>
      </c>
      <c r="D239" s="111" t="s">
        <v>104</v>
      </c>
      <c r="E239" s="173">
        <v>346.7</v>
      </c>
      <c r="F239" s="111" t="s">
        <v>27</v>
      </c>
      <c r="G239" s="277">
        <v>922519.1</v>
      </c>
      <c r="H239" s="278">
        <v>0</v>
      </c>
      <c r="I239" s="117">
        <f t="shared" si="45"/>
        <v>922519.1</v>
      </c>
      <c r="J239" s="90">
        <v>0.1429</v>
      </c>
      <c r="K239" s="198">
        <f t="shared" si="47"/>
        <v>131827.97938999999</v>
      </c>
      <c r="L239" s="198">
        <f t="shared" si="46"/>
        <v>0</v>
      </c>
    </row>
    <row r="240" spans="1:12" x14ac:dyDescent="0.2">
      <c r="A240" s="97" t="str">
        <f>$D$240&amp;E240</f>
        <v>FtLauderdale U4341</v>
      </c>
      <c r="B240" s="111" t="s">
        <v>97</v>
      </c>
      <c r="C240" s="111" t="s">
        <v>103</v>
      </c>
      <c r="D240" s="111" t="s">
        <v>105</v>
      </c>
      <c r="E240" s="173">
        <v>341</v>
      </c>
      <c r="F240" s="111" t="s">
        <v>24</v>
      </c>
      <c r="G240" s="277">
        <v>4889855.59</v>
      </c>
      <c r="H240" s="278">
        <v>0</v>
      </c>
      <c r="I240" s="117">
        <f t="shared" si="45"/>
        <v>4889855.59</v>
      </c>
      <c r="J240" s="90">
        <v>3.5000000000000003E-2</v>
      </c>
      <c r="K240" s="198">
        <f t="shared" si="47"/>
        <v>171144.94565000001</v>
      </c>
      <c r="L240" s="198">
        <f t="shared" si="46"/>
        <v>0</v>
      </c>
    </row>
    <row r="241" spans="1:12" x14ac:dyDescent="0.2">
      <c r="A241" s="97" t="str">
        <f t="shared" ref="A241:A245" si="54">$D$240&amp;E241</f>
        <v>FtLauderdale U4342</v>
      </c>
      <c r="B241" s="111" t="s">
        <v>97</v>
      </c>
      <c r="C241" s="111" t="s">
        <v>103</v>
      </c>
      <c r="D241" s="111" t="s">
        <v>105</v>
      </c>
      <c r="E241" s="173">
        <v>342</v>
      </c>
      <c r="F241" s="111" t="s">
        <v>101</v>
      </c>
      <c r="G241" s="277">
        <v>647062.59</v>
      </c>
      <c r="H241" s="278">
        <v>0</v>
      </c>
      <c r="I241" s="117">
        <f t="shared" si="45"/>
        <v>647062.59</v>
      </c>
      <c r="J241" s="90">
        <v>3.7999999999999999E-2</v>
      </c>
      <c r="K241" s="198">
        <f t="shared" si="47"/>
        <v>24588.378419999997</v>
      </c>
      <c r="L241" s="198">
        <f t="shared" si="46"/>
        <v>0</v>
      </c>
    </row>
    <row r="242" spans="1:12" x14ac:dyDescent="0.2">
      <c r="A242" s="97" t="str">
        <f t="shared" si="54"/>
        <v>FtLauderdale U4343</v>
      </c>
      <c r="B242" s="111" t="s">
        <v>97</v>
      </c>
      <c r="C242" s="111" t="s">
        <v>103</v>
      </c>
      <c r="D242" s="111" t="s">
        <v>105</v>
      </c>
      <c r="E242" s="173">
        <v>343</v>
      </c>
      <c r="F242" s="111" t="s">
        <v>99</v>
      </c>
      <c r="G242" s="277">
        <v>177220713.21000001</v>
      </c>
      <c r="H242" s="278">
        <v>487395.25</v>
      </c>
      <c r="I242" s="117">
        <f t="shared" si="45"/>
        <v>176733317.96000001</v>
      </c>
      <c r="J242" s="90">
        <v>4.2999999999999997E-2</v>
      </c>
      <c r="K242" s="198">
        <f t="shared" si="47"/>
        <v>7599532.6722799996</v>
      </c>
      <c r="L242" s="198">
        <f t="shared" si="46"/>
        <v>20957.995749999998</v>
      </c>
    </row>
    <row r="243" spans="1:12" x14ac:dyDescent="0.2">
      <c r="A243" s="97" t="str">
        <f t="shared" si="54"/>
        <v>FtLauderdale U4344</v>
      </c>
      <c r="B243" s="111" t="s">
        <v>97</v>
      </c>
      <c r="C243" s="111" t="s">
        <v>103</v>
      </c>
      <c r="D243" s="111" t="s">
        <v>105</v>
      </c>
      <c r="E243" s="173">
        <v>344</v>
      </c>
      <c r="F243" s="111" t="s">
        <v>102</v>
      </c>
      <c r="G243" s="277">
        <v>27663740.879999999</v>
      </c>
      <c r="H243" s="278">
        <v>0</v>
      </c>
      <c r="I243" s="117">
        <f t="shared" si="45"/>
        <v>27663740.879999999</v>
      </c>
      <c r="J243" s="90">
        <v>3.4000000000000002E-2</v>
      </c>
      <c r="K243" s="198">
        <f t="shared" si="47"/>
        <v>940567.18992000003</v>
      </c>
      <c r="L243" s="198">
        <f t="shared" si="46"/>
        <v>0</v>
      </c>
    </row>
    <row r="244" spans="1:12" x14ac:dyDescent="0.2">
      <c r="A244" s="97" t="str">
        <f t="shared" si="54"/>
        <v>FtLauderdale U4345</v>
      </c>
      <c r="B244" s="111" t="s">
        <v>97</v>
      </c>
      <c r="C244" s="111" t="s">
        <v>103</v>
      </c>
      <c r="D244" s="111" t="s">
        <v>105</v>
      </c>
      <c r="E244" s="173">
        <v>345</v>
      </c>
      <c r="F244" s="111" t="s">
        <v>31</v>
      </c>
      <c r="G244" s="277">
        <v>28635031.030000001</v>
      </c>
      <c r="H244" s="278">
        <v>0</v>
      </c>
      <c r="I244" s="117">
        <f t="shared" si="45"/>
        <v>28635031.030000001</v>
      </c>
      <c r="J244" s="90">
        <v>3.4000000000000002E-2</v>
      </c>
      <c r="K244" s="198">
        <f t="shared" si="47"/>
        <v>973591.05502000009</v>
      </c>
      <c r="L244" s="198">
        <f t="shared" si="46"/>
        <v>0</v>
      </c>
    </row>
    <row r="245" spans="1:12" x14ac:dyDescent="0.2">
      <c r="A245" s="97" t="str">
        <f t="shared" si="54"/>
        <v>FtLauderdale U4346</v>
      </c>
      <c r="B245" s="111" t="s">
        <v>97</v>
      </c>
      <c r="C245" s="111" t="s">
        <v>103</v>
      </c>
      <c r="D245" s="111" t="s">
        <v>105</v>
      </c>
      <c r="E245" s="173">
        <v>346</v>
      </c>
      <c r="F245" s="111" t="s">
        <v>32</v>
      </c>
      <c r="G245" s="277">
        <v>2496639.8199999998</v>
      </c>
      <c r="H245" s="278">
        <v>0</v>
      </c>
      <c r="I245" s="117">
        <f t="shared" si="45"/>
        <v>2496639.8199999998</v>
      </c>
      <c r="J245" s="90">
        <v>3.4000000000000002E-2</v>
      </c>
      <c r="K245" s="198">
        <f t="shared" si="47"/>
        <v>84885.753880000004</v>
      </c>
      <c r="L245" s="198">
        <f t="shared" si="46"/>
        <v>0</v>
      </c>
    </row>
    <row r="246" spans="1:12" x14ac:dyDescent="0.2">
      <c r="A246" s="97" t="str">
        <f>$D$246&amp;E246</f>
        <v>FtLauderdale U5341</v>
      </c>
      <c r="B246" s="111" t="s">
        <v>97</v>
      </c>
      <c r="C246" s="111" t="s">
        <v>103</v>
      </c>
      <c r="D246" s="111" t="s">
        <v>106</v>
      </c>
      <c r="E246" s="173">
        <v>341</v>
      </c>
      <c r="F246" s="111" t="s">
        <v>24</v>
      </c>
      <c r="G246" s="277">
        <v>3076817.61</v>
      </c>
      <c r="H246" s="278">
        <v>0</v>
      </c>
      <c r="I246" s="117">
        <f t="shared" si="45"/>
        <v>3076817.61</v>
      </c>
      <c r="J246" s="90">
        <v>3.5000000000000003E-2</v>
      </c>
      <c r="K246" s="198">
        <f t="shared" si="47"/>
        <v>107688.61635000001</v>
      </c>
      <c r="L246" s="198">
        <f t="shared" si="46"/>
        <v>0</v>
      </c>
    </row>
    <row r="247" spans="1:12" x14ac:dyDescent="0.2">
      <c r="A247" s="97" t="str">
        <f t="shared" ref="A247:A251" si="55">$D$246&amp;E247</f>
        <v>FtLauderdale U5342</v>
      </c>
      <c r="B247" s="111" t="s">
        <v>97</v>
      </c>
      <c r="C247" s="111" t="s">
        <v>103</v>
      </c>
      <c r="D247" s="111" t="s">
        <v>106</v>
      </c>
      <c r="E247" s="173">
        <v>342</v>
      </c>
      <c r="F247" s="111" t="s">
        <v>101</v>
      </c>
      <c r="G247" s="277">
        <v>713150.37</v>
      </c>
      <c r="H247" s="278">
        <v>0</v>
      </c>
      <c r="I247" s="117">
        <f t="shared" si="45"/>
        <v>713150.37</v>
      </c>
      <c r="J247" s="90">
        <v>3.7999999999999999E-2</v>
      </c>
      <c r="K247" s="198">
        <f t="shared" si="47"/>
        <v>27099.714059999998</v>
      </c>
      <c r="L247" s="198">
        <f t="shared" si="46"/>
        <v>0</v>
      </c>
    </row>
    <row r="248" spans="1:12" x14ac:dyDescent="0.2">
      <c r="A248" s="97" t="str">
        <f t="shared" si="55"/>
        <v>FtLauderdale U5343</v>
      </c>
      <c r="B248" s="111" t="s">
        <v>97</v>
      </c>
      <c r="C248" s="111" t="s">
        <v>103</v>
      </c>
      <c r="D248" s="111" t="s">
        <v>106</v>
      </c>
      <c r="E248" s="173">
        <v>343</v>
      </c>
      <c r="F248" s="111" t="s">
        <v>99</v>
      </c>
      <c r="G248" s="277">
        <v>139797610.16999999</v>
      </c>
      <c r="H248" s="278">
        <v>498340.26</v>
      </c>
      <c r="I248" s="117">
        <f t="shared" si="45"/>
        <v>139299269.91</v>
      </c>
      <c r="J248" s="90">
        <v>4.2000000000000003E-2</v>
      </c>
      <c r="K248" s="198">
        <f t="shared" si="47"/>
        <v>5850569.3362199999</v>
      </c>
      <c r="L248" s="198">
        <f t="shared" si="46"/>
        <v>20930.290920000003</v>
      </c>
    </row>
    <row r="249" spans="1:12" x14ac:dyDescent="0.2">
      <c r="A249" s="97" t="str">
        <f t="shared" si="55"/>
        <v>FtLauderdale U5344</v>
      </c>
      <c r="B249" s="111" t="s">
        <v>97</v>
      </c>
      <c r="C249" s="111" t="s">
        <v>103</v>
      </c>
      <c r="D249" s="111" t="s">
        <v>106</v>
      </c>
      <c r="E249" s="173">
        <v>344</v>
      </c>
      <c r="F249" s="111" t="s">
        <v>102</v>
      </c>
      <c r="G249" s="277">
        <v>30514817.309999999</v>
      </c>
      <c r="H249" s="278">
        <v>0</v>
      </c>
      <c r="I249" s="117">
        <f t="shared" si="45"/>
        <v>30514817.309999999</v>
      </c>
      <c r="J249" s="90">
        <v>3.4000000000000002E-2</v>
      </c>
      <c r="K249" s="198">
        <f t="shared" si="47"/>
        <v>1037503.78854</v>
      </c>
      <c r="L249" s="198">
        <f t="shared" si="46"/>
        <v>0</v>
      </c>
    </row>
    <row r="250" spans="1:12" x14ac:dyDescent="0.2">
      <c r="A250" s="97" t="str">
        <f t="shared" si="55"/>
        <v>FtLauderdale U5345</v>
      </c>
      <c r="B250" s="111" t="s">
        <v>97</v>
      </c>
      <c r="C250" s="111" t="s">
        <v>103</v>
      </c>
      <c r="D250" s="111" t="s">
        <v>106</v>
      </c>
      <c r="E250" s="173">
        <v>345</v>
      </c>
      <c r="F250" s="111" t="s">
        <v>31</v>
      </c>
      <c r="G250" s="277">
        <v>23935144.25</v>
      </c>
      <c r="H250" s="278">
        <v>0</v>
      </c>
      <c r="I250" s="117">
        <f t="shared" si="45"/>
        <v>23935144.25</v>
      </c>
      <c r="J250" s="90">
        <v>3.4000000000000002E-2</v>
      </c>
      <c r="K250" s="198">
        <f t="shared" si="47"/>
        <v>813794.90450000006</v>
      </c>
      <c r="L250" s="198">
        <f t="shared" si="46"/>
        <v>0</v>
      </c>
    </row>
    <row r="251" spans="1:12" x14ac:dyDescent="0.2">
      <c r="A251" s="97" t="str">
        <f t="shared" si="55"/>
        <v>FtLauderdale U5346</v>
      </c>
      <c r="B251" s="111" t="s">
        <v>97</v>
      </c>
      <c r="C251" s="111" t="s">
        <v>103</v>
      </c>
      <c r="D251" s="111" t="s">
        <v>106</v>
      </c>
      <c r="E251" s="173">
        <v>346</v>
      </c>
      <c r="F251" s="111" t="s">
        <v>32</v>
      </c>
      <c r="G251" s="277">
        <v>1739269.46</v>
      </c>
      <c r="H251" s="278">
        <v>0</v>
      </c>
      <c r="I251" s="117">
        <f t="shared" si="45"/>
        <v>1739269.46</v>
      </c>
      <c r="J251" s="90">
        <v>3.4000000000000002E-2</v>
      </c>
      <c r="K251" s="198">
        <f t="shared" si="47"/>
        <v>59135.161640000006</v>
      </c>
      <c r="L251" s="198">
        <f t="shared" si="46"/>
        <v>0</v>
      </c>
    </row>
    <row r="252" spans="1:12" x14ac:dyDescent="0.2">
      <c r="A252" s="97" t="str">
        <f>$D$252&amp;E252</f>
        <v>FtMyers Comm341</v>
      </c>
      <c r="B252" s="111" t="s">
        <v>97</v>
      </c>
      <c r="C252" s="111" t="s">
        <v>107</v>
      </c>
      <c r="D252" s="111" t="s">
        <v>108</v>
      </c>
      <c r="E252" s="173">
        <v>341</v>
      </c>
      <c r="F252" s="111" t="s">
        <v>24</v>
      </c>
      <c r="G252" s="277">
        <v>8169758.3200000003</v>
      </c>
      <c r="H252" s="278">
        <v>0</v>
      </c>
      <c r="I252" s="117">
        <f t="shared" si="45"/>
        <v>8169758.3200000003</v>
      </c>
      <c r="J252" s="90">
        <v>3.5000000000000003E-2</v>
      </c>
      <c r="K252" s="198">
        <f t="shared" si="47"/>
        <v>285941.54120000004</v>
      </c>
      <c r="L252" s="198">
        <f t="shared" si="46"/>
        <v>0</v>
      </c>
    </row>
    <row r="253" spans="1:12" x14ac:dyDescent="0.2">
      <c r="A253" s="97" t="str">
        <f t="shared" ref="A253:A260" si="56">$D$252&amp;E253</f>
        <v>FtMyers Comm342</v>
      </c>
      <c r="B253" s="111" t="s">
        <v>97</v>
      </c>
      <c r="C253" s="111" t="s">
        <v>107</v>
      </c>
      <c r="D253" s="111" t="s">
        <v>108</v>
      </c>
      <c r="E253" s="173">
        <v>342</v>
      </c>
      <c r="F253" s="111" t="s">
        <v>101</v>
      </c>
      <c r="G253" s="277">
        <v>738072.53</v>
      </c>
      <c r="H253" s="278">
        <v>0</v>
      </c>
      <c r="I253" s="117">
        <f t="shared" si="45"/>
        <v>738072.53</v>
      </c>
      <c r="J253" s="90">
        <v>3.7999999999999999E-2</v>
      </c>
      <c r="K253" s="198">
        <f t="shared" si="47"/>
        <v>28046.756140000001</v>
      </c>
      <c r="L253" s="198">
        <f t="shared" si="46"/>
        <v>0</v>
      </c>
    </row>
    <row r="254" spans="1:12" x14ac:dyDescent="0.2">
      <c r="A254" s="97" t="str">
        <f t="shared" si="56"/>
        <v>FtMyers Comm343</v>
      </c>
      <c r="B254" s="111" t="s">
        <v>97</v>
      </c>
      <c r="C254" s="111" t="s">
        <v>107</v>
      </c>
      <c r="D254" s="111" t="s">
        <v>108</v>
      </c>
      <c r="E254" s="173">
        <v>343</v>
      </c>
      <c r="F254" s="111" t="s">
        <v>99</v>
      </c>
      <c r="G254" s="277">
        <v>3613798.96</v>
      </c>
      <c r="H254" s="278">
        <v>0</v>
      </c>
      <c r="I254" s="117">
        <f t="shared" si="45"/>
        <v>3613798.96</v>
      </c>
      <c r="J254" s="90">
        <v>5.8000000000000003E-2</v>
      </c>
      <c r="K254" s="198">
        <f t="shared" si="47"/>
        <v>209600.33968</v>
      </c>
      <c r="L254" s="198">
        <f t="shared" si="46"/>
        <v>0</v>
      </c>
    </row>
    <row r="255" spans="1:12" x14ac:dyDescent="0.2">
      <c r="A255" s="97" t="str">
        <f t="shared" si="56"/>
        <v>FtMyers Comm344</v>
      </c>
      <c r="B255" s="111" t="s">
        <v>97</v>
      </c>
      <c r="C255" s="111" t="s">
        <v>107</v>
      </c>
      <c r="D255" s="111" t="s">
        <v>108</v>
      </c>
      <c r="E255" s="173">
        <v>344</v>
      </c>
      <c r="F255" s="111" t="s">
        <v>102</v>
      </c>
      <c r="G255" s="277">
        <v>214463.7</v>
      </c>
      <c r="H255" s="278">
        <v>0</v>
      </c>
      <c r="I255" s="117">
        <f t="shared" si="45"/>
        <v>214463.7</v>
      </c>
      <c r="J255" s="90">
        <v>3.4000000000000002E-2</v>
      </c>
      <c r="K255" s="198">
        <f t="shared" si="47"/>
        <v>7291.765800000001</v>
      </c>
      <c r="L255" s="198">
        <f t="shared" si="46"/>
        <v>0</v>
      </c>
    </row>
    <row r="256" spans="1:12" x14ac:dyDescent="0.2">
      <c r="A256" s="97" t="str">
        <f t="shared" si="56"/>
        <v>FtMyers Comm345</v>
      </c>
      <c r="B256" s="111" t="s">
        <v>97</v>
      </c>
      <c r="C256" s="111" t="s">
        <v>107</v>
      </c>
      <c r="D256" s="111" t="s">
        <v>108</v>
      </c>
      <c r="E256" s="173">
        <v>345</v>
      </c>
      <c r="F256" s="111" t="s">
        <v>31</v>
      </c>
      <c r="G256" s="277">
        <v>1081303.99</v>
      </c>
      <c r="H256" s="278">
        <v>0</v>
      </c>
      <c r="I256" s="117">
        <f t="shared" si="45"/>
        <v>1081303.99</v>
      </c>
      <c r="J256" s="90">
        <v>3.4000000000000002E-2</v>
      </c>
      <c r="K256" s="198">
        <f t="shared" si="47"/>
        <v>36764.335660000004</v>
      </c>
      <c r="L256" s="198">
        <f t="shared" si="46"/>
        <v>0</v>
      </c>
    </row>
    <row r="257" spans="1:12" x14ac:dyDescent="0.2">
      <c r="A257" s="97" t="str">
        <f t="shared" si="56"/>
        <v>FtMyers Comm346</v>
      </c>
      <c r="B257" s="111" t="s">
        <v>97</v>
      </c>
      <c r="C257" s="111" t="s">
        <v>107</v>
      </c>
      <c r="D257" s="111" t="s">
        <v>108</v>
      </c>
      <c r="E257" s="173">
        <v>346</v>
      </c>
      <c r="F257" s="111" t="s">
        <v>32</v>
      </c>
      <c r="G257" s="277">
        <v>714617.02</v>
      </c>
      <c r="H257" s="278">
        <v>0</v>
      </c>
      <c r="I257" s="117">
        <f t="shared" si="45"/>
        <v>714617.02</v>
      </c>
      <c r="J257" s="90">
        <v>3.4000000000000002E-2</v>
      </c>
      <c r="K257" s="198">
        <f t="shared" si="47"/>
        <v>24296.978680000004</v>
      </c>
      <c r="L257" s="198">
        <f t="shared" si="46"/>
        <v>0</v>
      </c>
    </row>
    <row r="258" spans="1:12" x14ac:dyDescent="0.2">
      <c r="A258" s="97" t="str">
        <f t="shared" si="56"/>
        <v>FtMyers Comm346.3</v>
      </c>
      <c r="B258" s="111" t="s">
        <v>97</v>
      </c>
      <c r="C258" s="111" t="s">
        <v>107</v>
      </c>
      <c r="D258" s="111" t="s">
        <v>108</v>
      </c>
      <c r="E258" s="173">
        <v>346.3</v>
      </c>
      <c r="F258" s="111" t="s">
        <v>33</v>
      </c>
      <c r="G258" s="277">
        <v>63729.440000000002</v>
      </c>
      <c r="H258" s="278">
        <v>0</v>
      </c>
      <c r="I258" s="117">
        <f t="shared" si="45"/>
        <v>63729.440000000002</v>
      </c>
      <c r="J258" s="90">
        <v>0.33329999999999999</v>
      </c>
      <c r="K258" s="198">
        <f t="shared" si="47"/>
        <v>21241.022352</v>
      </c>
      <c r="L258" s="198">
        <f t="shared" si="46"/>
        <v>0</v>
      </c>
    </row>
    <row r="259" spans="1:12" x14ac:dyDescent="0.2">
      <c r="A259" s="97" t="str">
        <f t="shared" si="56"/>
        <v>FtMyers Comm346.5</v>
      </c>
      <c r="B259" s="111" t="s">
        <v>97</v>
      </c>
      <c r="C259" s="111" t="s">
        <v>107</v>
      </c>
      <c r="D259" s="111" t="s">
        <v>108</v>
      </c>
      <c r="E259" s="173">
        <v>346.5</v>
      </c>
      <c r="F259" s="111" t="s">
        <v>26</v>
      </c>
      <c r="G259" s="277">
        <v>48943</v>
      </c>
      <c r="H259" s="278">
        <v>9727.81</v>
      </c>
      <c r="I259" s="117">
        <f t="shared" si="45"/>
        <v>39215.19</v>
      </c>
      <c r="J259" s="90">
        <v>0.2</v>
      </c>
      <c r="K259" s="198">
        <f t="shared" si="47"/>
        <v>7843.0380000000005</v>
      </c>
      <c r="L259" s="198">
        <f t="shared" si="46"/>
        <v>1945.5619999999999</v>
      </c>
    </row>
    <row r="260" spans="1:12" x14ac:dyDescent="0.2">
      <c r="A260" s="97" t="str">
        <f t="shared" si="56"/>
        <v>FtMyers Comm346.7</v>
      </c>
      <c r="B260" s="111" t="s">
        <v>97</v>
      </c>
      <c r="C260" s="111" t="s">
        <v>107</v>
      </c>
      <c r="D260" s="111" t="s">
        <v>108</v>
      </c>
      <c r="E260" s="173">
        <v>346.7</v>
      </c>
      <c r="F260" s="111" t="s">
        <v>27</v>
      </c>
      <c r="G260" s="277">
        <v>754256.20000000007</v>
      </c>
      <c r="H260" s="278">
        <v>0</v>
      </c>
      <c r="I260" s="117">
        <f t="shared" si="45"/>
        <v>754256.20000000007</v>
      </c>
      <c r="J260" s="90">
        <v>0.1429</v>
      </c>
      <c r="K260" s="198">
        <f t="shared" si="47"/>
        <v>107783.21098</v>
      </c>
      <c r="L260" s="198">
        <f t="shared" si="46"/>
        <v>0</v>
      </c>
    </row>
    <row r="261" spans="1:12" x14ac:dyDescent="0.2">
      <c r="A261" s="97" t="str">
        <f>$D$261&amp;E261</f>
        <v>FtMyers U2341</v>
      </c>
      <c r="B261" s="111" t="s">
        <v>97</v>
      </c>
      <c r="C261" s="111" t="s">
        <v>107</v>
      </c>
      <c r="D261" s="111" t="s">
        <v>109</v>
      </c>
      <c r="E261" s="173">
        <v>341</v>
      </c>
      <c r="F261" s="111" t="s">
        <v>24</v>
      </c>
      <c r="G261" s="277">
        <v>26718414.719999999</v>
      </c>
      <c r="H261" s="278">
        <v>0</v>
      </c>
      <c r="I261" s="117">
        <f t="shared" si="45"/>
        <v>26718414.719999999</v>
      </c>
      <c r="J261" s="90">
        <v>3.5000000000000003E-2</v>
      </c>
      <c r="K261" s="198">
        <f t="shared" si="47"/>
        <v>935144.51520000002</v>
      </c>
      <c r="L261" s="198">
        <f t="shared" si="46"/>
        <v>0</v>
      </c>
    </row>
    <row r="262" spans="1:12" x14ac:dyDescent="0.2">
      <c r="A262" s="97" t="str">
        <f t="shared" ref="A262:A267" si="57">$D$261&amp;E262</f>
        <v>FtMyers U2342</v>
      </c>
      <c r="B262" s="111" t="s">
        <v>97</v>
      </c>
      <c r="C262" s="111" t="s">
        <v>107</v>
      </c>
      <c r="D262" s="111" t="s">
        <v>109</v>
      </c>
      <c r="E262" s="173">
        <v>342</v>
      </c>
      <c r="F262" s="111" t="s">
        <v>101</v>
      </c>
      <c r="G262" s="277">
        <v>5757514.3600000003</v>
      </c>
      <c r="H262" s="278">
        <v>0</v>
      </c>
      <c r="I262" s="117">
        <f t="shared" si="45"/>
        <v>5757514.3600000003</v>
      </c>
      <c r="J262" s="90">
        <v>3.7999999999999999E-2</v>
      </c>
      <c r="K262" s="198">
        <f t="shared" si="47"/>
        <v>218785.54568000001</v>
      </c>
      <c r="L262" s="198">
        <f t="shared" si="46"/>
        <v>0</v>
      </c>
    </row>
    <row r="263" spans="1:12" x14ac:dyDescent="0.2">
      <c r="A263" s="97" t="str">
        <f t="shared" si="57"/>
        <v>FtMyers U2343</v>
      </c>
      <c r="B263" s="111" t="s">
        <v>97</v>
      </c>
      <c r="C263" s="111" t="s">
        <v>107</v>
      </c>
      <c r="D263" s="111" t="s">
        <v>109</v>
      </c>
      <c r="E263" s="173">
        <v>343</v>
      </c>
      <c r="F263" s="111" t="s">
        <v>99</v>
      </c>
      <c r="G263" s="277">
        <v>477069248.94999999</v>
      </c>
      <c r="H263" s="278">
        <v>214759.44</v>
      </c>
      <c r="I263" s="117">
        <f t="shared" si="45"/>
        <v>476854489.50999999</v>
      </c>
      <c r="J263" s="90">
        <v>4.2000000000000003E-2</v>
      </c>
      <c r="K263" s="198">
        <f t="shared" si="47"/>
        <v>20027888.559420001</v>
      </c>
      <c r="L263" s="198">
        <f t="shared" si="46"/>
        <v>9019.8964800000012</v>
      </c>
    </row>
    <row r="264" spans="1:12" x14ac:dyDescent="0.2">
      <c r="A264" s="97" t="str">
        <f t="shared" si="57"/>
        <v>FtMyers U2344</v>
      </c>
      <c r="B264" s="111" t="s">
        <v>97</v>
      </c>
      <c r="C264" s="111" t="s">
        <v>107</v>
      </c>
      <c r="D264" s="111" t="s">
        <v>109</v>
      </c>
      <c r="E264" s="173">
        <v>344</v>
      </c>
      <c r="F264" s="111" t="s">
        <v>102</v>
      </c>
      <c r="G264" s="277">
        <v>52761212.390000001</v>
      </c>
      <c r="H264" s="278">
        <v>0</v>
      </c>
      <c r="I264" s="117">
        <f t="shared" ref="I264:I327" si="58">G264-H264</f>
        <v>52761212.390000001</v>
      </c>
      <c r="J264" s="90">
        <v>3.4000000000000002E-2</v>
      </c>
      <c r="K264" s="198">
        <f t="shared" si="47"/>
        <v>1793881.2212600003</v>
      </c>
      <c r="L264" s="198">
        <f t="shared" ref="L264:L327" si="59">H264*J264</f>
        <v>0</v>
      </c>
    </row>
    <row r="265" spans="1:12" x14ac:dyDescent="0.2">
      <c r="A265" s="97" t="str">
        <f t="shared" si="57"/>
        <v>FtMyers U2345</v>
      </c>
      <c r="B265" s="111" t="s">
        <v>97</v>
      </c>
      <c r="C265" s="111" t="s">
        <v>107</v>
      </c>
      <c r="D265" s="111" t="s">
        <v>109</v>
      </c>
      <c r="E265" s="173">
        <v>345</v>
      </c>
      <c r="F265" s="111" t="s">
        <v>31</v>
      </c>
      <c r="G265" s="277">
        <v>51690374.170000002</v>
      </c>
      <c r="H265" s="278">
        <v>0</v>
      </c>
      <c r="I265" s="117">
        <f t="shared" si="58"/>
        <v>51690374.170000002</v>
      </c>
      <c r="J265" s="90">
        <v>3.4000000000000002E-2</v>
      </c>
      <c r="K265" s="198">
        <f t="shared" si="47"/>
        <v>1757472.7217800003</v>
      </c>
      <c r="L265" s="198">
        <f t="shared" si="59"/>
        <v>0</v>
      </c>
    </row>
    <row r="266" spans="1:12" x14ac:dyDescent="0.2">
      <c r="A266" s="97" t="str">
        <f t="shared" si="57"/>
        <v>FtMyers U2346</v>
      </c>
      <c r="B266" s="111" t="s">
        <v>97</v>
      </c>
      <c r="C266" s="111" t="s">
        <v>107</v>
      </c>
      <c r="D266" s="111" t="s">
        <v>109</v>
      </c>
      <c r="E266" s="173">
        <v>346</v>
      </c>
      <c r="F266" s="111" t="s">
        <v>32</v>
      </c>
      <c r="G266" s="277">
        <v>3289959.44</v>
      </c>
      <c r="H266" s="278">
        <v>0</v>
      </c>
      <c r="I266" s="117">
        <f t="shared" si="58"/>
        <v>3289959.44</v>
      </c>
      <c r="J266" s="90">
        <v>3.4000000000000002E-2</v>
      </c>
      <c r="K266" s="198">
        <f t="shared" ref="K266:K329" si="60">I266*J266</f>
        <v>111858.62096</v>
      </c>
      <c r="L266" s="198">
        <f t="shared" si="59"/>
        <v>0</v>
      </c>
    </row>
    <row r="267" spans="1:12" x14ac:dyDescent="0.2">
      <c r="A267" s="97" t="str">
        <f t="shared" si="57"/>
        <v>FtMyers U2346.5</v>
      </c>
      <c r="B267" s="111" t="s">
        <v>97</v>
      </c>
      <c r="C267" s="111" t="s">
        <v>107</v>
      </c>
      <c r="D267" s="111" t="s">
        <v>109</v>
      </c>
      <c r="E267" s="173">
        <v>346.5</v>
      </c>
      <c r="F267" s="111" t="s">
        <v>26</v>
      </c>
      <c r="G267" s="277">
        <v>52269.590000000004</v>
      </c>
      <c r="H267" s="278">
        <v>0</v>
      </c>
      <c r="I267" s="117">
        <f t="shared" si="58"/>
        <v>52269.590000000004</v>
      </c>
      <c r="J267" s="90">
        <v>0.2</v>
      </c>
      <c r="K267" s="198">
        <f t="shared" si="60"/>
        <v>10453.918000000001</v>
      </c>
      <c r="L267" s="198">
        <f t="shared" si="59"/>
        <v>0</v>
      </c>
    </row>
    <row r="268" spans="1:12" x14ac:dyDescent="0.2">
      <c r="A268" s="97" t="str">
        <f>$D$268&amp;E268</f>
        <v>FtMyers U3341</v>
      </c>
      <c r="B268" s="111" t="s">
        <v>97</v>
      </c>
      <c r="C268" s="111" t="s">
        <v>107</v>
      </c>
      <c r="D268" s="111" t="s">
        <v>110</v>
      </c>
      <c r="E268" s="173">
        <v>341</v>
      </c>
      <c r="F268" s="111" t="s">
        <v>24</v>
      </c>
      <c r="G268" s="277">
        <v>3000334.13</v>
      </c>
      <c r="H268" s="278">
        <v>0</v>
      </c>
      <c r="I268" s="117">
        <f t="shared" si="58"/>
        <v>3000334.13</v>
      </c>
      <c r="J268" s="90">
        <v>3.5000000000000003E-2</v>
      </c>
      <c r="K268" s="198">
        <f t="shared" si="60"/>
        <v>105011.69455</v>
      </c>
      <c r="L268" s="198">
        <f t="shared" si="59"/>
        <v>0</v>
      </c>
    </row>
    <row r="269" spans="1:12" x14ac:dyDescent="0.2">
      <c r="A269" s="97" t="str">
        <f t="shared" ref="A269:A273" si="61">$D$268&amp;E269</f>
        <v>FtMyers U3342</v>
      </c>
      <c r="B269" s="111" t="s">
        <v>97</v>
      </c>
      <c r="C269" s="111" t="s">
        <v>107</v>
      </c>
      <c r="D269" s="111" t="s">
        <v>110</v>
      </c>
      <c r="E269" s="173">
        <v>342</v>
      </c>
      <c r="F269" s="111" t="s">
        <v>101</v>
      </c>
      <c r="G269" s="277">
        <v>3856499.86</v>
      </c>
      <c r="H269" s="278">
        <v>18615.600000000002</v>
      </c>
      <c r="I269" s="117">
        <f t="shared" si="58"/>
        <v>3837884.26</v>
      </c>
      <c r="J269" s="90">
        <v>3.7999999999999999E-2</v>
      </c>
      <c r="K269" s="198">
        <f t="shared" si="60"/>
        <v>145839.60188</v>
      </c>
      <c r="L269" s="198">
        <f t="shared" si="59"/>
        <v>707.39280000000008</v>
      </c>
    </row>
    <row r="270" spans="1:12" x14ac:dyDescent="0.2">
      <c r="A270" s="97" t="str">
        <f t="shared" si="61"/>
        <v>FtMyers U3343</v>
      </c>
      <c r="B270" s="111" t="s">
        <v>97</v>
      </c>
      <c r="C270" s="111" t="s">
        <v>107</v>
      </c>
      <c r="D270" s="111" t="s">
        <v>110</v>
      </c>
      <c r="E270" s="173">
        <v>343</v>
      </c>
      <c r="F270" s="111" t="s">
        <v>99</v>
      </c>
      <c r="G270" s="277">
        <v>61512776.460000001</v>
      </c>
      <c r="H270" s="278">
        <v>2282.9700000000003</v>
      </c>
      <c r="I270" s="117">
        <f t="shared" si="58"/>
        <v>61510493.490000002</v>
      </c>
      <c r="J270" s="90">
        <v>5.1999999999999998E-2</v>
      </c>
      <c r="K270" s="198">
        <f t="shared" si="60"/>
        <v>3198545.6614799998</v>
      </c>
      <c r="L270" s="198">
        <f t="shared" si="59"/>
        <v>118.71444000000001</v>
      </c>
    </row>
    <row r="271" spans="1:12" x14ac:dyDescent="0.2">
      <c r="A271" s="97" t="str">
        <f t="shared" si="61"/>
        <v>FtMyers U3344</v>
      </c>
      <c r="B271" s="111" t="s">
        <v>97</v>
      </c>
      <c r="C271" s="111" t="s">
        <v>107</v>
      </c>
      <c r="D271" s="111" t="s">
        <v>110</v>
      </c>
      <c r="E271" s="173">
        <v>344</v>
      </c>
      <c r="F271" s="111" t="s">
        <v>102</v>
      </c>
      <c r="G271" s="277">
        <v>13479192.99</v>
      </c>
      <c r="H271" s="278">
        <v>0</v>
      </c>
      <c r="I271" s="117">
        <f t="shared" si="58"/>
        <v>13479192.99</v>
      </c>
      <c r="J271" s="90">
        <v>3.4000000000000002E-2</v>
      </c>
      <c r="K271" s="198">
        <f t="shared" si="60"/>
        <v>458292.56166000006</v>
      </c>
      <c r="L271" s="198">
        <f t="shared" si="59"/>
        <v>0</v>
      </c>
    </row>
    <row r="272" spans="1:12" x14ac:dyDescent="0.2">
      <c r="A272" s="97" t="str">
        <f t="shared" si="61"/>
        <v>FtMyers U3345</v>
      </c>
      <c r="B272" s="111" t="s">
        <v>97</v>
      </c>
      <c r="C272" s="111" t="s">
        <v>107</v>
      </c>
      <c r="D272" s="111" t="s">
        <v>110</v>
      </c>
      <c r="E272" s="173">
        <v>345</v>
      </c>
      <c r="F272" s="111" t="s">
        <v>31</v>
      </c>
      <c r="G272" s="277">
        <v>9468797.1500000004</v>
      </c>
      <c r="H272" s="278">
        <v>12430</v>
      </c>
      <c r="I272" s="117">
        <f t="shared" si="58"/>
        <v>9456367.1500000004</v>
      </c>
      <c r="J272" s="90">
        <v>3.4000000000000002E-2</v>
      </c>
      <c r="K272" s="198">
        <f t="shared" si="60"/>
        <v>321516.48310000001</v>
      </c>
      <c r="L272" s="198">
        <f t="shared" si="59"/>
        <v>422.62</v>
      </c>
    </row>
    <row r="273" spans="1:12" x14ac:dyDescent="0.2">
      <c r="A273" s="97" t="str">
        <f t="shared" si="61"/>
        <v>FtMyers U3346</v>
      </c>
      <c r="B273" s="111" t="s">
        <v>97</v>
      </c>
      <c r="C273" s="111" t="s">
        <v>107</v>
      </c>
      <c r="D273" s="111" t="s">
        <v>110</v>
      </c>
      <c r="E273" s="173">
        <v>346</v>
      </c>
      <c r="F273" s="111" t="s">
        <v>32</v>
      </c>
      <c r="G273" s="277">
        <v>498341.34</v>
      </c>
      <c r="H273" s="278">
        <v>0</v>
      </c>
      <c r="I273" s="117">
        <f t="shared" si="58"/>
        <v>498341.34</v>
      </c>
      <c r="J273" s="90">
        <v>3.4000000000000002E-2</v>
      </c>
      <c r="K273" s="198">
        <f t="shared" si="60"/>
        <v>16943.605560000004</v>
      </c>
      <c r="L273" s="198">
        <f t="shared" si="59"/>
        <v>0</v>
      </c>
    </row>
    <row r="274" spans="1:12" x14ac:dyDescent="0.2">
      <c r="A274" s="97" t="str">
        <f t="shared" ref="A274" si="62">$D274&amp;E274</f>
        <v>Manatee Comm346.7</v>
      </c>
      <c r="B274" s="111" t="s">
        <v>97</v>
      </c>
      <c r="C274" s="111" t="s">
        <v>28</v>
      </c>
      <c r="D274" s="111" t="s">
        <v>29</v>
      </c>
      <c r="E274" s="173">
        <v>346.7</v>
      </c>
      <c r="F274" s="111" t="s">
        <v>27</v>
      </c>
      <c r="G274" s="277">
        <v>5354.74</v>
      </c>
      <c r="H274" s="278">
        <v>0</v>
      </c>
      <c r="I274" s="117">
        <f t="shared" si="58"/>
        <v>5354.74</v>
      </c>
      <c r="J274" s="90">
        <v>0.1429</v>
      </c>
      <c r="K274" s="198">
        <f t="shared" si="60"/>
        <v>765.19234599999993</v>
      </c>
      <c r="L274" s="198">
        <f t="shared" si="59"/>
        <v>0</v>
      </c>
    </row>
    <row r="275" spans="1:12" x14ac:dyDescent="0.2">
      <c r="A275" s="97" t="str">
        <f>$D$275&amp;E275</f>
        <v>Manatee U3341</v>
      </c>
      <c r="B275" s="111" t="s">
        <v>97</v>
      </c>
      <c r="C275" s="111" t="s">
        <v>28</v>
      </c>
      <c r="D275" s="111" t="s">
        <v>111</v>
      </c>
      <c r="E275" s="173">
        <v>341</v>
      </c>
      <c r="F275" s="111" t="s">
        <v>24</v>
      </c>
      <c r="G275" s="277">
        <v>28965243.690000001</v>
      </c>
      <c r="H275" s="278">
        <v>0</v>
      </c>
      <c r="I275" s="117">
        <f t="shared" si="58"/>
        <v>28965243.690000001</v>
      </c>
      <c r="J275" s="90">
        <v>3.5000000000000003E-2</v>
      </c>
      <c r="K275" s="198">
        <f t="shared" si="60"/>
        <v>1013783.5291500002</v>
      </c>
      <c r="L275" s="198">
        <f t="shared" si="59"/>
        <v>0</v>
      </c>
    </row>
    <row r="276" spans="1:12" x14ac:dyDescent="0.2">
      <c r="A276" s="97" t="str">
        <f t="shared" ref="A276:A283" si="63">$D$275&amp;E276</f>
        <v>Manatee U3342</v>
      </c>
      <c r="B276" s="111" t="s">
        <v>97</v>
      </c>
      <c r="C276" s="111" t="s">
        <v>28</v>
      </c>
      <c r="D276" s="111" t="s">
        <v>111</v>
      </c>
      <c r="E276" s="173">
        <v>342</v>
      </c>
      <c r="F276" s="111" t="s">
        <v>101</v>
      </c>
      <c r="G276" s="277">
        <v>3997843.92</v>
      </c>
      <c r="H276" s="278">
        <v>0</v>
      </c>
      <c r="I276" s="117">
        <f t="shared" si="58"/>
        <v>3997843.92</v>
      </c>
      <c r="J276" s="90">
        <v>3.7999999999999999E-2</v>
      </c>
      <c r="K276" s="198">
        <f t="shared" si="60"/>
        <v>151918.06896</v>
      </c>
      <c r="L276" s="198">
        <f t="shared" si="59"/>
        <v>0</v>
      </c>
    </row>
    <row r="277" spans="1:12" x14ac:dyDescent="0.2">
      <c r="A277" s="97" t="str">
        <f t="shared" si="63"/>
        <v>Manatee U3343</v>
      </c>
      <c r="B277" s="111" t="s">
        <v>97</v>
      </c>
      <c r="C277" s="111" t="s">
        <v>28</v>
      </c>
      <c r="D277" s="111" t="s">
        <v>111</v>
      </c>
      <c r="E277" s="173">
        <v>343</v>
      </c>
      <c r="F277" s="111" t="s">
        <v>99</v>
      </c>
      <c r="G277" s="277">
        <v>383475665.74000001</v>
      </c>
      <c r="H277" s="278">
        <v>87691.25</v>
      </c>
      <c r="I277" s="117">
        <f t="shared" si="58"/>
        <v>383387974.49000001</v>
      </c>
      <c r="J277" s="90">
        <v>4.2999999999999997E-2</v>
      </c>
      <c r="K277" s="198">
        <f t="shared" si="60"/>
        <v>16485682.903069999</v>
      </c>
      <c r="L277" s="198">
        <f t="shared" si="59"/>
        <v>3770.7237499999997</v>
      </c>
    </row>
    <row r="278" spans="1:12" x14ac:dyDescent="0.2">
      <c r="A278" s="97" t="str">
        <f t="shared" si="63"/>
        <v>Manatee U3344</v>
      </c>
      <c r="B278" s="111" t="s">
        <v>97</v>
      </c>
      <c r="C278" s="111" t="s">
        <v>28</v>
      </c>
      <c r="D278" s="111" t="s">
        <v>111</v>
      </c>
      <c r="E278" s="173">
        <v>344</v>
      </c>
      <c r="F278" s="111" t="s">
        <v>102</v>
      </c>
      <c r="G278" s="277">
        <v>41471327.810000002</v>
      </c>
      <c r="H278" s="278">
        <v>0</v>
      </c>
      <c r="I278" s="117">
        <f t="shared" si="58"/>
        <v>41471327.810000002</v>
      </c>
      <c r="J278" s="90">
        <v>3.4000000000000002E-2</v>
      </c>
      <c r="K278" s="198">
        <f t="shared" si="60"/>
        <v>1410025.1455400002</v>
      </c>
      <c r="L278" s="198">
        <f t="shared" si="59"/>
        <v>0</v>
      </c>
    </row>
    <row r="279" spans="1:12" x14ac:dyDescent="0.2">
      <c r="A279" s="97" t="str">
        <f t="shared" si="63"/>
        <v>Manatee U3345</v>
      </c>
      <c r="B279" s="111" t="s">
        <v>97</v>
      </c>
      <c r="C279" s="111" t="s">
        <v>28</v>
      </c>
      <c r="D279" s="111" t="s">
        <v>111</v>
      </c>
      <c r="E279" s="173">
        <v>345</v>
      </c>
      <c r="F279" s="111" t="s">
        <v>31</v>
      </c>
      <c r="G279" s="277">
        <v>45168337.210000001</v>
      </c>
      <c r="H279" s="278">
        <v>0</v>
      </c>
      <c r="I279" s="117">
        <f t="shared" si="58"/>
        <v>45168337.210000001</v>
      </c>
      <c r="J279" s="90">
        <v>3.4000000000000002E-2</v>
      </c>
      <c r="K279" s="198">
        <f t="shared" si="60"/>
        <v>1535723.4651400002</v>
      </c>
      <c r="L279" s="198">
        <f t="shared" si="59"/>
        <v>0</v>
      </c>
    </row>
    <row r="280" spans="1:12" x14ac:dyDescent="0.2">
      <c r="A280" s="97" t="str">
        <f t="shared" si="63"/>
        <v>Manatee U3346</v>
      </c>
      <c r="B280" s="111" t="s">
        <v>97</v>
      </c>
      <c r="C280" s="111" t="s">
        <v>28</v>
      </c>
      <c r="D280" s="111" t="s">
        <v>111</v>
      </c>
      <c r="E280" s="173">
        <v>346</v>
      </c>
      <c r="F280" s="111" t="s">
        <v>32</v>
      </c>
      <c r="G280" s="277">
        <v>10990415.02</v>
      </c>
      <c r="H280" s="278">
        <v>0</v>
      </c>
      <c r="I280" s="117">
        <f t="shared" si="58"/>
        <v>10990415.02</v>
      </c>
      <c r="J280" s="90">
        <v>3.4000000000000002E-2</v>
      </c>
      <c r="K280" s="198">
        <f t="shared" si="60"/>
        <v>373674.11067999998</v>
      </c>
      <c r="L280" s="198">
        <f t="shared" si="59"/>
        <v>0</v>
      </c>
    </row>
    <row r="281" spans="1:12" x14ac:dyDescent="0.2">
      <c r="A281" s="97" t="str">
        <f t="shared" si="63"/>
        <v>Manatee U3346.3</v>
      </c>
      <c r="B281" s="111" t="s">
        <v>97</v>
      </c>
      <c r="C281" s="111" t="s">
        <v>28</v>
      </c>
      <c r="D281" s="111" t="s">
        <v>111</v>
      </c>
      <c r="E281" s="173">
        <v>346.3</v>
      </c>
      <c r="F281" s="111" t="s">
        <v>33</v>
      </c>
      <c r="G281" s="277">
        <v>44749.58</v>
      </c>
      <c r="H281" s="278">
        <v>0</v>
      </c>
      <c r="I281" s="117">
        <f t="shared" si="58"/>
        <v>44749.58</v>
      </c>
      <c r="J281" s="90">
        <v>0.33329999999999999</v>
      </c>
      <c r="K281" s="198">
        <f t="shared" si="60"/>
        <v>14915.035013999999</v>
      </c>
      <c r="L281" s="198">
        <f t="shared" si="59"/>
        <v>0</v>
      </c>
    </row>
    <row r="282" spans="1:12" x14ac:dyDescent="0.2">
      <c r="A282" s="97" t="str">
        <f t="shared" si="63"/>
        <v>Manatee U3346.5</v>
      </c>
      <c r="B282" s="111" t="s">
        <v>97</v>
      </c>
      <c r="C282" s="111" t="s">
        <v>28</v>
      </c>
      <c r="D282" s="111" t="s">
        <v>111</v>
      </c>
      <c r="E282" s="173">
        <v>346.5</v>
      </c>
      <c r="F282" s="111" t="s">
        <v>26</v>
      </c>
      <c r="G282" s="277">
        <v>20259.36</v>
      </c>
      <c r="H282" s="278">
        <v>0</v>
      </c>
      <c r="I282" s="117">
        <f t="shared" si="58"/>
        <v>20259.36</v>
      </c>
      <c r="J282" s="90">
        <v>0.2</v>
      </c>
      <c r="K282" s="198">
        <f t="shared" si="60"/>
        <v>4051.8720000000003</v>
      </c>
      <c r="L282" s="198">
        <f t="shared" si="59"/>
        <v>0</v>
      </c>
    </row>
    <row r="283" spans="1:12" x14ac:dyDescent="0.2">
      <c r="A283" s="97" t="str">
        <f t="shared" si="63"/>
        <v>Manatee U3346.7</v>
      </c>
      <c r="B283" s="111" t="s">
        <v>97</v>
      </c>
      <c r="C283" s="111" t="s">
        <v>28</v>
      </c>
      <c r="D283" s="111" t="s">
        <v>111</v>
      </c>
      <c r="E283" s="173">
        <v>346.7</v>
      </c>
      <c r="F283" s="111" t="s">
        <v>27</v>
      </c>
      <c r="G283" s="277">
        <v>337397.26</v>
      </c>
      <c r="H283" s="278">
        <v>0</v>
      </c>
      <c r="I283" s="117">
        <f t="shared" si="58"/>
        <v>337397.26</v>
      </c>
      <c r="J283" s="90">
        <v>0.1429</v>
      </c>
      <c r="K283" s="198">
        <f t="shared" si="60"/>
        <v>48214.068454</v>
      </c>
      <c r="L283" s="198">
        <f t="shared" si="59"/>
        <v>0</v>
      </c>
    </row>
    <row r="284" spans="1:12" x14ac:dyDescent="0.2">
      <c r="A284" s="97" t="str">
        <f>$D$284&amp;E284</f>
        <v>Martin Comm341</v>
      </c>
      <c r="B284" s="111" t="s">
        <v>97</v>
      </c>
      <c r="C284" s="111" t="s">
        <v>36</v>
      </c>
      <c r="D284" s="111" t="s">
        <v>37</v>
      </c>
      <c r="E284" s="173">
        <v>341</v>
      </c>
      <c r="F284" s="111" t="s">
        <v>24</v>
      </c>
      <c r="G284" s="277">
        <v>46251151.32</v>
      </c>
      <c r="H284" s="278">
        <v>1286848.19</v>
      </c>
      <c r="I284" s="117">
        <f t="shared" si="58"/>
        <v>44964303.130000003</v>
      </c>
      <c r="J284" s="90">
        <v>3.5000000000000003E-2</v>
      </c>
      <c r="K284" s="198">
        <f t="shared" si="60"/>
        <v>1573750.6095500002</v>
      </c>
      <c r="L284" s="198">
        <f t="shared" si="59"/>
        <v>45039.686650000003</v>
      </c>
    </row>
    <row r="285" spans="1:12" x14ac:dyDescent="0.2">
      <c r="A285" s="97" t="str">
        <f t="shared" ref="A285:A290" si="64">$D$284&amp;E285</f>
        <v>Martin Comm342</v>
      </c>
      <c r="B285" s="111" t="s">
        <v>97</v>
      </c>
      <c r="C285" s="111" t="s">
        <v>36</v>
      </c>
      <c r="D285" s="111" t="s">
        <v>37</v>
      </c>
      <c r="E285" s="173">
        <v>342</v>
      </c>
      <c r="F285" s="111" t="s">
        <v>101</v>
      </c>
      <c r="G285" s="277">
        <v>4449716.75</v>
      </c>
      <c r="H285" s="278">
        <v>455902.89</v>
      </c>
      <c r="I285" s="117">
        <f t="shared" si="58"/>
        <v>3993813.86</v>
      </c>
      <c r="J285" s="90">
        <v>3.7999999999999999E-2</v>
      </c>
      <c r="K285" s="198">
        <f t="shared" si="60"/>
        <v>151764.92668</v>
      </c>
      <c r="L285" s="198">
        <f t="shared" si="59"/>
        <v>17324.309819999999</v>
      </c>
    </row>
    <row r="286" spans="1:12" x14ac:dyDescent="0.2">
      <c r="A286" s="97" t="str">
        <f t="shared" si="64"/>
        <v>Martin Comm343</v>
      </c>
      <c r="B286" s="111" t="s">
        <v>97</v>
      </c>
      <c r="C286" s="111" t="s">
        <v>36</v>
      </c>
      <c r="D286" s="111" t="s">
        <v>37</v>
      </c>
      <c r="E286" s="173">
        <v>343</v>
      </c>
      <c r="F286" s="111" t="s">
        <v>99</v>
      </c>
      <c r="G286" s="277">
        <v>23222041.359999999</v>
      </c>
      <c r="H286" s="278">
        <v>244343.38</v>
      </c>
      <c r="I286" s="117">
        <f t="shared" si="58"/>
        <v>22977697.98</v>
      </c>
      <c r="J286" s="90">
        <v>4.2999999999999997E-2</v>
      </c>
      <c r="K286" s="198">
        <f t="shared" si="60"/>
        <v>988041.01313999994</v>
      </c>
      <c r="L286" s="198">
        <f t="shared" si="59"/>
        <v>10506.76534</v>
      </c>
    </row>
    <row r="287" spans="1:12" x14ac:dyDescent="0.2">
      <c r="A287" s="97" t="str">
        <f t="shared" si="64"/>
        <v>Martin Comm345</v>
      </c>
      <c r="B287" s="111" t="s">
        <v>97</v>
      </c>
      <c r="C287" s="111" t="s">
        <v>36</v>
      </c>
      <c r="D287" s="111" t="s">
        <v>37</v>
      </c>
      <c r="E287" s="173">
        <v>345</v>
      </c>
      <c r="F287" s="111" t="s">
        <v>31</v>
      </c>
      <c r="G287" s="277">
        <v>4968510.08</v>
      </c>
      <c r="H287" s="278">
        <v>292498.67</v>
      </c>
      <c r="I287" s="117">
        <f t="shared" si="58"/>
        <v>4676011.41</v>
      </c>
      <c r="J287" s="90">
        <v>3.4000000000000002E-2</v>
      </c>
      <c r="K287" s="198">
        <f t="shared" si="60"/>
        <v>158984.38794000002</v>
      </c>
      <c r="L287" s="198">
        <f t="shared" si="59"/>
        <v>9944.95478</v>
      </c>
    </row>
    <row r="288" spans="1:12" x14ac:dyDescent="0.2">
      <c r="A288" s="97" t="str">
        <f t="shared" si="64"/>
        <v>Martin Comm346</v>
      </c>
      <c r="B288" s="111" t="s">
        <v>97</v>
      </c>
      <c r="C288" s="111" t="s">
        <v>36</v>
      </c>
      <c r="D288" s="111" t="s">
        <v>37</v>
      </c>
      <c r="E288" s="173">
        <v>346</v>
      </c>
      <c r="F288" s="111" t="s">
        <v>32</v>
      </c>
      <c r="G288" s="277">
        <v>3915478.35</v>
      </c>
      <c r="H288" s="278">
        <v>0</v>
      </c>
      <c r="I288" s="117">
        <f t="shared" si="58"/>
        <v>3915478.35</v>
      </c>
      <c r="J288" s="90">
        <v>3.4000000000000002E-2</v>
      </c>
      <c r="K288" s="198">
        <f t="shared" si="60"/>
        <v>133126.26390000002</v>
      </c>
      <c r="L288" s="198">
        <f t="shared" si="59"/>
        <v>0</v>
      </c>
    </row>
    <row r="289" spans="1:12" x14ac:dyDescent="0.2">
      <c r="A289" s="97" t="str">
        <f t="shared" si="64"/>
        <v>Martin Comm346.5</v>
      </c>
      <c r="B289" s="111" t="s">
        <v>97</v>
      </c>
      <c r="C289" s="111" t="s">
        <v>36</v>
      </c>
      <c r="D289" s="111" t="s">
        <v>37</v>
      </c>
      <c r="E289" s="173">
        <v>346.5</v>
      </c>
      <c r="F289" s="111" t="s">
        <v>26</v>
      </c>
      <c r="G289" s="277">
        <v>317084.47000000003</v>
      </c>
      <c r="H289" s="278">
        <v>0</v>
      </c>
      <c r="I289" s="117">
        <f t="shared" si="58"/>
        <v>317084.47000000003</v>
      </c>
      <c r="J289" s="90">
        <v>0.2</v>
      </c>
      <c r="K289" s="198">
        <f t="shared" si="60"/>
        <v>63416.894000000008</v>
      </c>
      <c r="L289" s="198">
        <f t="shared" si="59"/>
        <v>0</v>
      </c>
    </row>
    <row r="290" spans="1:12" x14ac:dyDescent="0.2">
      <c r="A290" s="97" t="str">
        <f t="shared" si="64"/>
        <v>Martin Comm346.7</v>
      </c>
      <c r="B290" s="111" t="s">
        <v>97</v>
      </c>
      <c r="C290" s="111" t="s">
        <v>36</v>
      </c>
      <c r="D290" s="111" t="s">
        <v>37</v>
      </c>
      <c r="E290" s="173">
        <v>346.7</v>
      </c>
      <c r="F290" s="111" t="s">
        <v>27</v>
      </c>
      <c r="G290" s="277">
        <v>37090.71</v>
      </c>
      <c r="H290" s="278">
        <v>0</v>
      </c>
      <c r="I290" s="117">
        <f t="shared" si="58"/>
        <v>37090.71</v>
      </c>
      <c r="J290" s="90">
        <v>0.1429</v>
      </c>
      <c r="K290" s="198">
        <f t="shared" si="60"/>
        <v>5300.2624589999996</v>
      </c>
      <c r="L290" s="198">
        <f t="shared" si="59"/>
        <v>0</v>
      </c>
    </row>
    <row r="291" spans="1:12" x14ac:dyDescent="0.2">
      <c r="A291" s="97" t="str">
        <f>$D$291&amp;E291</f>
        <v>Martin U3341</v>
      </c>
      <c r="B291" s="111" t="s">
        <v>97</v>
      </c>
      <c r="C291" s="111" t="s">
        <v>36</v>
      </c>
      <c r="D291" s="111" t="s">
        <v>112</v>
      </c>
      <c r="E291" s="173">
        <v>341</v>
      </c>
      <c r="F291" s="111" t="s">
        <v>24</v>
      </c>
      <c r="G291" s="277">
        <v>1549770.0899999999</v>
      </c>
      <c r="H291" s="278">
        <v>0</v>
      </c>
      <c r="I291" s="117">
        <f t="shared" si="58"/>
        <v>1549770.0899999999</v>
      </c>
      <c r="J291" s="90">
        <v>3.5000000000000003E-2</v>
      </c>
      <c r="K291" s="198">
        <f t="shared" si="60"/>
        <v>54241.953150000001</v>
      </c>
      <c r="L291" s="198">
        <f t="shared" si="59"/>
        <v>0</v>
      </c>
    </row>
    <row r="292" spans="1:12" x14ac:dyDescent="0.2">
      <c r="A292" s="97" t="str">
        <f t="shared" ref="A292:A296" si="65">$D$291&amp;E292</f>
        <v>Martin U3342</v>
      </c>
      <c r="B292" s="111" t="s">
        <v>97</v>
      </c>
      <c r="C292" s="111" t="s">
        <v>36</v>
      </c>
      <c r="D292" s="111" t="s">
        <v>112</v>
      </c>
      <c r="E292" s="173">
        <v>342</v>
      </c>
      <c r="F292" s="111" t="s">
        <v>101</v>
      </c>
      <c r="G292" s="277">
        <v>166850.88</v>
      </c>
      <c r="H292" s="278">
        <v>0</v>
      </c>
      <c r="I292" s="117">
        <f t="shared" si="58"/>
        <v>166850.88</v>
      </c>
      <c r="J292" s="90">
        <v>3.7999999999999999E-2</v>
      </c>
      <c r="K292" s="198">
        <f t="shared" si="60"/>
        <v>6340.3334400000003</v>
      </c>
      <c r="L292" s="198">
        <f t="shared" si="59"/>
        <v>0</v>
      </c>
    </row>
    <row r="293" spans="1:12" x14ac:dyDescent="0.2">
      <c r="A293" s="97" t="str">
        <f t="shared" si="65"/>
        <v>Martin U3343</v>
      </c>
      <c r="B293" s="111" t="s">
        <v>97</v>
      </c>
      <c r="C293" s="111" t="s">
        <v>36</v>
      </c>
      <c r="D293" s="111" t="s">
        <v>112</v>
      </c>
      <c r="E293" s="173">
        <v>343</v>
      </c>
      <c r="F293" s="111" t="s">
        <v>99</v>
      </c>
      <c r="G293" s="277">
        <v>181759441.18000001</v>
      </c>
      <c r="H293" s="278">
        <v>421384.81</v>
      </c>
      <c r="I293" s="117">
        <f t="shared" si="58"/>
        <v>181338056.37</v>
      </c>
      <c r="J293" s="90">
        <v>4.2000000000000003E-2</v>
      </c>
      <c r="K293" s="198">
        <f t="shared" si="60"/>
        <v>7616198.3675400009</v>
      </c>
      <c r="L293" s="198">
        <f t="shared" si="59"/>
        <v>17698.16202</v>
      </c>
    </row>
    <row r="294" spans="1:12" x14ac:dyDescent="0.2">
      <c r="A294" s="97" t="str">
        <f t="shared" si="65"/>
        <v>Martin U3344</v>
      </c>
      <c r="B294" s="111" t="s">
        <v>97</v>
      </c>
      <c r="C294" s="111" t="s">
        <v>36</v>
      </c>
      <c r="D294" s="111" t="s">
        <v>112</v>
      </c>
      <c r="E294" s="173">
        <v>344</v>
      </c>
      <c r="F294" s="111" t="s">
        <v>102</v>
      </c>
      <c r="G294" s="277">
        <v>24812391.949999999</v>
      </c>
      <c r="H294" s="278">
        <v>0</v>
      </c>
      <c r="I294" s="117">
        <f t="shared" si="58"/>
        <v>24812391.949999999</v>
      </c>
      <c r="J294" s="90">
        <v>3.4000000000000002E-2</v>
      </c>
      <c r="K294" s="198">
        <f t="shared" si="60"/>
        <v>843621.32630000007</v>
      </c>
      <c r="L294" s="198">
        <f t="shared" si="59"/>
        <v>0</v>
      </c>
    </row>
    <row r="295" spans="1:12" x14ac:dyDescent="0.2">
      <c r="A295" s="97" t="str">
        <f t="shared" si="65"/>
        <v>Martin U3345</v>
      </c>
      <c r="B295" s="111" t="s">
        <v>97</v>
      </c>
      <c r="C295" s="111" t="s">
        <v>36</v>
      </c>
      <c r="D295" s="111" t="s">
        <v>112</v>
      </c>
      <c r="E295" s="173">
        <v>345</v>
      </c>
      <c r="F295" s="111" t="s">
        <v>31</v>
      </c>
      <c r="G295" s="277">
        <v>26551167.09</v>
      </c>
      <c r="H295" s="278">
        <v>0</v>
      </c>
      <c r="I295" s="117">
        <f t="shared" si="58"/>
        <v>26551167.09</v>
      </c>
      <c r="J295" s="90">
        <v>3.4000000000000002E-2</v>
      </c>
      <c r="K295" s="198">
        <f t="shared" si="60"/>
        <v>902739.68106000009</v>
      </c>
      <c r="L295" s="198">
        <f t="shared" si="59"/>
        <v>0</v>
      </c>
    </row>
    <row r="296" spans="1:12" x14ac:dyDescent="0.2">
      <c r="A296" s="97" t="str">
        <f t="shared" si="65"/>
        <v>Martin U3346</v>
      </c>
      <c r="B296" s="111" t="s">
        <v>97</v>
      </c>
      <c r="C296" s="111" t="s">
        <v>36</v>
      </c>
      <c r="D296" s="111" t="s">
        <v>112</v>
      </c>
      <c r="E296" s="173">
        <v>346</v>
      </c>
      <c r="F296" s="111" t="s">
        <v>32</v>
      </c>
      <c r="G296" s="277">
        <v>531739.18000000005</v>
      </c>
      <c r="H296" s="278">
        <v>0</v>
      </c>
      <c r="I296" s="117">
        <f t="shared" si="58"/>
        <v>531739.18000000005</v>
      </c>
      <c r="J296" s="90">
        <v>3.4000000000000002E-2</v>
      </c>
      <c r="K296" s="198">
        <f t="shared" si="60"/>
        <v>18079.132120000002</v>
      </c>
      <c r="L296" s="198">
        <f t="shared" si="59"/>
        <v>0</v>
      </c>
    </row>
    <row r="297" spans="1:12" x14ac:dyDescent="0.2">
      <c r="A297" s="97" t="str">
        <f>$D$297&amp;E297</f>
        <v>Martin U4341</v>
      </c>
      <c r="B297" s="111" t="s">
        <v>97</v>
      </c>
      <c r="C297" s="111" t="s">
        <v>36</v>
      </c>
      <c r="D297" s="111" t="s">
        <v>113</v>
      </c>
      <c r="E297" s="173">
        <v>341</v>
      </c>
      <c r="F297" s="111" t="s">
        <v>24</v>
      </c>
      <c r="G297" s="277">
        <v>1399147.98</v>
      </c>
      <c r="H297" s="278">
        <v>0</v>
      </c>
      <c r="I297" s="117">
        <f t="shared" si="58"/>
        <v>1399147.98</v>
      </c>
      <c r="J297" s="90">
        <v>3.5000000000000003E-2</v>
      </c>
      <c r="K297" s="198">
        <f t="shared" si="60"/>
        <v>48970.179300000003</v>
      </c>
      <c r="L297" s="198">
        <f t="shared" si="59"/>
        <v>0</v>
      </c>
    </row>
    <row r="298" spans="1:12" x14ac:dyDescent="0.2">
      <c r="A298" s="97" t="str">
        <f t="shared" ref="A298:A302" si="66">$D$297&amp;E298</f>
        <v>Martin U4342</v>
      </c>
      <c r="B298" s="111" t="s">
        <v>97</v>
      </c>
      <c r="C298" s="111" t="s">
        <v>36</v>
      </c>
      <c r="D298" s="111" t="s">
        <v>113</v>
      </c>
      <c r="E298" s="173">
        <v>342</v>
      </c>
      <c r="F298" s="111" t="s">
        <v>101</v>
      </c>
      <c r="G298" s="277">
        <v>166470.99</v>
      </c>
      <c r="H298" s="278">
        <v>0</v>
      </c>
      <c r="I298" s="117">
        <f t="shared" si="58"/>
        <v>166470.99</v>
      </c>
      <c r="J298" s="90">
        <v>3.7999999999999999E-2</v>
      </c>
      <c r="K298" s="198">
        <f t="shared" si="60"/>
        <v>6325.8976199999997</v>
      </c>
      <c r="L298" s="198">
        <f t="shared" si="59"/>
        <v>0</v>
      </c>
    </row>
    <row r="299" spans="1:12" x14ac:dyDescent="0.2">
      <c r="A299" s="97" t="str">
        <f t="shared" si="66"/>
        <v>Martin U4343</v>
      </c>
      <c r="B299" s="111" t="s">
        <v>97</v>
      </c>
      <c r="C299" s="111" t="s">
        <v>36</v>
      </c>
      <c r="D299" s="111" t="s">
        <v>113</v>
      </c>
      <c r="E299" s="173">
        <v>343</v>
      </c>
      <c r="F299" s="111" t="s">
        <v>99</v>
      </c>
      <c r="G299" s="277">
        <v>215391956.68000001</v>
      </c>
      <c r="H299" s="278">
        <v>413986.26</v>
      </c>
      <c r="I299" s="117">
        <f t="shared" si="58"/>
        <v>214977970.42000002</v>
      </c>
      <c r="J299" s="90">
        <v>4.2000000000000003E-2</v>
      </c>
      <c r="K299" s="198">
        <f t="shared" si="60"/>
        <v>9029074.7576400004</v>
      </c>
      <c r="L299" s="198">
        <f t="shared" si="59"/>
        <v>17387.422920000001</v>
      </c>
    </row>
    <row r="300" spans="1:12" x14ac:dyDescent="0.2">
      <c r="A300" s="97" t="str">
        <f t="shared" si="66"/>
        <v>Martin U4344</v>
      </c>
      <c r="B300" s="111" t="s">
        <v>97</v>
      </c>
      <c r="C300" s="111" t="s">
        <v>36</v>
      </c>
      <c r="D300" s="111" t="s">
        <v>113</v>
      </c>
      <c r="E300" s="173">
        <v>344</v>
      </c>
      <c r="F300" s="111" t="s">
        <v>102</v>
      </c>
      <c r="G300" s="277">
        <v>30633547.260000002</v>
      </c>
      <c r="H300" s="278">
        <v>0</v>
      </c>
      <c r="I300" s="117">
        <f t="shared" si="58"/>
        <v>30633547.260000002</v>
      </c>
      <c r="J300" s="90">
        <v>3.4000000000000002E-2</v>
      </c>
      <c r="K300" s="198">
        <f t="shared" si="60"/>
        <v>1041540.6068400001</v>
      </c>
      <c r="L300" s="198">
        <f t="shared" si="59"/>
        <v>0</v>
      </c>
    </row>
    <row r="301" spans="1:12" x14ac:dyDescent="0.2">
      <c r="A301" s="97" t="str">
        <f t="shared" si="66"/>
        <v>Martin U4345</v>
      </c>
      <c r="B301" s="111" t="s">
        <v>97</v>
      </c>
      <c r="C301" s="111" t="s">
        <v>36</v>
      </c>
      <c r="D301" s="111" t="s">
        <v>113</v>
      </c>
      <c r="E301" s="173">
        <v>345</v>
      </c>
      <c r="F301" s="111" t="s">
        <v>31</v>
      </c>
      <c r="G301" s="277">
        <v>23866350.48</v>
      </c>
      <c r="H301" s="278">
        <v>0</v>
      </c>
      <c r="I301" s="117">
        <f t="shared" si="58"/>
        <v>23866350.48</v>
      </c>
      <c r="J301" s="90">
        <v>3.4000000000000002E-2</v>
      </c>
      <c r="K301" s="198">
        <f t="shared" si="60"/>
        <v>811455.91632000008</v>
      </c>
      <c r="L301" s="198">
        <f t="shared" si="59"/>
        <v>0</v>
      </c>
    </row>
    <row r="302" spans="1:12" x14ac:dyDescent="0.2">
      <c r="A302" s="97" t="str">
        <f t="shared" si="66"/>
        <v>Martin U4346</v>
      </c>
      <c r="B302" s="111" t="s">
        <v>97</v>
      </c>
      <c r="C302" s="111" t="s">
        <v>36</v>
      </c>
      <c r="D302" s="111" t="s">
        <v>113</v>
      </c>
      <c r="E302" s="173">
        <v>346</v>
      </c>
      <c r="F302" s="111" t="s">
        <v>32</v>
      </c>
      <c r="G302" s="277">
        <v>771318.69000000006</v>
      </c>
      <c r="H302" s="278">
        <v>0</v>
      </c>
      <c r="I302" s="117">
        <f t="shared" si="58"/>
        <v>771318.69000000006</v>
      </c>
      <c r="J302" s="90">
        <v>3.4000000000000002E-2</v>
      </c>
      <c r="K302" s="198">
        <f t="shared" si="60"/>
        <v>26224.835460000006</v>
      </c>
      <c r="L302" s="198">
        <f t="shared" si="59"/>
        <v>0</v>
      </c>
    </row>
    <row r="303" spans="1:12" x14ac:dyDescent="0.2">
      <c r="A303" s="97" t="str">
        <f>$D$303&amp;E303</f>
        <v>Martin U8341</v>
      </c>
      <c r="B303" s="111" t="s">
        <v>97</v>
      </c>
      <c r="C303" s="111" t="s">
        <v>36</v>
      </c>
      <c r="D303" s="111" t="s">
        <v>114</v>
      </c>
      <c r="E303" s="173">
        <v>341</v>
      </c>
      <c r="F303" s="111" t="s">
        <v>24</v>
      </c>
      <c r="G303" s="277">
        <v>23103982</v>
      </c>
      <c r="H303" s="278">
        <v>0</v>
      </c>
      <c r="I303" s="117">
        <f t="shared" si="58"/>
        <v>23103982</v>
      </c>
      <c r="J303" s="90">
        <v>3.5000000000000003E-2</v>
      </c>
      <c r="K303" s="198">
        <f t="shared" si="60"/>
        <v>808639.37000000011</v>
      </c>
      <c r="L303" s="198">
        <f t="shared" si="59"/>
        <v>0</v>
      </c>
    </row>
    <row r="304" spans="1:12" x14ac:dyDescent="0.2">
      <c r="A304" s="97" t="str">
        <f t="shared" ref="A304:A308" si="67">$D$303&amp;E304</f>
        <v>Martin U8342</v>
      </c>
      <c r="B304" s="111" t="s">
        <v>97</v>
      </c>
      <c r="C304" s="111" t="s">
        <v>36</v>
      </c>
      <c r="D304" s="111" t="s">
        <v>114</v>
      </c>
      <c r="E304" s="173">
        <v>342</v>
      </c>
      <c r="F304" s="111" t="s">
        <v>101</v>
      </c>
      <c r="G304" s="277">
        <v>10986457.869999999</v>
      </c>
      <c r="H304" s="278">
        <v>84868</v>
      </c>
      <c r="I304" s="117">
        <f t="shared" si="58"/>
        <v>10901589.869999999</v>
      </c>
      <c r="J304" s="90">
        <v>3.7999999999999999E-2</v>
      </c>
      <c r="K304" s="198">
        <f t="shared" si="60"/>
        <v>414260.41505999997</v>
      </c>
      <c r="L304" s="198">
        <f t="shared" si="59"/>
        <v>3224.9839999999999</v>
      </c>
    </row>
    <row r="305" spans="1:12" x14ac:dyDescent="0.2">
      <c r="A305" s="97" t="str">
        <f t="shared" si="67"/>
        <v>Martin U8343</v>
      </c>
      <c r="B305" s="111" t="s">
        <v>97</v>
      </c>
      <c r="C305" s="111" t="s">
        <v>36</v>
      </c>
      <c r="D305" s="111" t="s">
        <v>114</v>
      </c>
      <c r="E305" s="173">
        <v>343</v>
      </c>
      <c r="F305" s="111" t="s">
        <v>99</v>
      </c>
      <c r="G305" s="277">
        <v>410640832.81999999</v>
      </c>
      <c r="H305" s="278">
        <v>436818.88</v>
      </c>
      <c r="I305" s="117">
        <f t="shared" si="58"/>
        <v>410204013.94</v>
      </c>
      <c r="J305" s="90">
        <v>4.2999999999999997E-2</v>
      </c>
      <c r="K305" s="198">
        <f t="shared" si="60"/>
        <v>17638772.59942</v>
      </c>
      <c r="L305" s="198">
        <f t="shared" si="59"/>
        <v>18783.21184</v>
      </c>
    </row>
    <row r="306" spans="1:12" x14ac:dyDescent="0.2">
      <c r="A306" s="97" t="str">
        <f t="shared" si="67"/>
        <v>Martin U8344</v>
      </c>
      <c r="B306" s="111" t="s">
        <v>97</v>
      </c>
      <c r="C306" s="111" t="s">
        <v>36</v>
      </c>
      <c r="D306" s="111" t="s">
        <v>114</v>
      </c>
      <c r="E306" s="173">
        <v>344</v>
      </c>
      <c r="F306" s="111" t="s">
        <v>102</v>
      </c>
      <c r="G306" s="277">
        <v>39944058.32</v>
      </c>
      <c r="H306" s="278">
        <v>0</v>
      </c>
      <c r="I306" s="117">
        <f t="shared" si="58"/>
        <v>39944058.32</v>
      </c>
      <c r="J306" s="90">
        <v>3.4000000000000002E-2</v>
      </c>
      <c r="K306" s="198">
        <f t="shared" si="60"/>
        <v>1358097.98288</v>
      </c>
      <c r="L306" s="198">
        <f t="shared" si="59"/>
        <v>0</v>
      </c>
    </row>
    <row r="307" spans="1:12" x14ac:dyDescent="0.2">
      <c r="A307" s="97" t="str">
        <f t="shared" si="67"/>
        <v>Martin U8345</v>
      </c>
      <c r="B307" s="111" t="s">
        <v>97</v>
      </c>
      <c r="C307" s="111" t="s">
        <v>36</v>
      </c>
      <c r="D307" s="111" t="s">
        <v>114</v>
      </c>
      <c r="E307" s="173">
        <v>345</v>
      </c>
      <c r="F307" s="111" t="s">
        <v>31</v>
      </c>
      <c r="G307" s="277">
        <v>50239962.109999999</v>
      </c>
      <c r="H307" s="278">
        <v>0</v>
      </c>
      <c r="I307" s="117">
        <f t="shared" si="58"/>
        <v>50239962.109999999</v>
      </c>
      <c r="J307" s="90">
        <v>3.4000000000000002E-2</v>
      </c>
      <c r="K307" s="198">
        <f t="shared" si="60"/>
        <v>1708158.7117400002</v>
      </c>
      <c r="L307" s="198">
        <f t="shared" si="59"/>
        <v>0</v>
      </c>
    </row>
    <row r="308" spans="1:12" x14ac:dyDescent="0.2">
      <c r="A308" s="97" t="str">
        <f t="shared" si="67"/>
        <v>Martin U8346</v>
      </c>
      <c r="B308" s="111" t="s">
        <v>97</v>
      </c>
      <c r="C308" s="111" t="s">
        <v>36</v>
      </c>
      <c r="D308" s="111" t="s">
        <v>114</v>
      </c>
      <c r="E308" s="173">
        <v>346</v>
      </c>
      <c r="F308" s="111" t="s">
        <v>32</v>
      </c>
      <c r="G308" s="277">
        <v>4764720.97</v>
      </c>
      <c r="H308" s="278">
        <v>0</v>
      </c>
      <c r="I308" s="117">
        <f t="shared" si="58"/>
        <v>4764720.97</v>
      </c>
      <c r="J308" s="90">
        <v>3.4000000000000002E-2</v>
      </c>
      <c r="K308" s="198">
        <f t="shared" si="60"/>
        <v>162000.51298</v>
      </c>
      <c r="L308" s="198">
        <f t="shared" si="59"/>
        <v>0</v>
      </c>
    </row>
    <row r="309" spans="1:12" x14ac:dyDescent="0.2">
      <c r="A309" s="97" t="str">
        <f>$D$309&amp;E309</f>
        <v>Putnam Comm341</v>
      </c>
      <c r="B309" s="111" t="s">
        <v>97</v>
      </c>
      <c r="C309" s="111" t="s">
        <v>115</v>
      </c>
      <c r="D309" s="111" t="s">
        <v>116</v>
      </c>
      <c r="E309" s="173">
        <v>341</v>
      </c>
      <c r="F309" s="111" t="s">
        <v>24</v>
      </c>
      <c r="G309" s="277">
        <v>-0.01</v>
      </c>
      <c r="H309" s="278">
        <v>0</v>
      </c>
      <c r="I309" s="117">
        <f t="shared" si="58"/>
        <v>-0.01</v>
      </c>
      <c r="J309" s="90">
        <v>2.5999999999999999E-2</v>
      </c>
      <c r="K309" s="198">
        <f t="shared" si="60"/>
        <v>-2.5999999999999998E-4</v>
      </c>
      <c r="L309" s="198">
        <f t="shared" si="59"/>
        <v>0</v>
      </c>
    </row>
    <row r="310" spans="1:12" x14ac:dyDescent="0.2">
      <c r="A310" s="97" t="str">
        <f t="shared" ref="A310:A317" si="68">$D$309&amp;E310</f>
        <v>Putnam Comm342</v>
      </c>
      <c r="B310" s="111" t="s">
        <v>97</v>
      </c>
      <c r="C310" s="111" t="s">
        <v>115</v>
      </c>
      <c r="D310" s="111" t="s">
        <v>116</v>
      </c>
      <c r="E310" s="173">
        <v>342</v>
      </c>
      <c r="F310" s="111" t="s">
        <v>101</v>
      </c>
      <c r="G310" s="277">
        <v>0</v>
      </c>
      <c r="H310" s="278">
        <v>0</v>
      </c>
      <c r="I310" s="117">
        <f t="shared" si="58"/>
        <v>0</v>
      </c>
      <c r="J310" s="90">
        <v>2.9000000000000001E-2</v>
      </c>
      <c r="K310" s="198">
        <f t="shared" si="60"/>
        <v>0</v>
      </c>
      <c r="L310" s="198">
        <f t="shared" si="59"/>
        <v>0</v>
      </c>
    </row>
    <row r="311" spans="1:12" x14ac:dyDescent="0.2">
      <c r="A311" s="97" t="str">
        <f t="shared" si="68"/>
        <v>Putnam Comm343</v>
      </c>
      <c r="B311" s="111" t="s">
        <v>97</v>
      </c>
      <c r="C311" s="111" t="s">
        <v>115</v>
      </c>
      <c r="D311" s="111" t="s">
        <v>116</v>
      </c>
      <c r="E311" s="173">
        <v>343</v>
      </c>
      <c r="F311" s="111" t="s">
        <v>99</v>
      </c>
      <c r="G311" s="277">
        <v>0</v>
      </c>
      <c r="H311" s="278">
        <v>0</v>
      </c>
      <c r="I311" s="117">
        <f t="shared" si="58"/>
        <v>0</v>
      </c>
      <c r="J311" s="90">
        <v>4.2000000000000003E-2</v>
      </c>
      <c r="K311" s="198">
        <f t="shared" si="60"/>
        <v>0</v>
      </c>
      <c r="L311" s="198">
        <f t="shared" si="59"/>
        <v>0</v>
      </c>
    </row>
    <row r="312" spans="1:12" x14ac:dyDescent="0.2">
      <c r="A312" s="97" t="str">
        <f t="shared" si="68"/>
        <v>Putnam Comm344</v>
      </c>
      <c r="B312" s="111" t="s">
        <v>97</v>
      </c>
      <c r="C312" s="111" t="s">
        <v>115</v>
      </c>
      <c r="D312" s="111" t="s">
        <v>116</v>
      </c>
      <c r="E312" s="173">
        <v>344</v>
      </c>
      <c r="F312" s="111" t="s">
        <v>102</v>
      </c>
      <c r="G312" s="277">
        <v>0</v>
      </c>
      <c r="H312" s="278">
        <v>0</v>
      </c>
      <c r="I312" s="117">
        <f t="shared" si="58"/>
        <v>0</v>
      </c>
      <c r="J312" s="90">
        <v>2.5000000000000001E-2</v>
      </c>
      <c r="K312" s="198">
        <f t="shared" si="60"/>
        <v>0</v>
      </c>
      <c r="L312" s="198">
        <f t="shared" si="59"/>
        <v>0</v>
      </c>
    </row>
    <row r="313" spans="1:12" x14ac:dyDescent="0.2">
      <c r="A313" s="97" t="str">
        <f t="shared" si="68"/>
        <v>Putnam Comm345</v>
      </c>
      <c r="B313" s="111" t="s">
        <v>97</v>
      </c>
      <c r="C313" s="111" t="s">
        <v>115</v>
      </c>
      <c r="D313" s="111" t="s">
        <v>116</v>
      </c>
      <c r="E313" s="173">
        <v>345</v>
      </c>
      <c r="F313" s="111" t="s">
        <v>31</v>
      </c>
      <c r="G313" s="277">
        <v>0</v>
      </c>
      <c r="H313" s="278">
        <v>0</v>
      </c>
      <c r="I313" s="117">
        <f t="shared" si="58"/>
        <v>0</v>
      </c>
      <c r="J313" s="90">
        <v>2.5000000000000001E-2</v>
      </c>
      <c r="K313" s="198">
        <f t="shared" si="60"/>
        <v>0</v>
      </c>
      <c r="L313" s="198">
        <f t="shared" si="59"/>
        <v>0</v>
      </c>
    </row>
    <row r="314" spans="1:12" x14ac:dyDescent="0.2">
      <c r="A314" s="97" t="str">
        <f t="shared" si="68"/>
        <v>Putnam Comm346</v>
      </c>
      <c r="B314" s="111" t="s">
        <v>97</v>
      </c>
      <c r="C314" s="111" t="s">
        <v>115</v>
      </c>
      <c r="D314" s="111" t="s">
        <v>116</v>
      </c>
      <c r="E314" s="173">
        <v>346</v>
      </c>
      <c r="F314" s="111" t="s">
        <v>32</v>
      </c>
      <c r="G314" s="277">
        <v>0</v>
      </c>
      <c r="H314" s="278">
        <v>0</v>
      </c>
      <c r="I314" s="117">
        <f t="shared" si="58"/>
        <v>0</v>
      </c>
      <c r="J314" s="90">
        <v>2.5000000000000001E-2</v>
      </c>
      <c r="K314" s="198">
        <f t="shared" si="60"/>
        <v>0</v>
      </c>
      <c r="L314" s="198">
        <f t="shared" si="59"/>
        <v>0</v>
      </c>
    </row>
    <row r="315" spans="1:12" x14ac:dyDescent="0.2">
      <c r="A315" s="97" t="str">
        <f t="shared" si="68"/>
        <v>Putnam Comm346.3</v>
      </c>
      <c r="B315" s="111" t="s">
        <v>97</v>
      </c>
      <c r="C315" s="111" t="s">
        <v>115</v>
      </c>
      <c r="D315" s="111" t="s">
        <v>116</v>
      </c>
      <c r="E315" s="173">
        <v>346.3</v>
      </c>
      <c r="F315" s="111" t="s">
        <v>33</v>
      </c>
      <c r="G315" s="277">
        <v>0</v>
      </c>
      <c r="H315" s="278">
        <v>0</v>
      </c>
      <c r="I315" s="117">
        <f t="shared" si="58"/>
        <v>0</v>
      </c>
      <c r="J315" s="90">
        <v>0.33329999999999999</v>
      </c>
      <c r="K315" s="198">
        <f t="shared" si="60"/>
        <v>0</v>
      </c>
      <c r="L315" s="198">
        <f t="shared" si="59"/>
        <v>0</v>
      </c>
    </row>
    <row r="316" spans="1:12" x14ac:dyDescent="0.2">
      <c r="A316" s="97" t="str">
        <f t="shared" si="68"/>
        <v>Putnam Comm346.5</v>
      </c>
      <c r="B316" s="111" t="s">
        <v>97</v>
      </c>
      <c r="C316" s="111" t="s">
        <v>115</v>
      </c>
      <c r="D316" s="111" t="s">
        <v>116</v>
      </c>
      <c r="E316" s="173">
        <v>346.5</v>
      </c>
      <c r="F316" s="111" t="s">
        <v>26</v>
      </c>
      <c r="G316" s="277">
        <v>0</v>
      </c>
      <c r="H316" s="278">
        <v>0</v>
      </c>
      <c r="I316" s="117">
        <f t="shared" si="58"/>
        <v>0</v>
      </c>
      <c r="J316" s="90">
        <v>0.2</v>
      </c>
      <c r="K316" s="198">
        <f t="shared" si="60"/>
        <v>0</v>
      </c>
      <c r="L316" s="198">
        <f t="shared" si="59"/>
        <v>0</v>
      </c>
    </row>
    <row r="317" spans="1:12" x14ac:dyDescent="0.2">
      <c r="A317" s="97" t="str">
        <f t="shared" si="68"/>
        <v>Putnam Comm346.7</v>
      </c>
      <c r="B317" s="111" t="s">
        <v>97</v>
      </c>
      <c r="C317" s="111" t="s">
        <v>115</v>
      </c>
      <c r="D317" s="111" t="s">
        <v>116</v>
      </c>
      <c r="E317" s="173">
        <v>346.7</v>
      </c>
      <c r="F317" s="111" t="s">
        <v>27</v>
      </c>
      <c r="G317" s="277">
        <v>0</v>
      </c>
      <c r="H317" s="278">
        <v>0</v>
      </c>
      <c r="I317" s="117">
        <f t="shared" si="58"/>
        <v>0</v>
      </c>
      <c r="J317" s="90">
        <v>0.1429</v>
      </c>
      <c r="K317" s="198">
        <f t="shared" si="60"/>
        <v>0</v>
      </c>
      <c r="L317" s="198">
        <f t="shared" si="59"/>
        <v>0</v>
      </c>
    </row>
    <row r="318" spans="1:12" x14ac:dyDescent="0.2">
      <c r="A318" s="97" t="str">
        <f>$D$318&amp;E318</f>
        <v>Putnam U1341</v>
      </c>
      <c r="B318" s="111" t="s">
        <v>97</v>
      </c>
      <c r="C318" s="111" t="s">
        <v>115</v>
      </c>
      <c r="D318" s="111" t="s">
        <v>117</v>
      </c>
      <c r="E318" s="173">
        <v>341</v>
      </c>
      <c r="F318" s="111" t="s">
        <v>24</v>
      </c>
      <c r="G318" s="277">
        <v>0</v>
      </c>
      <c r="H318" s="278">
        <v>0</v>
      </c>
      <c r="I318" s="117">
        <f t="shared" si="58"/>
        <v>0</v>
      </c>
      <c r="J318" s="90">
        <v>2.5999999999999999E-2</v>
      </c>
      <c r="K318" s="198">
        <f t="shared" si="60"/>
        <v>0</v>
      </c>
      <c r="L318" s="198">
        <f t="shared" si="59"/>
        <v>0</v>
      </c>
    </row>
    <row r="319" spans="1:12" x14ac:dyDescent="0.2">
      <c r="A319" s="97" t="str">
        <f t="shared" ref="A319:A323" si="69">$D$318&amp;E319</f>
        <v>Putnam U1342</v>
      </c>
      <c r="B319" s="111" t="s">
        <v>97</v>
      </c>
      <c r="C319" s="111" t="s">
        <v>115</v>
      </c>
      <c r="D319" s="111" t="s">
        <v>117</v>
      </c>
      <c r="E319" s="173">
        <v>342</v>
      </c>
      <c r="F319" s="111" t="s">
        <v>101</v>
      </c>
      <c r="G319" s="277">
        <v>0</v>
      </c>
      <c r="H319" s="278">
        <v>0</v>
      </c>
      <c r="I319" s="117">
        <f t="shared" si="58"/>
        <v>0</v>
      </c>
      <c r="J319" s="90">
        <v>2.9000000000000001E-2</v>
      </c>
      <c r="K319" s="198">
        <f t="shared" si="60"/>
        <v>0</v>
      </c>
      <c r="L319" s="198">
        <f t="shared" si="59"/>
        <v>0</v>
      </c>
    </row>
    <row r="320" spans="1:12" x14ac:dyDescent="0.2">
      <c r="A320" s="97" t="str">
        <f t="shared" si="69"/>
        <v>Putnam U1343</v>
      </c>
      <c r="B320" s="111" t="s">
        <v>97</v>
      </c>
      <c r="C320" s="111" t="s">
        <v>115</v>
      </c>
      <c r="D320" s="111" t="s">
        <v>117</v>
      </c>
      <c r="E320" s="173">
        <v>343</v>
      </c>
      <c r="F320" s="111" t="s">
        <v>99</v>
      </c>
      <c r="G320" s="277">
        <v>-0.01</v>
      </c>
      <c r="H320" s="278">
        <v>0</v>
      </c>
      <c r="I320" s="117">
        <f t="shared" si="58"/>
        <v>-0.01</v>
      </c>
      <c r="J320" s="90">
        <v>0.04</v>
      </c>
      <c r="K320" s="198">
        <f t="shared" si="60"/>
        <v>-4.0000000000000002E-4</v>
      </c>
      <c r="L320" s="198">
        <f t="shared" si="59"/>
        <v>0</v>
      </c>
    </row>
    <row r="321" spans="1:12" x14ac:dyDescent="0.2">
      <c r="A321" s="97" t="str">
        <f t="shared" si="69"/>
        <v>Putnam U1344</v>
      </c>
      <c r="B321" s="111" t="s">
        <v>97</v>
      </c>
      <c r="C321" s="111" t="s">
        <v>115</v>
      </c>
      <c r="D321" s="111" t="s">
        <v>117</v>
      </c>
      <c r="E321" s="173">
        <v>344</v>
      </c>
      <c r="F321" s="111" t="s">
        <v>102</v>
      </c>
      <c r="G321" s="277">
        <v>-0.93</v>
      </c>
      <c r="H321" s="278">
        <v>0</v>
      </c>
      <c r="I321" s="117">
        <f t="shared" si="58"/>
        <v>-0.93</v>
      </c>
      <c r="J321" s="90">
        <v>2.5000000000000001E-2</v>
      </c>
      <c r="K321" s="198">
        <f t="shared" si="60"/>
        <v>-2.3250000000000003E-2</v>
      </c>
      <c r="L321" s="198">
        <f t="shared" si="59"/>
        <v>0</v>
      </c>
    </row>
    <row r="322" spans="1:12" x14ac:dyDescent="0.2">
      <c r="A322" s="97" t="str">
        <f t="shared" si="69"/>
        <v>Putnam U1345</v>
      </c>
      <c r="B322" s="111" t="s">
        <v>97</v>
      </c>
      <c r="C322" s="111" t="s">
        <v>115</v>
      </c>
      <c r="D322" s="111" t="s">
        <v>117</v>
      </c>
      <c r="E322" s="173">
        <v>345</v>
      </c>
      <c r="F322" s="111" t="s">
        <v>31</v>
      </c>
      <c r="G322" s="277">
        <v>0</v>
      </c>
      <c r="H322" s="278">
        <v>0</v>
      </c>
      <c r="I322" s="117">
        <f t="shared" si="58"/>
        <v>0</v>
      </c>
      <c r="J322" s="90">
        <v>2.5000000000000001E-2</v>
      </c>
      <c r="K322" s="198">
        <f t="shared" si="60"/>
        <v>0</v>
      </c>
      <c r="L322" s="198">
        <f t="shared" si="59"/>
        <v>0</v>
      </c>
    </row>
    <row r="323" spans="1:12" x14ac:dyDescent="0.2">
      <c r="A323" s="97" t="str">
        <f t="shared" si="69"/>
        <v>Putnam U1346</v>
      </c>
      <c r="B323" s="111" t="s">
        <v>97</v>
      </c>
      <c r="C323" s="111" t="s">
        <v>115</v>
      </c>
      <c r="D323" s="111" t="s">
        <v>117</v>
      </c>
      <c r="E323" s="173">
        <v>346</v>
      </c>
      <c r="F323" s="111" t="s">
        <v>32</v>
      </c>
      <c r="G323" s="277">
        <v>0</v>
      </c>
      <c r="H323" s="278">
        <v>0</v>
      </c>
      <c r="I323" s="117">
        <f t="shared" si="58"/>
        <v>0</v>
      </c>
      <c r="J323" s="90">
        <v>2.5000000000000001E-2</v>
      </c>
      <c r="K323" s="198">
        <f t="shared" si="60"/>
        <v>0</v>
      </c>
      <c r="L323" s="198">
        <f t="shared" si="59"/>
        <v>0</v>
      </c>
    </row>
    <row r="324" spans="1:12" x14ac:dyDescent="0.2">
      <c r="A324" s="97" t="str">
        <f>$D$324&amp;E324</f>
        <v>Putnam U2341</v>
      </c>
      <c r="B324" s="111" t="s">
        <v>97</v>
      </c>
      <c r="C324" s="111" t="s">
        <v>115</v>
      </c>
      <c r="D324" s="111" t="s">
        <v>118</v>
      </c>
      <c r="E324" s="173">
        <v>341</v>
      </c>
      <c r="F324" s="111" t="s">
        <v>24</v>
      </c>
      <c r="G324" s="277">
        <v>0</v>
      </c>
      <c r="H324" s="278">
        <v>0</v>
      </c>
      <c r="I324" s="117">
        <f t="shared" si="58"/>
        <v>0</v>
      </c>
      <c r="J324" s="90">
        <v>2.5000000000000001E-2</v>
      </c>
      <c r="K324" s="198">
        <f t="shared" si="60"/>
        <v>0</v>
      </c>
      <c r="L324" s="198">
        <f t="shared" si="59"/>
        <v>0</v>
      </c>
    </row>
    <row r="325" spans="1:12" x14ac:dyDescent="0.2">
      <c r="A325" s="97" t="str">
        <f t="shared" ref="A325:A329" si="70">$D$324&amp;E325</f>
        <v>Putnam U2342</v>
      </c>
      <c r="B325" s="111" t="s">
        <v>97</v>
      </c>
      <c r="C325" s="111" t="s">
        <v>115</v>
      </c>
      <c r="D325" s="111" t="s">
        <v>118</v>
      </c>
      <c r="E325" s="173">
        <v>342</v>
      </c>
      <c r="F325" s="111" t="s">
        <v>101</v>
      </c>
      <c r="G325" s="277">
        <v>0</v>
      </c>
      <c r="H325" s="278">
        <v>0</v>
      </c>
      <c r="I325" s="117">
        <f t="shared" si="58"/>
        <v>0</v>
      </c>
      <c r="J325" s="90">
        <v>2.9000000000000001E-2</v>
      </c>
      <c r="K325" s="198">
        <f t="shared" si="60"/>
        <v>0</v>
      </c>
      <c r="L325" s="198">
        <f t="shared" si="59"/>
        <v>0</v>
      </c>
    </row>
    <row r="326" spans="1:12" x14ac:dyDescent="0.2">
      <c r="A326" s="97" t="str">
        <f t="shared" si="70"/>
        <v>Putnam U2343</v>
      </c>
      <c r="B326" s="111" t="s">
        <v>97</v>
      </c>
      <c r="C326" s="111" t="s">
        <v>115</v>
      </c>
      <c r="D326" s="111" t="s">
        <v>118</v>
      </c>
      <c r="E326" s="173">
        <v>343</v>
      </c>
      <c r="F326" s="111" t="s">
        <v>99</v>
      </c>
      <c r="G326" s="277">
        <v>0.02</v>
      </c>
      <c r="H326" s="278">
        <v>0</v>
      </c>
      <c r="I326" s="117">
        <f t="shared" si="58"/>
        <v>0.02</v>
      </c>
      <c r="J326" s="90">
        <v>3.3000000000000002E-2</v>
      </c>
      <c r="K326" s="198">
        <f t="shared" si="60"/>
        <v>6.6E-4</v>
      </c>
      <c r="L326" s="198">
        <f t="shared" si="59"/>
        <v>0</v>
      </c>
    </row>
    <row r="327" spans="1:12" x14ac:dyDescent="0.2">
      <c r="A327" s="97" t="str">
        <f t="shared" si="70"/>
        <v>Putnam U2344</v>
      </c>
      <c r="B327" s="111" t="s">
        <v>97</v>
      </c>
      <c r="C327" s="111" t="s">
        <v>115</v>
      </c>
      <c r="D327" s="111" t="s">
        <v>118</v>
      </c>
      <c r="E327" s="173">
        <v>344</v>
      </c>
      <c r="F327" s="111" t="s">
        <v>102</v>
      </c>
      <c r="G327" s="277">
        <v>0.05</v>
      </c>
      <c r="H327" s="278">
        <v>0</v>
      </c>
      <c r="I327" s="117">
        <f t="shared" si="58"/>
        <v>0.05</v>
      </c>
      <c r="J327" s="90">
        <v>2.4E-2</v>
      </c>
      <c r="K327" s="198">
        <f t="shared" si="60"/>
        <v>1.2000000000000001E-3</v>
      </c>
      <c r="L327" s="198">
        <f t="shared" si="59"/>
        <v>0</v>
      </c>
    </row>
    <row r="328" spans="1:12" x14ac:dyDescent="0.2">
      <c r="A328" s="97" t="str">
        <f t="shared" si="70"/>
        <v>Putnam U2345</v>
      </c>
      <c r="B328" s="111" t="s">
        <v>97</v>
      </c>
      <c r="C328" s="111" t="s">
        <v>115</v>
      </c>
      <c r="D328" s="111" t="s">
        <v>118</v>
      </c>
      <c r="E328" s="173">
        <v>345</v>
      </c>
      <c r="F328" s="111" t="s">
        <v>31</v>
      </c>
      <c r="G328" s="277">
        <v>0</v>
      </c>
      <c r="H328" s="278">
        <v>0</v>
      </c>
      <c r="I328" s="117">
        <f t="shared" ref="I328:I391" si="71">G328-H328</f>
        <v>0</v>
      </c>
      <c r="J328" s="90">
        <v>2.4E-2</v>
      </c>
      <c r="K328" s="198">
        <f t="shared" si="60"/>
        <v>0</v>
      </c>
      <c r="L328" s="198">
        <f t="shared" ref="L328:L391" si="72">H328*J328</f>
        <v>0</v>
      </c>
    </row>
    <row r="329" spans="1:12" x14ac:dyDescent="0.2">
      <c r="A329" s="97" t="str">
        <f t="shared" si="70"/>
        <v>Putnam U2346</v>
      </c>
      <c r="B329" s="111" t="s">
        <v>97</v>
      </c>
      <c r="C329" s="111" t="s">
        <v>115</v>
      </c>
      <c r="D329" s="111" t="s">
        <v>118</v>
      </c>
      <c r="E329" s="173">
        <v>346</v>
      </c>
      <c r="F329" s="111" t="s">
        <v>32</v>
      </c>
      <c r="G329" s="277">
        <v>0</v>
      </c>
      <c r="H329" s="278">
        <v>0</v>
      </c>
      <c r="I329" s="117">
        <f t="shared" si="71"/>
        <v>0</v>
      </c>
      <c r="J329" s="90">
        <v>2.4E-2</v>
      </c>
      <c r="K329" s="198">
        <f t="shared" si="60"/>
        <v>0</v>
      </c>
      <c r="L329" s="198">
        <f t="shared" si="72"/>
        <v>0</v>
      </c>
    </row>
    <row r="330" spans="1:12" x14ac:dyDescent="0.2">
      <c r="A330" s="97" t="str">
        <f>$D$330&amp;E330</f>
        <v>Riviera Comm342</v>
      </c>
      <c r="B330" s="111" t="s">
        <v>97</v>
      </c>
      <c r="C330" s="111" t="s">
        <v>46</v>
      </c>
      <c r="D330" s="111" t="s">
        <v>47</v>
      </c>
      <c r="E330" s="173">
        <v>342</v>
      </c>
      <c r="F330" s="111" t="s">
        <v>101</v>
      </c>
      <c r="G330" s="277">
        <v>0</v>
      </c>
      <c r="H330" s="278">
        <v>0</v>
      </c>
      <c r="I330" s="117">
        <f t="shared" si="71"/>
        <v>0</v>
      </c>
      <c r="J330" s="90">
        <v>3.3000000000000002E-2</v>
      </c>
      <c r="K330" s="198">
        <f t="shared" ref="K330:K393" si="73">I330*J330</f>
        <v>0</v>
      </c>
      <c r="L330" s="198">
        <f t="shared" si="72"/>
        <v>0</v>
      </c>
    </row>
    <row r="331" spans="1:12" x14ac:dyDescent="0.2">
      <c r="A331" s="97" t="str">
        <f t="shared" ref="A331:A332" si="74">$D$330&amp;E331</f>
        <v>Riviera Comm346.3</v>
      </c>
      <c r="B331" s="111" t="s">
        <v>97</v>
      </c>
      <c r="C331" s="111" t="s">
        <v>46</v>
      </c>
      <c r="D331" s="111" t="s">
        <v>47</v>
      </c>
      <c r="E331" s="173">
        <v>346.3</v>
      </c>
      <c r="F331" s="111" t="s">
        <v>33</v>
      </c>
      <c r="G331" s="277">
        <v>1471.79</v>
      </c>
      <c r="H331" s="278">
        <v>0</v>
      </c>
      <c r="I331" s="117">
        <f t="shared" si="71"/>
        <v>1471.79</v>
      </c>
      <c r="J331" s="90">
        <v>0.33329999999999999</v>
      </c>
      <c r="K331" s="198">
        <f t="shared" si="73"/>
        <v>490.54760699999997</v>
      </c>
      <c r="L331" s="198">
        <f t="shared" si="72"/>
        <v>0</v>
      </c>
    </row>
    <row r="332" spans="1:12" x14ac:dyDescent="0.2">
      <c r="A332" s="97" t="str">
        <f t="shared" si="74"/>
        <v>Riviera Comm346.5</v>
      </c>
      <c r="B332" s="111" t="s">
        <v>97</v>
      </c>
      <c r="C332" s="111" t="s">
        <v>46</v>
      </c>
      <c r="D332" s="111" t="s">
        <v>47</v>
      </c>
      <c r="E332" s="173">
        <v>346.5</v>
      </c>
      <c r="F332" s="111" t="s">
        <v>493</v>
      </c>
      <c r="G332" s="277">
        <v>675832.09</v>
      </c>
      <c r="H332" s="278">
        <v>0</v>
      </c>
      <c r="I332" s="117">
        <f t="shared" si="71"/>
        <v>675832.09</v>
      </c>
      <c r="J332" s="90">
        <v>0.2</v>
      </c>
      <c r="K332" s="198">
        <f t="shared" si="73"/>
        <v>135166.41800000001</v>
      </c>
      <c r="L332" s="198">
        <f t="shared" si="72"/>
        <v>0</v>
      </c>
    </row>
    <row r="333" spans="1:12" x14ac:dyDescent="0.2">
      <c r="A333" s="97" t="str">
        <f>$D$333&amp;E333</f>
        <v>Riviera U1 Comm CC341</v>
      </c>
      <c r="B333" s="111" t="s">
        <v>97</v>
      </c>
      <c r="C333" s="111" t="s">
        <v>46</v>
      </c>
      <c r="D333" s="111" t="s">
        <v>119</v>
      </c>
      <c r="E333" s="173">
        <v>341</v>
      </c>
      <c r="F333" s="111" t="s">
        <v>24</v>
      </c>
      <c r="G333" s="277">
        <v>63270029.630000003</v>
      </c>
      <c r="H333" s="278">
        <v>0</v>
      </c>
      <c r="I333" s="117">
        <f t="shared" si="71"/>
        <v>63270029.630000003</v>
      </c>
      <c r="J333" s="90">
        <v>3.3000000000000002E-2</v>
      </c>
      <c r="K333" s="198">
        <f t="shared" si="73"/>
        <v>2087910.9777900001</v>
      </c>
      <c r="L333" s="198">
        <f t="shared" si="72"/>
        <v>0</v>
      </c>
    </row>
    <row r="334" spans="1:12" x14ac:dyDescent="0.2">
      <c r="A334" s="97" t="str">
        <f t="shared" ref="A334:A340" si="75">$D$333&amp;E334</f>
        <v>Riviera U1 Comm CC342</v>
      </c>
      <c r="B334" s="111" t="s">
        <v>97</v>
      </c>
      <c r="C334" s="111" t="s">
        <v>46</v>
      </c>
      <c r="D334" s="111" t="s">
        <v>119</v>
      </c>
      <c r="E334" s="173">
        <v>342</v>
      </c>
      <c r="F334" s="111" t="s">
        <v>101</v>
      </c>
      <c r="G334" s="277">
        <v>179202011.13</v>
      </c>
      <c r="H334" s="278">
        <v>0</v>
      </c>
      <c r="I334" s="117">
        <f t="shared" si="71"/>
        <v>179202011.13</v>
      </c>
      <c r="J334" s="90">
        <v>3.3000000000000002E-2</v>
      </c>
      <c r="K334" s="198">
        <f t="shared" si="73"/>
        <v>5913666.3672900004</v>
      </c>
      <c r="L334" s="198">
        <f t="shared" si="72"/>
        <v>0</v>
      </c>
    </row>
    <row r="335" spans="1:12" x14ac:dyDescent="0.2">
      <c r="A335" s="97" t="str">
        <f t="shared" si="75"/>
        <v>Riviera U1 Comm CC343</v>
      </c>
      <c r="B335" s="111" t="s">
        <v>97</v>
      </c>
      <c r="C335" s="111" t="s">
        <v>46</v>
      </c>
      <c r="D335" s="111" t="s">
        <v>119</v>
      </c>
      <c r="E335" s="173">
        <v>343</v>
      </c>
      <c r="F335" s="111" t="s">
        <v>99</v>
      </c>
      <c r="G335" s="277">
        <v>44540701.740000002</v>
      </c>
      <c r="H335" s="278">
        <v>0</v>
      </c>
      <c r="I335" s="117">
        <f t="shared" si="71"/>
        <v>44540701.740000002</v>
      </c>
      <c r="J335" s="90">
        <v>3.3000000000000002E-2</v>
      </c>
      <c r="K335" s="198">
        <f t="shared" si="73"/>
        <v>1469843.1574200001</v>
      </c>
      <c r="L335" s="198">
        <f t="shared" si="72"/>
        <v>0</v>
      </c>
    </row>
    <row r="336" spans="1:12" x14ac:dyDescent="0.2">
      <c r="A336" s="97" t="str">
        <f t="shared" si="75"/>
        <v>Riviera U1 Comm CC345</v>
      </c>
      <c r="B336" s="111" t="s">
        <v>97</v>
      </c>
      <c r="C336" s="111" t="s">
        <v>46</v>
      </c>
      <c r="D336" s="111" t="s">
        <v>119</v>
      </c>
      <c r="E336" s="173">
        <v>345</v>
      </c>
      <c r="F336" s="111" t="s">
        <v>31</v>
      </c>
      <c r="G336" s="277">
        <v>2211926.96</v>
      </c>
      <c r="H336" s="278">
        <v>0</v>
      </c>
      <c r="I336" s="117">
        <f t="shared" si="71"/>
        <v>2211926.96</v>
      </c>
      <c r="J336" s="90">
        <v>3.3000000000000002E-2</v>
      </c>
      <c r="K336" s="198">
        <f t="shared" si="73"/>
        <v>72993.589680000005</v>
      </c>
      <c r="L336" s="198">
        <f t="shared" si="72"/>
        <v>0</v>
      </c>
    </row>
    <row r="337" spans="1:12" x14ac:dyDescent="0.2">
      <c r="A337" s="97" t="str">
        <f t="shared" si="75"/>
        <v>Riviera U1 Comm CC346</v>
      </c>
      <c r="B337" s="111" t="s">
        <v>97</v>
      </c>
      <c r="C337" s="111" t="s">
        <v>46</v>
      </c>
      <c r="D337" s="111" t="s">
        <v>119</v>
      </c>
      <c r="E337" s="173">
        <v>346</v>
      </c>
      <c r="F337" s="111" t="s">
        <v>32</v>
      </c>
      <c r="G337" s="277">
        <v>3814360.27</v>
      </c>
      <c r="H337" s="278">
        <v>0</v>
      </c>
      <c r="I337" s="117">
        <f t="shared" si="71"/>
        <v>3814360.27</v>
      </c>
      <c r="J337" s="90">
        <v>3.3000000000000002E-2</v>
      </c>
      <c r="K337" s="198">
        <f t="shared" si="73"/>
        <v>125873.88891000001</v>
      </c>
      <c r="L337" s="198">
        <f t="shared" si="72"/>
        <v>0</v>
      </c>
    </row>
    <row r="338" spans="1:12" x14ac:dyDescent="0.2">
      <c r="A338" s="97" t="str">
        <f t="shared" si="75"/>
        <v>Riviera U1 Comm CC346.3</v>
      </c>
      <c r="B338" s="111" t="s">
        <v>97</v>
      </c>
      <c r="C338" s="111" t="s">
        <v>46</v>
      </c>
      <c r="D338" s="111" t="s">
        <v>119</v>
      </c>
      <c r="E338" s="173">
        <v>346.3</v>
      </c>
      <c r="F338" s="111" t="s">
        <v>33</v>
      </c>
      <c r="G338" s="277">
        <v>-706.57</v>
      </c>
      <c r="H338" s="278">
        <v>0</v>
      </c>
      <c r="I338" s="117">
        <f t="shared" si="71"/>
        <v>-706.57</v>
      </c>
      <c r="J338" s="90">
        <v>0.33329999999999999</v>
      </c>
      <c r="K338" s="198">
        <f t="shared" si="73"/>
        <v>-235.49978100000001</v>
      </c>
      <c r="L338" s="198">
        <f t="shared" si="72"/>
        <v>0</v>
      </c>
    </row>
    <row r="339" spans="1:12" x14ac:dyDescent="0.2">
      <c r="A339" s="97" t="str">
        <f t="shared" si="75"/>
        <v>Riviera U1 Comm CC346.5</v>
      </c>
      <c r="B339" s="111" t="s">
        <v>97</v>
      </c>
      <c r="C339" s="111" t="s">
        <v>46</v>
      </c>
      <c r="D339" s="111" t="s">
        <v>119</v>
      </c>
      <c r="E339" s="173">
        <v>346.5</v>
      </c>
      <c r="F339" s="111" t="s">
        <v>493</v>
      </c>
      <c r="G339" s="277">
        <v>0</v>
      </c>
      <c r="H339" s="278">
        <v>0</v>
      </c>
      <c r="I339" s="117">
        <f t="shared" si="71"/>
        <v>0</v>
      </c>
      <c r="J339" s="90">
        <v>0.2</v>
      </c>
      <c r="K339" s="198">
        <f t="shared" si="73"/>
        <v>0</v>
      </c>
      <c r="L339" s="198">
        <f t="shared" si="72"/>
        <v>0</v>
      </c>
    </row>
    <row r="340" spans="1:12" x14ac:dyDescent="0.2">
      <c r="A340" s="97" t="str">
        <f t="shared" si="75"/>
        <v>Riviera U1 Comm CC346.7</v>
      </c>
      <c r="B340" s="111" t="s">
        <v>97</v>
      </c>
      <c r="C340" s="111" t="s">
        <v>46</v>
      </c>
      <c r="D340" s="111" t="s">
        <v>119</v>
      </c>
      <c r="E340" s="173">
        <v>346.7</v>
      </c>
      <c r="F340" s="111" t="s">
        <v>27</v>
      </c>
      <c r="G340" s="277">
        <v>2653029.63</v>
      </c>
      <c r="H340" s="278">
        <v>0</v>
      </c>
      <c r="I340" s="117">
        <f t="shared" si="71"/>
        <v>2653029.63</v>
      </c>
      <c r="J340" s="90">
        <v>0.1429</v>
      </c>
      <c r="K340" s="198">
        <f t="shared" si="73"/>
        <v>379117.93412699999</v>
      </c>
      <c r="L340" s="198">
        <f t="shared" si="72"/>
        <v>0</v>
      </c>
    </row>
    <row r="341" spans="1:12" x14ac:dyDescent="0.2">
      <c r="A341" s="97" t="str">
        <f>$D$341&amp;E341</f>
        <v>Riviera U1CC341</v>
      </c>
      <c r="B341" s="111" t="s">
        <v>97</v>
      </c>
      <c r="C341" s="111" t="s">
        <v>46</v>
      </c>
      <c r="D341" s="111" t="s">
        <v>120</v>
      </c>
      <c r="E341" s="173">
        <v>341</v>
      </c>
      <c r="F341" s="111" t="s">
        <v>24</v>
      </c>
      <c r="G341" s="277">
        <v>15997089.92</v>
      </c>
      <c r="H341" s="278">
        <v>0</v>
      </c>
      <c r="I341" s="117">
        <f t="shared" si="71"/>
        <v>15997089.92</v>
      </c>
      <c r="J341" s="90">
        <v>3.3000000000000002E-2</v>
      </c>
      <c r="K341" s="198">
        <f t="shared" si="73"/>
        <v>527903.96736000001</v>
      </c>
      <c r="L341" s="198">
        <f t="shared" si="72"/>
        <v>0</v>
      </c>
    </row>
    <row r="342" spans="1:12" x14ac:dyDescent="0.2">
      <c r="A342" s="97" t="str">
        <f t="shared" ref="A342:A346" si="76">$D$341&amp;E342</f>
        <v>Riviera U1CC342</v>
      </c>
      <c r="B342" s="111" t="s">
        <v>97</v>
      </c>
      <c r="C342" s="111" t="s">
        <v>46</v>
      </c>
      <c r="D342" s="111" t="s">
        <v>120</v>
      </c>
      <c r="E342" s="173">
        <v>342</v>
      </c>
      <c r="F342" s="111" t="s">
        <v>101</v>
      </c>
      <c r="G342" s="277">
        <v>31193370.789999999</v>
      </c>
      <c r="H342" s="278">
        <v>0</v>
      </c>
      <c r="I342" s="117">
        <f t="shared" si="71"/>
        <v>31193370.789999999</v>
      </c>
      <c r="J342" s="90">
        <v>3.3000000000000002E-2</v>
      </c>
      <c r="K342" s="198">
        <f t="shared" si="73"/>
        <v>1029381.23607</v>
      </c>
      <c r="L342" s="198">
        <f t="shared" si="72"/>
        <v>0</v>
      </c>
    </row>
    <row r="343" spans="1:12" x14ac:dyDescent="0.2">
      <c r="A343" s="97" t="str">
        <f t="shared" si="76"/>
        <v>Riviera U1CC343</v>
      </c>
      <c r="B343" s="111" t="s">
        <v>97</v>
      </c>
      <c r="C343" s="111" t="s">
        <v>46</v>
      </c>
      <c r="D343" s="111" t="s">
        <v>120</v>
      </c>
      <c r="E343" s="173">
        <v>343</v>
      </c>
      <c r="F343" s="111" t="s">
        <v>99</v>
      </c>
      <c r="G343" s="277">
        <v>596275998.38</v>
      </c>
      <c r="H343" s="278">
        <v>0</v>
      </c>
      <c r="I343" s="117">
        <f t="shared" si="71"/>
        <v>596275998.38</v>
      </c>
      <c r="J343" s="90">
        <v>3.3000000000000002E-2</v>
      </c>
      <c r="K343" s="198">
        <f t="shared" si="73"/>
        <v>19677107.946540002</v>
      </c>
      <c r="L343" s="198">
        <f t="shared" si="72"/>
        <v>0</v>
      </c>
    </row>
    <row r="344" spans="1:12" x14ac:dyDescent="0.2">
      <c r="A344" s="97" t="str">
        <f t="shared" si="76"/>
        <v>Riviera U1CC344</v>
      </c>
      <c r="B344" s="111" t="s">
        <v>97</v>
      </c>
      <c r="C344" s="111" t="s">
        <v>46</v>
      </c>
      <c r="D344" s="111" t="s">
        <v>120</v>
      </c>
      <c r="E344" s="173">
        <v>344</v>
      </c>
      <c r="F344" s="111" t="s">
        <v>102</v>
      </c>
      <c r="G344" s="277">
        <v>77435983.799999997</v>
      </c>
      <c r="H344" s="278">
        <v>0</v>
      </c>
      <c r="I344" s="117">
        <f t="shared" si="71"/>
        <v>77435983.799999997</v>
      </c>
      <c r="J344" s="90">
        <v>3.3000000000000002E-2</v>
      </c>
      <c r="K344" s="198">
        <f t="shared" si="73"/>
        <v>2555387.4654000001</v>
      </c>
      <c r="L344" s="198">
        <f t="shared" si="72"/>
        <v>0</v>
      </c>
    </row>
    <row r="345" spans="1:12" x14ac:dyDescent="0.2">
      <c r="A345" s="97" t="str">
        <f t="shared" si="76"/>
        <v>Riviera U1CC345</v>
      </c>
      <c r="B345" s="111" t="s">
        <v>97</v>
      </c>
      <c r="C345" s="111" t="s">
        <v>46</v>
      </c>
      <c r="D345" s="111" t="s">
        <v>120</v>
      </c>
      <c r="E345" s="173">
        <v>345</v>
      </c>
      <c r="F345" s="111" t="s">
        <v>31</v>
      </c>
      <c r="G345" s="277">
        <v>77957689.459999993</v>
      </c>
      <c r="H345" s="278">
        <v>0</v>
      </c>
      <c r="I345" s="117">
        <f t="shared" si="71"/>
        <v>77957689.459999993</v>
      </c>
      <c r="J345" s="90">
        <v>3.3000000000000002E-2</v>
      </c>
      <c r="K345" s="198">
        <f t="shared" si="73"/>
        <v>2572603.7521799998</v>
      </c>
      <c r="L345" s="198">
        <f t="shared" si="72"/>
        <v>0</v>
      </c>
    </row>
    <row r="346" spans="1:12" x14ac:dyDescent="0.2">
      <c r="A346" s="97" t="str">
        <f t="shared" si="76"/>
        <v>Riviera U1CC346</v>
      </c>
      <c r="B346" s="111" t="s">
        <v>97</v>
      </c>
      <c r="C346" s="111" t="s">
        <v>46</v>
      </c>
      <c r="D346" s="111" t="s">
        <v>120</v>
      </c>
      <c r="E346" s="173">
        <v>346</v>
      </c>
      <c r="F346" s="111" t="s">
        <v>32</v>
      </c>
      <c r="G346" s="277">
        <v>7268532.8200000003</v>
      </c>
      <c r="H346" s="278">
        <v>0</v>
      </c>
      <c r="I346" s="117">
        <f t="shared" si="71"/>
        <v>7268532.8200000003</v>
      </c>
      <c r="J346" s="90">
        <v>3.3000000000000002E-2</v>
      </c>
      <c r="K346" s="198">
        <f t="shared" si="73"/>
        <v>239861.58306000003</v>
      </c>
      <c r="L346" s="198">
        <f t="shared" si="72"/>
        <v>0</v>
      </c>
    </row>
    <row r="347" spans="1:12" x14ac:dyDescent="0.2">
      <c r="A347" s="97" t="str">
        <f>$D$347&amp;E347</f>
        <v>Sanford Comm341</v>
      </c>
      <c r="B347" s="111" t="s">
        <v>97</v>
      </c>
      <c r="C347" s="111" t="s">
        <v>121</v>
      </c>
      <c r="D347" s="111" t="s">
        <v>122</v>
      </c>
      <c r="E347" s="173">
        <v>341</v>
      </c>
      <c r="F347" s="111" t="s">
        <v>24</v>
      </c>
      <c r="G347" s="277">
        <v>68206349.060000002</v>
      </c>
      <c r="H347" s="278">
        <v>304304.59000000003</v>
      </c>
      <c r="I347" s="117">
        <f t="shared" si="71"/>
        <v>67902044.469999999</v>
      </c>
      <c r="J347" s="90">
        <v>3.5000000000000003E-2</v>
      </c>
      <c r="K347" s="198">
        <f t="shared" si="73"/>
        <v>2376571.55645</v>
      </c>
      <c r="L347" s="198">
        <f t="shared" si="72"/>
        <v>10650.660650000002</v>
      </c>
    </row>
    <row r="348" spans="1:12" x14ac:dyDescent="0.2">
      <c r="A348" s="97" t="str">
        <f t="shared" ref="A348:A355" si="77">$D$347&amp;E348</f>
        <v>Sanford Comm342</v>
      </c>
      <c r="B348" s="111" t="s">
        <v>97</v>
      </c>
      <c r="C348" s="111" t="s">
        <v>121</v>
      </c>
      <c r="D348" s="111" t="s">
        <v>122</v>
      </c>
      <c r="E348" s="173">
        <v>342</v>
      </c>
      <c r="F348" s="111" t="s">
        <v>101</v>
      </c>
      <c r="G348" s="277">
        <v>84697.32</v>
      </c>
      <c r="H348" s="278">
        <v>0</v>
      </c>
      <c r="I348" s="117">
        <f t="shared" si="71"/>
        <v>84697.32</v>
      </c>
      <c r="J348" s="90">
        <v>3.7999999999999999E-2</v>
      </c>
      <c r="K348" s="198">
        <f t="shared" si="73"/>
        <v>3218.4981600000001</v>
      </c>
      <c r="L348" s="198">
        <f t="shared" si="72"/>
        <v>0</v>
      </c>
    </row>
    <row r="349" spans="1:12" x14ac:dyDescent="0.2">
      <c r="A349" s="97" t="str">
        <f t="shared" si="77"/>
        <v>Sanford Comm343</v>
      </c>
      <c r="B349" s="111" t="s">
        <v>97</v>
      </c>
      <c r="C349" s="111" t="s">
        <v>121</v>
      </c>
      <c r="D349" s="111" t="s">
        <v>122</v>
      </c>
      <c r="E349" s="173">
        <v>343</v>
      </c>
      <c r="F349" s="111" t="s">
        <v>99</v>
      </c>
      <c r="G349" s="277">
        <v>5533439.5999999996</v>
      </c>
      <c r="H349" s="278">
        <v>0</v>
      </c>
      <c r="I349" s="117">
        <f t="shared" si="71"/>
        <v>5533439.5999999996</v>
      </c>
      <c r="J349" s="90">
        <v>4.4999999999999998E-2</v>
      </c>
      <c r="K349" s="198">
        <f t="shared" si="73"/>
        <v>249004.78199999998</v>
      </c>
      <c r="L349" s="198">
        <f t="shared" si="72"/>
        <v>0</v>
      </c>
    </row>
    <row r="350" spans="1:12" x14ac:dyDescent="0.2">
      <c r="A350" s="97" t="str">
        <f t="shared" si="77"/>
        <v>Sanford Comm344</v>
      </c>
      <c r="B350" s="111" t="s">
        <v>97</v>
      </c>
      <c r="C350" s="111" t="s">
        <v>121</v>
      </c>
      <c r="D350" s="111" t="s">
        <v>122</v>
      </c>
      <c r="E350" s="173">
        <v>344</v>
      </c>
      <c r="F350" s="111" t="s">
        <v>102</v>
      </c>
      <c r="G350" s="277">
        <v>191076.28</v>
      </c>
      <c r="H350" s="278">
        <v>0</v>
      </c>
      <c r="I350" s="117">
        <f t="shared" si="71"/>
        <v>191076.28</v>
      </c>
      <c r="J350" s="90">
        <v>3.4000000000000002E-2</v>
      </c>
      <c r="K350" s="198">
        <f t="shared" si="73"/>
        <v>6496.5935200000004</v>
      </c>
      <c r="L350" s="198">
        <f t="shared" si="72"/>
        <v>0</v>
      </c>
    </row>
    <row r="351" spans="1:12" x14ac:dyDescent="0.2">
      <c r="A351" s="97" t="str">
        <f t="shared" si="77"/>
        <v>Sanford Comm345</v>
      </c>
      <c r="B351" s="111" t="s">
        <v>97</v>
      </c>
      <c r="C351" s="111" t="s">
        <v>121</v>
      </c>
      <c r="D351" s="111" t="s">
        <v>122</v>
      </c>
      <c r="E351" s="173">
        <v>345</v>
      </c>
      <c r="F351" s="111" t="s">
        <v>31</v>
      </c>
      <c r="G351" s="277">
        <v>1968306.83</v>
      </c>
      <c r="H351" s="278">
        <v>0</v>
      </c>
      <c r="I351" s="117">
        <f t="shared" si="71"/>
        <v>1968306.83</v>
      </c>
      <c r="J351" s="90">
        <v>3.4000000000000002E-2</v>
      </c>
      <c r="K351" s="198">
        <f t="shared" si="73"/>
        <v>66922.432220000002</v>
      </c>
      <c r="L351" s="198">
        <f t="shared" si="72"/>
        <v>0</v>
      </c>
    </row>
    <row r="352" spans="1:12" x14ac:dyDescent="0.2">
      <c r="A352" s="97" t="str">
        <f t="shared" si="77"/>
        <v>Sanford Comm346</v>
      </c>
      <c r="B352" s="111" t="s">
        <v>97</v>
      </c>
      <c r="C352" s="111" t="s">
        <v>121</v>
      </c>
      <c r="D352" s="111" t="s">
        <v>122</v>
      </c>
      <c r="E352" s="173">
        <v>346</v>
      </c>
      <c r="F352" s="111" t="s">
        <v>32</v>
      </c>
      <c r="G352" s="277">
        <v>2128770.21</v>
      </c>
      <c r="H352" s="278">
        <v>0</v>
      </c>
      <c r="I352" s="117">
        <f t="shared" si="71"/>
        <v>2128770.21</v>
      </c>
      <c r="J352" s="90">
        <v>3.4000000000000002E-2</v>
      </c>
      <c r="K352" s="198">
        <f t="shared" si="73"/>
        <v>72378.187140000009</v>
      </c>
      <c r="L352" s="198">
        <f t="shared" si="72"/>
        <v>0</v>
      </c>
    </row>
    <row r="353" spans="1:12" x14ac:dyDescent="0.2">
      <c r="A353" s="97" t="str">
        <f t="shared" si="77"/>
        <v>Sanford Comm346.3</v>
      </c>
      <c r="B353" s="111" t="s">
        <v>97</v>
      </c>
      <c r="C353" s="111" t="s">
        <v>121</v>
      </c>
      <c r="D353" s="111" t="s">
        <v>122</v>
      </c>
      <c r="E353" s="173">
        <v>346.3</v>
      </c>
      <c r="F353" s="111" t="s">
        <v>33</v>
      </c>
      <c r="G353" s="277">
        <v>103816.67</v>
      </c>
      <c r="H353" s="278">
        <v>0</v>
      </c>
      <c r="I353" s="117">
        <f t="shared" si="71"/>
        <v>103816.67</v>
      </c>
      <c r="J353" s="90">
        <v>0.33329999999999999</v>
      </c>
      <c r="K353" s="198">
        <f t="shared" si="73"/>
        <v>34602.096110999999</v>
      </c>
      <c r="L353" s="198">
        <f t="shared" si="72"/>
        <v>0</v>
      </c>
    </row>
    <row r="354" spans="1:12" x14ac:dyDescent="0.2">
      <c r="A354" s="97" t="str">
        <f t="shared" si="77"/>
        <v>Sanford Comm346.5</v>
      </c>
      <c r="B354" s="111" t="s">
        <v>97</v>
      </c>
      <c r="C354" s="111" t="s">
        <v>121</v>
      </c>
      <c r="D354" s="111" t="s">
        <v>122</v>
      </c>
      <c r="E354" s="173">
        <v>346.5</v>
      </c>
      <c r="F354" s="111" t="s">
        <v>26</v>
      </c>
      <c r="G354" s="277">
        <v>172476.06</v>
      </c>
      <c r="H354" s="278">
        <v>0</v>
      </c>
      <c r="I354" s="117">
        <f t="shared" si="71"/>
        <v>172476.06</v>
      </c>
      <c r="J354" s="90">
        <v>0.2</v>
      </c>
      <c r="K354" s="198">
        <f t="shared" si="73"/>
        <v>34495.212</v>
      </c>
      <c r="L354" s="198">
        <f t="shared" si="72"/>
        <v>0</v>
      </c>
    </row>
    <row r="355" spans="1:12" x14ac:dyDescent="0.2">
      <c r="A355" s="97" t="str">
        <f t="shared" si="77"/>
        <v>Sanford Comm346.7</v>
      </c>
      <c r="B355" s="111" t="s">
        <v>97</v>
      </c>
      <c r="C355" s="111" t="s">
        <v>121</v>
      </c>
      <c r="D355" s="111" t="s">
        <v>122</v>
      </c>
      <c r="E355" s="173">
        <v>346.7</v>
      </c>
      <c r="F355" s="111" t="s">
        <v>27</v>
      </c>
      <c r="G355" s="277">
        <v>984576.22</v>
      </c>
      <c r="H355" s="278">
        <v>0</v>
      </c>
      <c r="I355" s="117">
        <f t="shared" si="71"/>
        <v>984576.22</v>
      </c>
      <c r="J355" s="90">
        <v>0.1429</v>
      </c>
      <c r="K355" s="198">
        <f t="shared" si="73"/>
        <v>140695.941838</v>
      </c>
      <c r="L355" s="198">
        <f t="shared" si="72"/>
        <v>0</v>
      </c>
    </row>
    <row r="356" spans="1:12" x14ac:dyDescent="0.2">
      <c r="A356" s="97" t="str">
        <f>$D$356&amp;E356</f>
        <v>Sanford U4341</v>
      </c>
      <c r="B356" s="111" t="s">
        <v>97</v>
      </c>
      <c r="C356" s="111" t="s">
        <v>121</v>
      </c>
      <c r="D356" s="111" t="s">
        <v>123</v>
      </c>
      <c r="E356" s="173">
        <v>341</v>
      </c>
      <c r="F356" s="111" t="s">
        <v>24</v>
      </c>
      <c r="G356" s="277">
        <v>7075638.1500000004</v>
      </c>
      <c r="H356" s="278">
        <v>0</v>
      </c>
      <c r="I356" s="117">
        <f t="shared" si="71"/>
        <v>7075638.1500000004</v>
      </c>
      <c r="J356" s="90">
        <v>3.5000000000000003E-2</v>
      </c>
      <c r="K356" s="198">
        <f t="shared" si="73"/>
        <v>247647.33525000003</v>
      </c>
      <c r="L356" s="198">
        <f t="shared" si="72"/>
        <v>0</v>
      </c>
    </row>
    <row r="357" spans="1:12" x14ac:dyDescent="0.2">
      <c r="A357" s="97" t="str">
        <f t="shared" ref="A357:A362" si="78">$D$356&amp;E357</f>
        <v>Sanford U4342</v>
      </c>
      <c r="B357" s="111" t="s">
        <v>97</v>
      </c>
      <c r="C357" s="111" t="s">
        <v>121</v>
      </c>
      <c r="D357" s="111" t="s">
        <v>123</v>
      </c>
      <c r="E357" s="173">
        <v>342</v>
      </c>
      <c r="F357" s="111" t="s">
        <v>101</v>
      </c>
      <c r="G357" s="277">
        <v>1718938.07</v>
      </c>
      <c r="H357" s="278">
        <v>0</v>
      </c>
      <c r="I357" s="117">
        <f t="shared" si="71"/>
        <v>1718938.07</v>
      </c>
      <c r="J357" s="90">
        <v>3.7999999999999999E-2</v>
      </c>
      <c r="K357" s="198">
        <f t="shared" si="73"/>
        <v>65319.646659999999</v>
      </c>
      <c r="L357" s="198">
        <f t="shared" si="72"/>
        <v>0</v>
      </c>
    </row>
    <row r="358" spans="1:12" x14ac:dyDescent="0.2">
      <c r="A358" s="97" t="str">
        <f t="shared" si="78"/>
        <v>Sanford U4343</v>
      </c>
      <c r="B358" s="111" t="s">
        <v>97</v>
      </c>
      <c r="C358" s="111" t="s">
        <v>121</v>
      </c>
      <c r="D358" s="111" t="s">
        <v>123</v>
      </c>
      <c r="E358" s="173">
        <v>343</v>
      </c>
      <c r="F358" s="111" t="s">
        <v>99</v>
      </c>
      <c r="G358" s="277">
        <v>298692134.44999999</v>
      </c>
      <c r="H358" s="278">
        <v>171843.06</v>
      </c>
      <c r="I358" s="117">
        <f t="shared" si="71"/>
        <v>298520291.38999999</v>
      </c>
      <c r="J358" s="90">
        <v>4.8000000000000001E-2</v>
      </c>
      <c r="K358" s="198">
        <f t="shared" si="73"/>
        <v>14328973.986719999</v>
      </c>
      <c r="L358" s="198">
        <f t="shared" si="72"/>
        <v>8248.4668799999999</v>
      </c>
    </row>
    <row r="359" spans="1:12" x14ac:dyDescent="0.2">
      <c r="A359" s="97" t="str">
        <f t="shared" si="78"/>
        <v>Sanford U4344</v>
      </c>
      <c r="B359" s="111" t="s">
        <v>97</v>
      </c>
      <c r="C359" s="111" t="s">
        <v>121</v>
      </c>
      <c r="D359" s="111" t="s">
        <v>123</v>
      </c>
      <c r="E359" s="173">
        <v>344</v>
      </c>
      <c r="F359" s="111" t="s">
        <v>102</v>
      </c>
      <c r="G359" s="277">
        <v>31277821.760000002</v>
      </c>
      <c r="H359" s="278">
        <v>0</v>
      </c>
      <c r="I359" s="117">
        <f t="shared" si="71"/>
        <v>31277821.760000002</v>
      </c>
      <c r="J359" s="90">
        <v>3.4000000000000002E-2</v>
      </c>
      <c r="K359" s="198">
        <f t="shared" si="73"/>
        <v>1063445.9398400001</v>
      </c>
      <c r="L359" s="198">
        <f t="shared" si="72"/>
        <v>0</v>
      </c>
    </row>
    <row r="360" spans="1:12" x14ac:dyDescent="0.2">
      <c r="A360" s="97" t="str">
        <f t="shared" si="78"/>
        <v>Sanford U4345</v>
      </c>
      <c r="B360" s="111" t="s">
        <v>97</v>
      </c>
      <c r="C360" s="111" t="s">
        <v>121</v>
      </c>
      <c r="D360" s="111" t="s">
        <v>123</v>
      </c>
      <c r="E360" s="173">
        <v>345</v>
      </c>
      <c r="F360" s="111" t="s">
        <v>31</v>
      </c>
      <c r="G360" s="277">
        <v>33545995.109999999</v>
      </c>
      <c r="H360" s="278">
        <v>0</v>
      </c>
      <c r="I360" s="117">
        <f t="shared" si="71"/>
        <v>33545995.109999999</v>
      </c>
      <c r="J360" s="90">
        <v>3.4000000000000002E-2</v>
      </c>
      <c r="K360" s="198">
        <f t="shared" si="73"/>
        <v>1140563.8337400001</v>
      </c>
      <c r="L360" s="198">
        <f t="shared" si="72"/>
        <v>0</v>
      </c>
    </row>
    <row r="361" spans="1:12" x14ac:dyDescent="0.2">
      <c r="A361" s="97" t="str">
        <f t="shared" si="78"/>
        <v>Sanford U4346</v>
      </c>
      <c r="B361" s="111" t="s">
        <v>97</v>
      </c>
      <c r="C361" s="111" t="s">
        <v>121</v>
      </c>
      <c r="D361" s="111" t="s">
        <v>123</v>
      </c>
      <c r="E361" s="173">
        <v>346</v>
      </c>
      <c r="F361" s="111" t="s">
        <v>32</v>
      </c>
      <c r="G361" s="277">
        <v>3170293.07</v>
      </c>
      <c r="H361" s="278">
        <v>0</v>
      </c>
      <c r="I361" s="117">
        <f t="shared" si="71"/>
        <v>3170293.07</v>
      </c>
      <c r="J361" s="90">
        <v>3.4000000000000002E-2</v>
      </c>
      <c r="K361" s="198">
        <f t="shared" si="73"/>
        <v>107789.96438</v>
      </c>
      <c r="L361" s="198">
        <f t="shared" si="72"/>
        <v>0</v>
      </c>
    </row>
    <row r="362" spans="1:12" x14ac:dyDescent="0.2">
      <c r="A362" s="97" t="str">
        <f t="shared" si="78"/>
        <v>Sanford U4346.5</v>
      </c>
      <c r="B362" s="111" t="s">
        <v>97</v>
      </c>
      <c r="C362" s="111" t="s">
        <v>121</v>
      </c>
      <c r="D362" s="111" t="s">
        <v>123</v>
      </c>
      <c r="E362" s="173">
        <v>346.5</v>
      </c>
      <c r="F362" s="111" t="s">
        <v>26</v>
      </c>
      <c r="G362" s="277">
        <v>20149.670000000002</v>
      </c>
      <c r="H362" s="278">
        <v>0</v>
      </c>
      <c r="I362" s="117">
        <f t="shared" si="71"/>
        <v>20149.670000000002</v>
      </c>
      <c r="J362" s="90">
        <v>0.2</v>
      </c>
      <c r="K362" s="198">
        <f t="shared" si="73"/>
        <v>4029.9340000000007</v>
      </c>
      <c r="L362" s="198">
        <f t="shared" si="72"/>
        <v>0</v>
      </c>
    </row>
    <row r="363" spans="1:12" x14ac:dyDescent="0.2">
      <c r="A363" s="97" t="str">
        <f>$D$363&amp;E363</f>
        <v>Sanford U5341</v>
      </c>
      <c r="B363" s="111" t="s">
        <v>97</v>
      </c>
      <c r="C363" s="111" t="s">
        <v>121</v>
      </c>
      <c r="D363" s="111" t="s">
        <v>124</v>
      </c>
      <c r="E363" s="173">
        <v>341</v>
      </c>
      <c r="F363" s="111" t="s">
        <v>24</v>
      </c>
      <c r="G363" s="277">
        <v>6933967.8600000003</v>
      </c>
      <c r="H363" s="278">
        <v>0</v>
      </c>
      <c r="I363" s="117">
        <f t="shared" si="71"/>
        <v>6933967.8600000003</v>
      </c>
      <c r="J363" s="90">
        <v>3.5000000000000003E-2</v>
      </c>
      <c r="K363" s="198">
        <f t="shared" si="73"/>
        <v>242688.87510000003</v>
      </c>
      <c r="L363" s="198">
        <f t="shared" si="72"/>
        <v>0</v>
      </c>
    </row>
    <row r="364" spans="1:12" x14ac:dyDescent="0.2">
      <c r="A364" s="97" t="str">
        <f t="shared" ref="A364:A369" si="79">$D$363&amp;E364</f>
        <v>Sanford U5342</v>
      </c>
      <c r="B364" s="111" t="s">
        <v>97</v>
      </c>
      <c r="C364" s="111" t="s">
        <v>121</v>
      </c>
      <c r="D364" s="111" t="s">
        <v>124</v>
      </c>
      <c r="E364" s="173">
        <v>342</v>
      </c>
      <c r="F364" s="111" t="s">
        <v>101</v>
      </c>
      <c r="G364" s="277">
        <v>1729477.56</v>
      </c>
      <c r="H364" s="278">
        <v>0</v>
      </c>
      <c r="I364" s="117">
        <f t="shared" si="71"/>
        <v>1729477.56</v>
      </c>
      <c r="J364" s="90">
        <v>3.7999999999999999E-2</v>
      </c>
      <c r="K364" s="198">
        <f t="shared" si="73"/>
        <v>65720.147280000005</v>
      </c>
      <c r="L364" s="198">
        <f t="shared" si="72"/>
        <v>0</v>
      </c>
    </row>
    <row r="365" spans="1:12" x14ac:dyDescent="0.2">
      <c r="A365" s="97" t="str">
        <f t="shared" si="79"/>
        <v>Sanford U5343</v>
      </c>
      <c r="B365" s="111" t="s">
        <v>97</v>
      </c>
      <c r="C365" s="111" t="s">
        <v>121</v>
      </c>
      <c r="D365" s="111" t="s">
        <v>124</v>
      </c>
      <c r="E365" s="173">
        <v>343</v>
      </c>
      <c r="F365" s="111" t="s">
        <v>99</v>
      </c>
      <c r="G365" s="277">
        <v>302776920.74000001</v>
      </c>
      <c r="H365" s="278">
        <v>134808.67000000001</v>
      </c>
      <c r="I365" s="117">
        <f t="shared" si="71"/>
        <v>302642112.06999999</v>
      </c>
      <c r="J365" s="90">
        <v>4.2000000000000003E-2</v>
      </c>
      <c r="K365" s="198">
        <f t="shared" si="73"/>
        <v>12710968.706940001</v>
      </c>
      <c r="L365" s="198">
        <f t="shared" si="72"/>
        <v>5661.964140000001</v>
      </c>
    </row>
    <row r="366" spans="1:12" x14ac:dyDescent="0.2">
      <c r="A366" s="97" t="str">
        <f t="shared" si="79"/>
        <v>Sanford U5344</v>
      </c>
      <c r="B366" s="111" t="s">
        <v>97</v>
      </c>
      <c r="C366" s="111" t="s">
        <v>121</v>
      </c>
      <c r="D366" s="111" t="s">
        <v>124</v>
      </c>
      <c r="E366" s="173">
        <v>344</v>
      </c>
      <c r="F366" s="111" t="s">
        <v>102</v>
      </c>
      <c r="G366" s="277">
        <v>31067801.949999999</v>
      </c>
      <c r="H366" s="278">
        <v>0</v>
      </c>
      <c r="I366" s="117">
        <f t="shared" si="71"/>
        <v>31067801.949999999</v>
      </c>
      <c r="J366" s="90">
        <v>3.4000000000000002E-2</v>
      </c>
      <c r="K366" s="198">
        <f t="shared" si="73"/>
        <v>1056305.2663</v>
      </c>
      <c r="L366" s="198">
        <f t="shared" si="72"/>
        <v>0</v>
      </c>
    </row>
    <row r="367" spans="1:12" x14ac:dyDescent="0.2">
      <c r="A367" s="97" t="str">
        <f t="shared" si="79"/>
        <v>Sanford U5345</v>
      </c>
      <c r="B367" s="111" t="s">
        <v>97</v>
      </c>
      <c r="C367" s="111" t="s">
        <v>121</v>
      </c>
      <c r="D367" s="111" t="s">
        <v>124</v>
      </c>
      <c r="E367" s="173">
        <v>345</v>
      </c>
      <c r="F367" s="111" t="s">
        <v>31</v>
      </c>
      <c r="G367" s="277">
        <v>33035533.050000001</v>
      </c>
      <c r="H367" s="278">
        <v>0</v>
      </c>
      <c r="I367" s="117">
        <f t="shared" si="71"/>
        <v>33035533.050000001</v>
      </c>
      <c r="J367" s="90">
        <v>3.4000000000000002E-2</v>
      </c>
      <c r="K367" s="198">
        <f t="shared" si="73"/>
        <v>1123208.1237000001</v>
      </c>
      <c r="L367" s="198">
        <f t="shared" si="72"/>
        <v>0</v>
      </c>
    </row>
    <row r="368" spans="1:12" x14ac:dyDescent="0.2">
      <c r="A368" s="97" t="str">
        <f t="shared" si="79"/>
        <v>Sanford U5346</v>
      </c>
      <c r="B368" s="111" t="s">
        <v>97</v>
      </c>
      <c r="C368" s="111" t="s">
        <v>121</v>
      </c>
      <c r="D368" s="111" t="s">
        <v>124</v>
      </c>
      <c r="E368" s="173">
        <v>346</v>
      </c>
      <c r="F368" s="111" t="s">
        <v>32</v>
      </c>
      <c r="G368" s="277">
        <v>2763593.0300000003</v>
      </c>
      <c r="H368" s="278">
        <v>0</v>
      </c>
      <c r="I368" s="117">
        <f t="shared" si="71"/>
        <v>2763593.0300000003</v>
      </c>
      <c r="J368" s="90">
        <v>3.4000000000000002E-2</v>
      </c>
      <c r="K368" s="198">
        <f t="shared" si="73"/>
        <v>93962.163020000022</v>
      </c>
      <c r="L368" s="198">
        <f t="shared" si="72"/>
        <v>0</v>
      </c>
    </row>
    <row r="369" spans="1:12" x14ac:dyDescent="0.2">
      <c r="A369" s="97" t="str">
        <f t="shared" si="79"/>
        <v>Sanford U5346.5</v>
      </c>
      <c r="B369" s="111" t="s">
        <v>97</v>
      </c>
      <c r="C369" s="111" t="s">
        <v>121</v>
      </c>
      <c r="D369" s="111" t="s">
        <v>124</v>
      </c>
      <c r="E369" s="173">
        <v>346.5</v>
      </c>
      <c r="F369" s="111" t="s">
        <v>26</v>
      </c>
      <c r="G369" s="277">
        <v>21376.55</v>
      </c>
      <c r="H369" s="278">
        <v>0</v>
      </c>
      <c r="I369" s="117">
        <f t="shared" si="71"/>
        <v>21376.55</v>
      </c>
      <c r="J369" s="90">
        <v>0.2</v>
      </c>
      <c r="K369" s="198">
        <f t="shared" si="73"/>
        <v>4275.3100000000004</v>
      </c>
      <c r="L369" s="198">
        <f t="shared" si="72"/>
        <v>0</v>
      </c>
    </row>
    <row r="370" spans="1:12" x14ac:dyDescent="0.2">
      <c r="A370" s="97" t="str">
        <f>$D$370&amp;E370</f>
        <v>Turkey Pt U5341</v>
      </c>
      <c r="B370" s="111" t="s">
        <v>97</v>
      </c>
      <c r="C370" s="111" t="s">
        <v>60</v>
      </c>
      <c r="D370" s="111" t="s">
        <v>125</v>
      </c>
      <c r="E370" s="173">
        <v>341</v>
      </c>
      <c r="F370" s="111" t="s">
        <v>24</v>
      </c>
      <c r="G370" s="277">
        <v>31588562.68</v>
      </c>
      <c r="H370" s="278">
        <v>0</v>
      </c>
      <c r="I370" s="117">
        <f t="shared" si="71"/>
        <v>31588562.68</v>
      </c>
      <c r="J370" s="90">
        <v>3.5000000000000003E-2</v>
      </c>
      <c r="K370" s="198">
        <f t="shared" si="73"/>
        <v>1105599.6938</v>
      </c>
      <c r="L370" s="198">
        <f t="shared" si="72"/>
        <v>0</v>
      </c>
    </row>
    <row r="371" spans="1:12" x14ac:dyDescent="0.2">
      <c r="A371" s="97" t="str">
        <f t="shared" ref="A371:A377" si="80">$D$370&amp;E371</f>
        <v>Turkey Pt U5342</v>
      </c>
      <c r="B371" s="111" t="s">
        <v>97</v>
      </c>
      <c r="C371" s="111" t="s">
        <v>60</v>
      </c>
      <c r="D371" s="111" t="s">
        <v>125</v>
      </c>
      <c r="E371" s="173">
        <v>342</v>
      </c>
      <c r="F371" s="111" t="s">
        <v>101</v>
      </c>
      <c r="G371" s="277">
        <v>12280392.810000001</v>
      </c>
      <c r="H371" s="278">
        <v>0</v>
      </c>
      <c r="I371" s="117">
        <f t="shared" si="71"/>
        <v>12280392.810000001</v>
      </c>
      <c r="J371" s="90">
        <v>3.7999999999999999E-2</v>
      </c>
      <c r="K371" s="198">
        <f t="shared" si="73"/>
        <v>466654.92677999998</v>
      </c>
      <c r="L371" s="198">
        <f t="shared" si="72"/>
        <v>0</v>
      </c>
    </row>
    <row r="372" spans="1:12" x14ac:dyDescent="0.2">
      <c r="A372" s="97" t="str">
        <f t="shared" si="80"/>
        <v>Turkey Pt U5343</v>
      </c>
      <c r="B372" s="111" t="s">
        <v>97</v>
      </c>
      <c r="C372" s="111" t="s">
        <v>60</v>
      </c>
      <c r="D372" s="111" t="s">
        <v>125</v>
      </c>
      <c r="E372" s="173">
        <v>343</v>
      </c>
      <c r="F372" s="111" t="s">
        <v>99</v>
      </c>
      <c r="G372" s="277">
        <v>374680397.58999997</v>
      </c>
      <c r="H372" s="278">
        <v>0</v>
      </c>
      <c r="I372" s="117">
        <f t="shared" si="71"/>
        <v>374680397.58999997</v>
      </c>
      <c r="J372" s="90">
        <v>5.7000000000000002E-2</v>
      </c>
      <c r="K372" s="198">
        <f t="shared" si="73"/>
        <v>21356782.662629999</v>
      </c>
      <c r="L372" s="198">
        <f t="shared" si="72"/>
        <v>0</v>
      </c>
    </row>
    <row r="373" spans="1:12" x14ac:dyDescent="0.2">
      <c r="A373" s="97" t="str">
        <f t="shared" si="80"/>
        <v>Turkey Pt U5344</v>
      </c>
      <c r="B373" s="111" t="s">
        <v>97</v>
      </c>
      <c r="C373" s="111" t="s">
        <v>60</v>
      </c>
      <c r="D373" s="111" t="s">
        <v>125</v>
      </c>
      <c r="E373" s="173">
        <v>344</v>
      </c>
      <c r="F373" s="111" t="s">
        <v>102</v>
      </c>
      <c r="G373" s="277">
        <v>41233920.719999999</v>
      </c>
      <c r="H373" s="278">
        <v>0</v>
      </c>
      <c r="I373" s="117">
        <f t="shared" si="71"/>
        <v>41233920.719999999</v>
      </c>
      <c r="J373" s="90">
        <v>3.4000000000000002E-2</v>
      </c>
      <c r="K373" s="198">
        <f t="shared" si="73"/>
        <v>1401953.3044800002</v>
      </c>
      <c r="L373" s="198">
        <f t="shared" si="72"/>
        <v>0</v>
      </c>
    </row>
    <row r="374" spans="1:12" x14ac:dyDescent="0.2">
      <c r="A374" s="97" t="str">
        <f t="shared" si="80"/>
        <v>Turkey Pt U5345</v>
      </c>
      <c r="B374" s="111" t="s">
        <v>97</v>
      </c>
      <c r="C374" s="111" t="s">
        <v>60</v>
      </c>
      <c r="D374" s="111" t="s">
        <v>125</v>
      </c>
      <c r="E374" s="173">
        <v>345</v>
      </c>
      <c r="F374" s="111" t="s">
        <v>31</v>
      </c>
      <c r="G374" s="277">
        <v>51437061.039999999</v>
      </c>
      <c r="H374" s="278">
        <v>0</v>
      </c>
      <c r="I374" s="117">
        <f t="shared" si="71"/>
        <v>51437061.039999999</v>
      </c>
      <c r="J374" s="90">
        <v>3.4000000000000002E-2</v>
      </c>
      <c r="K374" s="198">
        <f t="shared" si="73"/>
        <v>1748860.0753600001</v>
      </c>
      <c r="L374" s="198">
        <f t="shared" si="72"/>
        <v>0</v>
      </c>
    </row>
    <row r="375" spans="1:12" x14ac:dyDescent="0.2">
      <c r="A375" s="97" t="str">
        <f t="shared" si="80"/>
        <v>Turkey Pt U5346</v>
      </c>
      <c r="B375" s="111" t="s">
        <v>97</v>
      </c>
      <c r="C375" s="111" t="s">
        <v>60</v>
      </c>
      <c r="D375" s="111" t="s">
        <v>125</v>
      </c>
      <c r="E375" s="173">
        <v>346</v>
      </c>
      <c r="F375" s="111" t="s">
        <v>32</v>
      </c>
      <c r="G375" s="277">
        <v>12303818.73</v>
      </c>
      <c r="H375" s="278">
        <v>0</v>
      </c>
      <c r="I375" s="117">
        <f t="shared" si="71"/>
        <v>12303818.73</v>
      </c>
      <c r="J375" s="90">
        <v>3.4000000000000002E-2</v>
      </c>
      <c r="K375" s="198">
        <f t="shared" si="73"/>
        <v>418329.83682000003</v>
      </c>
      <c r="L375" s="198">
        <f t="shared" si="72"/>
        <v>0</v>
      </c>
    </row>
    <row r="376" spans="1:12" x14ac:dyDescent="0.2">
      <c r="A376" s="97" t="str">
        <f t="shared" si="80"/>
        <v>Turkey Pt U5346.5</v>
      </c>
      <c r="B376" s="111" t="s">
        <v>97</v>
      </c>
      <c r="C376" s="111" t="s">
        <v>60</v>
      </c>
      <c r="D376" s="111" t="s">
        <v>125</v>
      </c>
      <c r="E376" s="173">
        <v>346.5</v>
      </c>
      <c r="F376" s="111" t="s">
        <v>26</v>
      </c>
      <c r="G376" s="277">
        <v>227.38</v>
      </c>
      <c r="H376" s="278">
        <v>0</v>
      </c>
      <c r="I376" s="117">
        <f t="shared" si="71"/>
        <v>227.38</v>
      </c>
      <c r="J376" s="90">
        <v>0.2</v>
      </c>
      <c r="K376" s="198">
        <f t="shared" si="73"/>
        <v>45.475999999999999</v>
      </c>
      <c r="L376" s="198">
        <f t="shared" si="72"/>
        <v>0</v>
      </c>
    </row>
    <row r="377" spans="1:12" x14ac:dyDescent="0.2">
      <c r="A377" s="97" t="str">
        <f t="shared" si="80"/>
        <v>Turkey Pt U5346.7</v>
      </c>
      <c r="B377" s="111" t="s">
        <v>97</v>
      </c>
      <c r="C377" s="111" t="s">
        <v>60</v>
      </c>
      <c r="D377" s="111" t="s">
        <v>125</v>
      </c>
      <c r="E377" s="173">
        <v>346.7</v>
      </c>
      <c r="F377" s="111" t="s">
        <v>27</v>
      </c>
      <c r="G377" s="277">
        <v>395762.66000000003</v>
      </c>
      <c r="H377" s="278">
        <v>0</v>
      </c>
      <c r="I377" s="117">
        <f t="shared" si="71"/>
        <v>395762.66000000003</v>
      </c>
      <c r="J377" s="90">
        <v>0.1429</v>
      </c>
      <c r="K377" s="198">
        <f t="shared" si="73"/>
        <v>56554.484114000006</v>
      </c>
      <c r="L377" s="198">
        <f t="shared" si="72"/>
        <v>0</v>
      </c>
    </row>
    <row r="378" spans="1:12" x14ac:dyDescent="0.2">
      <c r="A378" s="97" t="str">
        <f>$D$378&amp;E378</f>
        <v>WestCountyEC Comm341</v>
      </c>
      <c r="B378" s="111" t="s">
        <v>97</v>
      </c>
      <c r="C378" s="111" t="s">
        <v>126</v>
      </c>
      <c r="D378" s="111" t="s">
        <v>127</v>
      </c>
      <c r="E378" s="173">
        <v>341</v>
      </c>
      <c r="F378" s="111" t="s">
        <v>24</v>
      </c>
      <c r="G378" s="277">
        <v>2986880.85</v>
      </c>
      <c r="H378" s="278">
        <v>0</v>
      </c>
      <c r="I378" s="117">
        <f t="shared" si="71"/>
        <v>2986880.85</v>
      </c>
      <c r="J378" s="90">
        <v>3.3000000000000002E-2</v>
      </c>
      <c r="K378" s="198">
        <f t="shared" si="73"/>
        <v>98567.068050000002</v>
      </c>
      <c r="L378" s="198">
        <f t="shared" si="72"/>
        <v>0</v>
      </c>
    </row>
    <row r="379" spans="1:12" x14ac:dyDescent="0.2">
      <c r="A379" s="97" t="str">
        <f t="shared" ref="A379:A384" si="81">$D$378&amp;E379</f>
        <v>WestCountyEC Comm342</v>
      </c>
      <c r="B379" s="111" t="s">
        <v>97</v>
      </c>
      <c r="C379" s="111" t="s">
        <v>126</v>
      </c>
      <c r="D379" s="111" t="s">
        <v>127</v>
      </c>
      <c r="E379" s="173">
        <v>342</v>
      </c>
      <c r="F379" s="111" t="s">
        <v>101</v>
      </c>
      <c r="G379" s="277">
        <v>435708.75</v>
      </c>
      <c r="H379" s="278">
        <v>0</v>
      </c>
      <c r="I379" s="117">
        <f t="shared" si="71"/>
        <v>435708.75</v>
      </c>
      <c r="J379" s="90">
        <v>3.3000000000000002E-2</v>
      </c>
      <c r="K379" s="198">
        <f t="shared" si="73"/>
        <v>14378.38875</v>
      </c>
      <c r="L379" s="198">
        <f t="shared" si="72"/>
        <v>0</v>
      </c>
    </row>
    <row r="380" spans="1:12" x14ac:dyDescent="0.2">
      <c r="A380" s="97" t="str">
        <f t="shared" si="81"/>
        <v>WestCountyEC Comm343</v>
      </c>
      <c r="B380" s="111" t="s">
        <v>97</v>
      </c>
      <c r="C380" s="111" t="s">
        <v>126</v>
      </c>
      <c r="D380" s="111" t="s">
        <v>127</v>
      </c>
      <c r="E380" s="173">
        <v>343</v>
      </c>
      <c r="F380" s="111" t="s">
        <v>99</v>
      </c>
      <c r="G380" s="277">
        <v>150675653.13999999</v>
      </c>
      <c r="H380" s="278">
        <v>0</v>
      </c>
      <c r="I380" s="117">
        <f t="shared" si="71"/>
        <v>150675653.13999999</v>
      </c>
      <c r="J380" s="90">
        <v>3.3000000000000002E-2</v>
      </c>
      <c r="K380" s="198">
        <f t="shared" si="73"/>
        <v>4972296.5536199994</v>
      </c>
      <c r="L380" s="198">
        <f t="shared" si="72"/>
        <v>0</v>
      </c>
    </row>
    <row r="381" spans="1:12" x14ac:dyDescent="0.2">
      <c r="A381" s="97" t="str">
        <f t="shared" si="81"/>
        <v>WestCountyEC Comm345</v>
      </c>
      <c r="B381" s="111" t="s">
        <v>97</v>
      </c>
      <c r="C381" s="111" t="s">
        <v>126</v>
      </c>
      <c r="D381" s="111" t="s">
        <v>127</v>
      </c>
      <c r="E381" s="173">
        <v>345</v>
      </c>
      <c r="F381" s="111" t="s">
        <v>31</v>
      </c>
      <c r="G381" s="277">
        <v>1248654.25</v>
      </c>
      <c r="H381" s="278">
        <v>0</v>
      </c>
      <c r="I381" s="117">
        <f t="shared" si="71"/>
        <v>1248654.25</v>
      </c>
      <c r="J381" s="90">
        <v>3.3000000000000002E-2</v>
      </c>
      <c r="K381" s="198">
        <f t="shared" si="73"/>
        <v>41205.590250000001</v>
      </c>
      <c r="L381" s="198">
        <f t="shared" si="72"/>
        <v>0</v>
      </c>
    </row>
    <row r="382" spans="1:12" x14ac:dyDescent="0.2">
      <c r="A382" s="97" t="str">
        <f t="shared" si="81"/>
        <v>WestCountyEC Comm346</v>
      </c>
      <c r="B382" s="111" t="s">
        <v>97</v>
      </c>
      <c r="C382" s="111" t="s">
        <v>126</v>
      </c>
      <c r="D382" s="111" t="s">
        <v>127</v>
      </c>
      <c r="E382" s="173">
        <v>346</v>
      </c>
      <c r="F382" s="111" t="s">
        <v>32</v>
      </c>
      <c r="G382" s="277">
        <v>808880.11</v>
      </c>
      <c r="H382" s="278">
        <v>0</v>
      </c>
      <c r="I382" s="117">
        <f t="shared" si="71"/>
        <v>808880.11</v>
      </c>
      <c r="J382" s="90">
        <v>3.3000000000000002E-2</v>
      </c>
      <c r="K382" s="198">
        <f t="shared" si="73"/>
        <v>26693.04363</v>
      </c>
      <c r="L382" s="198">
        <f t="shared" si="72"/>
        <v>0</v>
      </c>
    </row>
    <row r="383" spans="1:12" x14ac:dyDescent="0.2">
      <c r="A383" s="97" t="str">
        <f t="shared" si="81"/>
        <v>WestCountyEC Comm346.3</v>
      </c>
      <c r="B383" s="111" t="s">
        <v>97</v>
      </c>
      <c r="C383" s="111" t="s">
        <v>126</v>
      </c>
      <c r="D383" s="111" t="s">
        <v>127</v>
      </c>
      <c r="E383" s="173">
        <v>346.3</v>
      </c>
      <c r="F383" s="111" t="s">
        <v>33</v>
      </c>
      <c r="G383" s="277">
        <v>157732.14000000001</v>
      </c>
      <c r="H383" s="278">
        <v>0</v>
      </c>
      <c r="I383" s="117">
        <f t="shared" si="71"/>
        <v>157732.14000000001</v>
      </c>
      <c r="J383" s="90">
        <v>0.33329999999999999</v>
      </c>
      <c r="K383" s="198">
        <f t="shared" si="73"/>
        <v>52572.122262000004</v>
      </c>
      <c r="L383" s="198">
        <f t="shared" si="72"/>
        <v>0</v>
      </c>
    </row>
    <row r="384" spans="1:12" x14ac:dyDescent="0.2">
      <c r="A384" s="97" t="str">
        <f t="shared" si="81"/>
        <v>WestCountyEC Comm346.5</v>
      </c>
      <c r="B384" s="111" t="s">
        <v>97</v>
      </c>
      <c r="C384" s="111" t="s">
        <v>126</v>
      </c>
      <c r="D384" s="111" t="s">
        <v>127</v>
      </c>
      <c r="E384" s="173">
        <v>346.5</v>
      </c>
      <c r="F384" s="111" t="s">
        <v>26</v>
      </c>
      <c r="G384" s="277">
        <v>225934.21</v>
      </c>
      <c r="H384" s="278">
        <v>0</v>
      </c>
      <c r="I384" s="117">
        <f t="shared" si="71"/>
        <v>225934.21</v>
      </c>
      <c r="J384" s="90">
        <v>0.2</v>
      </c>
      <c r="K384" s="198">
        <f t="shared" si="73"/>
        <v>45186.842000000004</v>
      </c>
      <c r="L384" s="198">
        <f t="shared" si="72"/>
        <v>0</v>
      </c>
    </row>
    <row r="385" spans="1:12" x14ac:dyDescent="0.2">
      <c r="A385" s="97" t="str">
        <f>$D$378&amp;E385</f>
        <v>WestCountyEC Comm346.7</v>
      </c>
      <c r="B385" s="111" t="s">
        <v>97</v>
      </c>
      <c r="C385" s="111" t="s">
        <v>126</v>
      </c>
      <c r="D385" s="111" t="s">
        <v>127</v>
      </c>
      <c r="E385" s="173">
        <v>346.7</v>
      </c>
      <c r="F385" s="111" t="s">
        <v>27</v>
      </c>
      <c r="G385" s="277">
        <v>2711526.7199999997</v>
      </c>
      <c r="H385" s="278">
        <v>0</v>
      </c>
      <c r="I385" s="117">
        <f t="shared" si="71"/>
        <v>2711526.7199999997</v>
      </c>
      <c r="J385" s="90">
        <v>0.1429</v>
      </c>
      <c r="K385" s="198">
        <f t="shared" si="73"/>
        <v>387477.16828799999</v>
      </c>
      <c r="L385" s="198">
        <f t="shared" si="72"/>
        <v>0</v>
      </c>
    </row>
    <row r="386" spans="1:12" x14ac:dyDescent="0.2">
      <c r="A386" s="97" t="str">
        <f>$D$386&amp;E386</f>
        <v>WestCountyEC U1341</v>
      </c>
      <c r="B386" s="111" t="s">
        <v>97</v>
      </c>
      <c r="C386" s="111" t="s">
        <v>126</v>
      </c>
      <c r="D386" s="111" t="s">
        <v>128</v>
      </c>
      <c r="E386" s="173">
        <v>341</v>
      </c>
      <c r="F386" s="111" t="s">
        <v>24</v>
      </c>
      <c r="G386" s="277">
        <v>106204942.8</v>
      </c>
      <c r="H386" s="278">
        <v>0</v>
      </c>
      <c r="I386" s="117">
        <f t="shared" si="71"/>
        <v>106204942.8</v>
      </c>
      <c r="J386" s="90">
        <v>3.3000000000000002E-2</v>
      </c>
      <c r="K386" s="198">
        <f t="shared" si="73"/>
        <v>3504763.1124</v>
      </c>
      <c r="L386" s="198">
        <f t="shared" si="72"/>
        <v>0</v>
      </c>
    </row>
    <row r="387" spans="1:12" x14ac:dyDescent="0.2">
      <c r="A387" s="97" t="str">
        <f t="shared" ref="A387:A391" si="82">$D$386&amp;E387</f>
        <v>WestCountyEC U1342</v>
      </c>
      <c r="B387" s="111" t="s">
        <v>97</v>
      </c>
      <c r="C387" s="111" t="s">
        <v>126</v>
      </c>
      <c r="D387" s="111" t="s">
        <v>128</v>
      </c>
      <c r="E387" s="173">
        <v>342</v>
      </c>
      <c r="F387" s="111" t="s">
        <v>101</v>
      </c>
      <c r="G387" s="277">
        <v>21085598.649999999</v>
      </c>
      <c r="H387" s="278">
        <v>0</v>
      </c>
      <c r="I387" s="117">
        <f t="shared" si="71"/>
        <v>21085598.649999999</v>
      </c>
      <c r="J387" s="90">
        <v>3.3000000000000002E-2</v>
      </c>
      <c r="K387" s="198">
        <f t="shared" si="73"/>
        <v>695824.75544999994</v>
      </c>
      <c r="L387" s="198">
        <f t="shared" si="72"/>
        <v>0</v>
      </c>
    </row>
    <row r="388" spans="1:12" x14ac:dyDescent="0.2">
      <c r="A388" s="97" t="str">
        <f t="shared" si="82"/>
        <v>WestCountyEC U1343</v>
      </c>
      <c r="B388" s="111" t="s">
        <v>97</v>
      </c>
      <c r="C388" s="111" t="s">
        <v>126</v>
      </c>
      <c r="D388" s="111" t="s">
        <v>128</v>
      </c>
      <c r="E388" s="173">
        <v>343</v>
      </c>
      <c r="F388" s="111" t="s">
        <v>99</v>
      </c>
      <c r="G388" s="277">
        <v>373445471.69</v>
      </c>
      <c r="H388" s="278">
        <v>0</v>
      </c>
      <c r="I388" s="117">
        <f t="shared" si="71"/>
        <v>373445471.69</v>
      </c>
      <c r="J388" s="90">
        <v>3.3000000000000002E-2</v>
      </c>
      <c r="K388" s="198">
        <f t="shared" si="73"/>
        <v>12323700.56577</v>
      </c>
      <c r="L388" s="198">
        <f t="shared" si="72"/>
        <v>0</v>
      </c>
    </row>
    <row r="389" spans="1:12" x14ac:dyDescent="0.2">
      <c r="A389" s="97" t="str">
        <f t="shared" si="82"/>
        <v>WestCountyEC U1344</v>
      </c>
      <c r="B389" s="111" t="s">
        <v>97</v>
      </c>
      <c r="C389" s="111" t="s">
        <v>126</v>
      </c>
      <c r="D389" s="111" t="s">
        <v>128</v>
      </c>
      <c r="E389" s="173">
        <v>344</v>
      </c>
      <c r="F389" s="111" t="s">
        <v>102</v>
      </c>
      <c r="G389" s="277">
        <v>47833822.090000004</v>
      </c>
      <c r="H389" s="278">
        <v>0</v>
      </c>
      <c r="I389" s="117">
        <f t="shared" si="71"/>
        <v>47833822.090000004</v>
      </c>
      <c r="J389" s="90">
        <v>3.3000000000000002E-2</v>
      </c>
      <c r="K389" s="198">
        <f t="shared" si="73"/>
        <v>1578516.1289700002</v>
      </c>
      <c r="L389" s="198">
        <f t="shared" si="72"/>
        <v>0</v>
      </c>
    </row>
    <row r="390" spans="1:12" x14ac:dyDescent="0.2">
      <c r="A390" s="97" t="str">
        <f t="shared" si="82"/>
        <v>WestCountyEC U1345</v>
      </c>
      <c r="B390" s="111" t="s">
        <v>97</v>
      </c>
      <c r="C390" s="111" t="s">
        <v>126</v>
      </c>
      <c r="D390" s="111" t="s">
        <v>128</v>
      </c>
      <c r="E390" s="173">
        <v>345</v>
      </c>
      <c r="F390" s="111" t="s">
        <v>31</v>
      </c>
      <c r="G390" s="277">
        <v>69910020.530000001</v>
      </c>
      <c r="H390" s="278">
        <v>0</v>
      </c>
      <c r="I390" s="117">
        <f t="shared" si="71"/>
        <v>69910020.530000001</v>
      </c>
      <c r="J390" s="90">
        <v>3.3000000000000002E-2</v>
      </c>
      <c r="K390" s="198">
        <f t="shared" si="73"/>
        <v>2307030.6774900001</v>
      </c>
      <c r="L390" s="198">
        <f t="shared" si="72"/>
        <v>0</v>
      </c>
    </row>
    <row r="391" spans="1:12" x14ac:dyDescent="0.2">
      <c r="A391" s="97" t="str">
        <f t="shared" si="82"/>
        <v>WestCountyEC U1346</v>
      </c>
      <c r="B391" s="111" t="s">
        <v>97</v>
      </c>
      <c r="C391" s="111" t="s">
        <v>126</v>
      </c>
      <c r="D391" s="111" t="s">
        <v>128</v>
      </c>
      <c r="E391" s="173">
        <v>346</v>
      </c>
      <c r="F391" s="111" t="s">
        <v>32</v>
      </c>
      <c r="G391" s="277">
        <v>7776237.2199999997</v>
      </c>
      <c r="H391" s="278">
        <v>0</v>
      </c>
      <c r="I391" s="117">
        <f t="shared" si="71"/>
        <v>7776237.2199999997</v>
      </c>
      <c r="J391" s="90">
        <v>3.3000000000000002E-2</v>
      </c>
      <c r="K391" s="198">
        <f t="shared" si="73"/>
        <v>256615.82826000001</v>
      </c>
      <c r="L391" s="198">
        <f t="shared" si="72"/>
        <v>0</v>
      </c>
    </row>
    <row r="392" spans="1:12" x14ac:dyDescent="0.2">
      <c r="A392" s="97" t="str">
        <f>$D$392&amp;E392</f>
        <v>WestCountyEC U2341</v>
      </c>
      <c r="B392" s="111" t="s">
        <v>97</v>
      </c>
      <c r="C392" s="111" t="s">
        <v>126</v>
      </c>
      <c r="D392" s="111" t="s">
        <v>129</v>
      </c>
      <c r="E392" s="173">
        <v>341</v>
      </c>
      <c r="F392" s="111" t="s">
        <v>24</v>
      </c>
      <c r="G392" s="277">
        <v>38348631.18</v>
      </c>
      <c r="H392" s="278">
        <v>0</v>
      </c>
      <c r="I392" s="117">
        <f t="shared" ref="I392:I455" si="83">G392-H392</f>
        <v>38348631.18</v>
      </c>
      <c r="J392" s="90">
        <v>3.3000000000000002E-2</v>
      </c>
      <c r="K392" s="198">
        <f t="shared" si="73"/>
        <v>1265504.8289400002</v>
      </c>
      <c r="L392" s="198">
        <f t="shared" ref="L392:L455" si="84">H392*J392</f>
        <v>0</v>
      </c>
    </row>
    <row r="393" spans="1:12" x14ac:dyDescent="0.2">
      <c r="A393" s="97" t="str">
        <f t="shared" ref="A393:A398" si="85">$D$392&amp;E393</f>
        <v>WestCountyEC U2342</v>
      </c>
      <c r="B393" s="111" t="s">
        <v>97</v>
      </c>
      <c r="C393" s="111" t="s">
        <v>126</v>
      </c>
      <c r="D393" s="111" t="s">
        <v>129</v>
      </c>
      <c r="E393" s="173">
        <v>342</v>
      </c>
      <c r="F393" s="111" t="s">
        <v>101</v>
      </c>
      <c r="G393" s="277">
        <v>7224475.7300000004</v>
      </c>
      <c r="H393" s="278">
        <v>0</v>
      </c>
      <c r="I393" s="117">
        <f t="shared" si="83"/>
        <v>7224475.7300000004</v>
      </c>
      <c r="J393" s="90">
        <v>3.3000000000000002E-2</v>
      </c>
      <c r="K393" s="198">
        <f t="shared" si="73"/>
        <v>238407.69909000004</v>
      </c>
      <c r="L393" s="198">
        <f t="shared" si="84"/>
        <v>0</v>
      </c>
    </row>
    <row r="394" spans="1:12" x14ac:dyDescent="0.2">
      <c r="A394" s="97" t="str">
        <f t="shared" si="85"/>
        <v>WestCountyEC U2343</v>
      </c>
      <c r="B394" s="111" t="s">
        <v>97</v>
      </c>
      <c r="C394" s="111" t="s">
        <v>126</v>
      </c>
      <c r="D394" s="111" t="s">
        <v>129</v>
      </c>
      <c r="E394" s="173">
        <v>343</v>
      </c>
      <c r="F394" s="111" t="s">
        <v>99</v>
      </c>
      <c r="G394" s="277">
        <v>395530350.13</v>
      </c>
      <c r="H394" s="278">
        <v>0</v>
      </c>
      <c r="I394" s="117">
        <f t="shared" si="83"/>
        <v>395530350.13</v>
      </c>
      <c r="J394" s="90">
        <v>3.3000000000000002E-2</v>
      </c>
      <c r="K394" s="198">
        <f t="shared" ref="K394:K457" si="86">I394*J394</f>
        <v>13052501.55429</v>
      </c>
      <c r="L394" s="198">
        <f t="shared" si="84"/>
        <v>0</v>
      </c>
    </row>
    <row r="395" spans="1:12" x14ac:dyDescent="0.2">
      <c r="A395" s="97" t="str">
        <f t="shared" si="85"/>
        <v>WestCountyEC U2344</v>
      </c>
      <c r="B395" s="111" t="s">
        <v>97</v>
      </c>
      <c r="C395" s="111" t="s">
        <v>126</v>
      </c>
      <c r="D395" s="111" t="s">
        <v>129</v>
      </c>
      <c r="E395" s="173">
        <v>344</v>
      </c>
      <c r="F395" s="111" t="s">
        <v>102</v>
      </c>
      <c r="G395" s="277">
        <v>42157785.590000004</v>
      </c>
      <c r="H395" s="278">
        <v>0</v>
      </c>
      <c r="I395" s="117">
        <f t="shared" si="83"/>
        <v>42157785.590000004</v>
      </c>
      <c r="J395" s="90">
        <v>3.3000000000000002E-2</v>
      </c>
      <c r="K395" s="198">
        <f t="shared" si="86"/>
        <v>1391206.9244700002</v>
      </c>
      <c r="L395" s="198">
        <f t="shared" si="84"/>
        <v>0</v>
      </c>
    </row>
    <row r="396" spans="1:12" x14ac:dyDescent="0.2">
      <c r="A396" s="97" t="str">
        <f t="shared" si="85"/>
        <v>WestCountyEC U2345</v>
      </c>
      <c r="B396" s="111" t="s">
        <v>97</v>
      </c>
      <c r="C396" s="111" t="s">
        <v>126</v>
      </c>
      <c r="D396" s="111" t="s">
        <v>129</v>
      </c>
      <c r="E396" s="173">
        <v>345</v>
      </c>
      <c r="F396" s="111" t="s">
        <v>31</v>
      </c>
      <c r="G396" s="277">
        <v>32080410.850000001</v>
      </c>
      <c r="H396" s="278">
        <v>0</v>
      </c>
      <c r="I396" s="117">
        <f t="shared" si="83"/>
        <v>32080410.850000001</v>
      </c>
      <c r="J396" s="90">
        <v>3.3000000000000002E-2</v>
      </c>
      <c r="K396" s="198">
        <f t="shared" si="86"/>
        <v>1058653.5580500001</v>
      </c>
      <c r="L396" s="198">
        <f t="shared" si="84"/>
        <v>0</v>
      </c>
    </row>
    <row r="397" spans="1:12" x14ac:dyDescent="0.2">
      <c r="A397" s="97" t="str">
        <f t="shared" si="85"/>
        <v>WestCountyEC U2346</v>
      </c>
      <c r="B397" s="111" t="s">
        <v>97</v>
      </c>
      <c r="C397" s="111" t="s">
        <v>126</v>
      </c>
      <c r="D397" s="111" t="s">
        <v>129</v>
      </c>
      <c r="E397" s="173">
        <v>346</v>
      </c>
      <c r="F397" s="111" t="s">
        <v>32</v>
      </c>
      <c r="G397" s="277">
        <v>11500196.9</v>
      </c>
      <c r="H397" s="278">
        <v>0</v>
      </c>
      <c r="I397" s="117">
        <f t="shared" si="83"/>
        <v>11500196.9</v>
      </c>
      <c r="J397" s="90">
        <v>3.3000000000000002E-2</v>
      </c>
      <c r="K397" s="198">
        <f t="shared" si="86"/>
        <v>379506.49770000001</v>
      </c>
      <c r="L397" s="198">
        <f t="shared" si="84"/>
        <v>0</v>
      </c>
    </row>
    <row r="398" spans="1:12" x14ac:dyDescent="0.2">
      <c r="A398" s="97" t="str">
        <f t="shared" si="85"/>
        <v>WestCountyEC U2346.5</v>
      </c>
      <c r="B398" s="111" t="s">
        <v>97</v>
      </c>
      <c r="C398" s="111" t="s">
        <v>126</v>
      </c>
      <c r="D398" s="111" t="s">
        <v>129</v>
      </c>
      <c r="E398" s="173">
        <v>346.5</v>
      </c>
      <c r="F398" s="111" t="s">
        <v>26</v>
      </c>
      <c r="G398" s="277">
        <v>0</v>
      </c>
      <c r="H398" s="278">
        <v>0</v>
      </c>
      <c r="I398" s="117">
        <f t="shared" si="83"/>
        <v>0</v>
      </c>
      <c r="J398" s="90">
        <v>0.2</v>
      </c>
      <c r="K398" s="198">
        <f t="shared" si="86"/>
        <v>0</v>
      </c>
      <c r="L398" s="198">
        <f t="shared" si="84"/>
        <v>0</v>
      </c>
    </row>
    <row r="399" spans="1:12" x14ac:dyDescent="0.2">
      <c r="A399" s="97" t="str">
        <f>$D$399&amp;E399</f>
        <v>WestCountyEC U3341</v>
      </c>
      <c r="B399" s="111" t="s">
        <v>97</v>
      </c>
      <c r="C399" s="111" t="s">
        <v>126</v>
      </c>
      <c r="D399" s="111" t="s">
        <v>130</v>
      </c>
      <c r="E399" s="173">
        <v>341</v>
      </c>
      <c r="F399" s="111" t="s">
        <v>24</v>
      </c>
      <c r="G399" s="277">
        <v>57184702.619999997</v>
      </c>
      <c r="H399" s="278">
        <v>0</v>
      </c>
      <c r="I399" s="117">
        <f t="shared" si="83"/>
        <v>57184702.619999997</v>
      </c>
      <c r="J399" s="90">
        <v>3.3000000000000002E-2</v>
      </c>
      <c r="K399" s="198">
        <f t="shared" si="86"/>
        <v>1887095.18646</v>
      </c>
      <c r="L399" s="198">
        <f t="shared" si="84"/>
        <v>0</v>
      </c>
    </row>
    <row r="400" spans="1:12" x14ac:dyDescent="0.2">
      <c r="A400" s="97" t="str">
        <f t="shared" ref="A400:A404" si="87">$D$399&amp;E400</f>
        <v>WestCountyEC U3342</v>
      </c>
      <c r="B400" s="111" t="s">
        <v>97</v>
      </c>
      <c r="C400" s="111" t="s">
        <v>126</v>
      </c>
      <c r="D400" s="111" t="s">
        <v>130</v>
      </c>
      <c r="E400" s="173">
        <v>342</v>
      </c>
      <c r="F400" s="111" t="s">
        <v>101</v>
      </c>
      <c r="G400" s="277">
        <v>10664125.68</v>
      </c>
      <c r="H400" s="278">
        <v>0</v>
      </c>
      <c r="I400" s="117">
        <f t="shared" si="83"/>
        <v>10664125.68</v>
      </c>
      <c r="J400" s="90">
        <v>3.3000000000000002E-2</v>
      </c>
      <c r="K400" s="198">
        <f t="shared" si="86"/>
        <v>351916.14744000003</v>
      </c>
      <c r="L400" s="198">
        <f t="shared" si="84"/>
        <v>0</v>
      </c>
    </row>
    <row r="401" spans="1:12" x14ac:dyDescent="0.2">
      <c r="A401" s="97" t="str">
        <f t="shared" si="87"/>
        <v>WestCountyEC U3343</v>
      </c>
      <c r="B401" s="111" t="s">
        <v>97</v>
      </c>
      <c r="C401" s="111" t="s">
        <v>126</v>
      </c>
      <c r="D401" s="111" t="s">
        <v>130</v>
      </c>
      <c r="E401" s="173">
        <v>343</v>
      </c>
      <c r="F401" s="111" t="s">
        <v>99</v>
      </c>
      <c r="G401" s="277">
        <v>577990276.73000002</v>
      </c>
      <c r="H401" s="278">
        <v>0</v>
      </c>
      <c r="I401" s="117">
        <f t="shared" si="83"/>
        <v>577990276.73000002</v>
      </c>
      <c r="J401" s="90">
        <v>3.3000000000000002E-2</v>
      </c>
      <c r="K401" s="198">
        <f t="shared" si="86"/>
        <v>19073679.132090002</v>
      </c>
      <c r="L401" s="198">
        <f t="shared" si="84"/>
        <v>0</v>
      </c>
    </row>
    <row r="402" spans="1:12" x14ac:dyDescent="0.2">
      <c r="A402" s="97" t="str">
        <f t="shared" si="87"/>
        <v>WestCountyEC U3344</v>
      </c>
      <c r="B402" s="111" t="s">
        <v>97</v>
      </c>
      <c r="C402" s="111" t="s">
        <v>126</v>
      </c>
      <c r="D402" s="111" t="s">
        <v>130</v>
      </c>
      <c r="E402" s="173">
        <v>344</v>
      </c>
      <c r="F402" s="111" t="s">
        <v>102</v>
      </c>
      <c r="G402" s="277">
        <v>63980917.049999997</v>
      </c>
      <c r="H402" s="278">
        <v>0</v>
      </c>
      <c r="I402" s="117">
        <f t="shared" si="83"/>
        <v>63980917.049999997</v>
      </c>
      <c r="J402" s="90">
        <v>3.3000000000000002E-2</v>
      </c>
      <c r="K402" s="198">
        <f t="shared" si="86"/>
        <v>2111370.2626499999</v>
      </c>
      <c r="L402" s="198">
        <f t="shared" si="84"/>
        <v>0</v>
      </c>
    </row>
    <row r="403" spans="1:12" x14ac:dyDescent="0.2">
      <c r="A403" s="97" t="str">
        <f t="shared" si="87"/>
        <v>WestCountyEC U3345</v>
      </c>
      <c r="B403" s="111" t="s">
        <v>97</v>
      </c>
      <c r="C403" s="111" t="s">
        <v>126</v>
      </c>
      <c r="D403" s="111" t="s">
        <v>130</v>
      </c>
      <c r="E403" s="173">
        <v>345</v>
      </c>
      <c r="F403" s="111" t="s">
        <v>31</v>
      </c>
      <c r="G403" s="277">
        <v>47845529.939999998</v>
      </c>
      <c r="H403" s="278">
        <v>0</v>
      </c>
      <c r="I403" s="117">
        <f t="shared" si="83"/>
        <v>47845529.939999998</v>
      </c>
      <c r="J403" s="90">
        <v>3.3000000000000002E-2</v>
      </c>
      <c r="K403" s="198">
        <f t="shared" si="86"/>
        <v>1578902.48802</v>
      </c>
      <c r="L403" s="198">
        <f t="shared" si="84"/>
        <v>0</v>
      </c>
    </row>
    <row r="404" spans="1:12" x14ac:dyDescent="0.2">
      <c r="A404" s="97" t="str">
        <f t="shared" si="87"/>
        <v>WestCountyEC U3346</v>
      </c>
      <c r="B404" s="111" t="s">
        <v>97</v>
      </c>
      <c r="C404" s="111" t="s">
        <v>126</v>
      </c>
      <c r="D404" s="111" t="s">
        <v>130</v>
      </c>
      <c r="E404" s="173">
        <v>346</v>
      </c>
      <c r="F404" s="111" t="s">
        <v>32</v>
      </c>
      <c r="G404" s="277">
        <v>12349394.689999999</v>
      </c>
      <c r="H404" s="278">
        <v>0</v>
      </c>
      <c r="I404" s="117">
        <f t="shared" si="83"/>
        <v>12349394.689999999</v>
      </c>
      <c r="J404" s="90">
        <v>3.3000000000000002E-2</v>
      </c>
      <c r="K404" s="198">
        <f t="shared" si="86"/>
        <v>407530.02477000002</v>
      </c>
      <c r="L404" s="198">
        <f t="shared" si="84"/>
        <v>0</v>
      </c>
    </row>
    <row r="405" spans="1:12" x14ac:dyDescent="0.2">
      <c r="A405" s="97" t="str">
        <f>$D$405&amp;E405</f>
        <v>FtLauderdale GTs341</v>
      </c>
      <c r="B405" s="111" t="s">
        <v>131</v>
      </c>
      <c r="C405" s="111" t="s">
        <v>103</v>
      </c>
      <c r="D405" s="111" t="s">
        <v>132</v>
      </c>
      <c r="E405" s="173">
        <v>341</v>
      </c>
      <c r="F405" s="111" t="s">
        <v>24</v>
      </c>
      <c r="G405" s="277">
        <v>7214658.4800000004</v>
      </c>
      <c r="H405" s="278">
        <v>92726.74</v>
      </c>
      <c r="I405" s="117">
        <f t="shared" si="83"/>
        <v>7121931.7400000002</v>
      </c>
      <c r="J405" s="90">
        <v>2.1999999999999999E-2</v>
      </c>
      <c r="K405" s="198">
        <f t="shared" si="86"/>
        <v>156682.49828</v>
      </c>
      <c r="L405" s="198">
        <f t="shared" si="84"/>
        <v>2039.98828</v>
      </c>
    </row>
    <row r="406" spans="1:12" x14ac:dyDescent="0.2">
      <c r="A406" s="97" t="str">
        <f t="shared" ref="A406:A411" si="88">$D$405&amp;E406</f>
        <v>FtLauderdale GTs342</v>
      </c>
      <c r="B406" s="111" t="s">
        <v>131</v>
      </c>
      <c r="C406" s="111" t="s">
        <v>103</v>
      </c>
      <c r="D406" s="111" t="s">
        <v>132</v>
      </c>
      <c r="E406" s="173">
        <v>342</v>
      </c>
      <c r="F406" s="111" t="s">
        <v>101</v>
      </c>
      <c r="G406" s="277">
        <v>2333002.94</v>
      </c>
      <c r="H406" s="278">
        <v>1097540.3</v>
      </c>
      <c r="I406" s="117">
        <f t="shared" si="83"/>
        <v>1235462.6399999999</v>
      </c>
      <c r="J406" s="90">
        <v>2.5999999999999999E-2</v>
      </c>
      <c r="K406" s="198">
        <f t="shared" si="86"/>
        <v>32122.028639999997</v>
      </c>
      <c r="L406" s="198">
        <f t="shared" si="84"/>
        <v>28536.0478</v>
      </c>
    </row>
    <row r="407" spans="1:12" x14ac:dyDescent="0.2">
      <c r="A407" s="97" t="str">
        <f t="shared" si="88"/>
        <v>FtLauderdale GTs343</v>
      </c>
      <c r="B407" s="111" t="s">
        <v>131</v>
      </c>
      <c r="C407" s="111" t="s">
        <v>103</v>
      </c>
      <c r="D407" s="111" t="s">
        <v>132</v>
      </c>
      <c r="E407" s="173">
        <v>343</v>
      </c>
      <c r="F407" s="111" t="s">
        <v>99</v>
      </c>
      <c r="G407" s="277">
        <v>46658243.939999998</v>
      </c>
      <c r="H407" s="278">
        <v>120466.49</v>
      </c>
      <c r="I407" s="117">
        <f t="shared" si="83"/>
        <v>46537777.449999996</v>
      </c>
      <c r="J407" s="90">
        <v>2.9000000000000001E-2</v>
      </c>
      <c r="K407" s="198">
        <f t="shared" si="86"/>
        <v>1349595.54605</v>
      </c>
      <c r="L407" s="198">
        <f t="shared" si="84"/>
        <v>3493.5282100000004</v>
      </c>
    </row>
    <row r="408" spans="1:12" x14ac:dyDescent="0.2">
      <c r="A408" s="97" t="str">
        <f t="shared" si="88"/>
        <v>FtLauderdale GTs344</v>
      </c>
      <c r="B408" s="111" t="s">
        <v>131</v>
      </c>
      <c r="C408" s="111" t="s">
        <v>103</v>
      </c>
      <c r="D408" s="111" t="s">
        <v>132</v>
      </c>
      <c r="E408" s="173">
        <v>344</v>
      </c>
      <c r="F408" s="111" t="s">
        <v>102</v>
      </c>
      <c r="G408" s="277">
        <v>20977625.52</v>
      </c>
      <c r="H408" s="278">
        <v>0</v>
      </c>
      <c r="I408" s="117">
        <f t="shared" si="83"/>
        <v>20977625.52</v>
      </c>
      <c r="J408" s="90">
        <v>2.1000000000000001E-2</v>
      </c>
      <c r="K408" s="198">
        <f t="shared" si="86"/>
        <v>440530.13592000003</v>
      </c>
      <c r="L408" s="198">
        <f t="shared" si="84"/>
        <v>0</v>
      </c>
    </row>
    <row r="409" spans="1:12" x14ac:dyDescent="0.2">
      <c r="A409" s="97" t="str">
        <f t="shared" si="88"/>
        <v>FtLauderdale GTs345</v>
      </c>
      <c r="B409" s="111" t="s">
        <v>131</v>
      </c>
      <c r="C409" s="111" t="s">
        <v>103</v>
      </c>
      <c r="D409" s="111" t="s">
        <v>132</v>
      </c>
      <c r="E409" s="173">
        <v>345</v>
      </c>
      <c r="F409" s="111" t="s">
        <v>31</v>
      </c>
      <c r="G409" s="277">
        <v>5041285.74</v>
      </c>
      <c r="H409" s="278">
        <v>0</v>
      </c>
      <c r="I409" s="117">
        <f t="shared" si="83"/>
        <v>5041285.74</v>
      </c>
      <c r="J409" s="90">
        <v>2.1000000000000001E-2</v>
      </c>
      <c r="K409" s="198">
        <f t="shared" si="86"/>
        <v>105867.00054000001</v>
      </c>
      <c r="L409" s="198">
        <f t="shared" si="84"/>
        <v>0</v>
      </c>
    </row>
    <row r="410" spans="1:12" x14ac:dyDescent="0.2">
      <c r="A410" s="97" t="str">
        <f t="shared" si="88"/>
        <v>FtLauderdale GTs346</v>
      </c>
      <c r="B410" s="111" t="s">
        <v>131</v>
      </c>
      <c r="C410" s="111" t="s">
        <v>103</v>
      </c>
      <c r="D410" s="111" t="s">
        <v>132</v>
      </c>
      <c r="E410" s="173">
        <v>346</v>
      </c>
      <c r="F410" s="111" t="s">
        <v>32</v>
      </c>
      <c r="G410" s="277">
        <v>251215.51</v>
      </c>
      <c r="H410" s="278">
        <v>0</v>
      </c>
      <c r="I410" s="117">
        <f t="shared" si="83"/>
        <v>251215.51</v>
      </c>
      <c r="J410" s="90">
        <v>2.1999999999999999E-2</v>
      </c>
      <c r="K410" s="198">
        <f t="shared" si="86"/>
        <v>5526.7412199999999</v>
      </c>
      <c r="L410" s="198">
        <f t="shared" si="84"/>
        <v>0</v>
      </c>
    </row>
    <row r="411" spans="1:12" x14ac:dyDescent="0.2">
      <c r="A411" s="97" t="str">
        <f t="shared" si="88"/>
        <v>FtLauderdale GTs346.7</v>
      </c>
      <c r="B411" s="111" t="s">
        <v>131</v>
      </c>
      <c r="C411" s="111" t="s">
        <v>103</v>
      </c>
      <c r="D411" s="111" t="s">
        <v>132</v>
      </c>
      <c r="E411" s="173">
        <v>346.7</v>
      </c>
      <c r="F411" s="111" t="s">
        <v>27</v>
      </c>
      <c r="G411" s="277">
        <v>38770</v>
      </c>
      <c r="H411" s="278">
        <v>0</v>
      </c>
      <c r="I411" s="117">
        <f t="shared" si="83"/>
        <v>38770</v>
      </c>
      <c r="J411" s="90">
        <v>0.1429</v>
      </c>
      <c r="K411" s="198">
        <f t="shared" si="86"/>
        <v>5540.2330000000002</v>
      </c>
      <c r="L411" s="198">
        <f t="shared" si="84"/>
        <v>0</v>
      </c>
    </row>
    <row r="412" spans="1:12" x14ac:dyDescent="0.2">
      <c r="A412" s="97" t="str">
        <f>$D$412&amp;E412</f>
        <v>FtMyers GTs341</v>
      </c>
      <c r="B412" s="111" t="s">
        <v>131</v>
      </c>
      <c r="C412" s="111" t="s">
        <v>107</v>
      </c>
      <c r="D412" s="111" t="s">
        <v>133</v>
      </c>
      <c r="E412" s="173">
        <v>341</v>
      </c>
      <c r="F412" s="111" t="s">
        <v>24</v>
      </c>
      <c r="G412" s="277">
        <v>3829532.33</v>
      </c>
      <c r="H412" s="278">
        <v>98714.92</v>
      </c>
      <c r="I412" s="117">
        <f t="shared" si="83"/>
        <v>3730817.41</v>
      </c>
      <c r="J412" s="90">
        <v>2.3E-2</v>
      </c>
      <c r="K412" s="198">
        <f t="shared" si="86"/>
        <v>85808.800430000003</v>
      </c>
      <c r="L412" s="198">
        <f t="shared" si="84"/>
        <v>2270.4431599999998</v>
      </c>
    </row>
    <row r="413" spans="1:12" x14ac:dyDescent="0.2">
      <c r="A413" s="97" t="str">
        <f t="shared" ref="A413:A417" si="89">$D$412&amp;E413</f>
        <v>FtMyers GTs342</v>
      </c>
      <c r="B413" s="111" t="s">
        <v>131</v>
      </c>
      <c r="C413" s="111" t="s">
        <v>107</v>
      </c>
      <c r="D413" s="111" t="s">
        <v>133</v>
      </c>
      <c r="E413" s="173">
        <v>342</v>
      </c>
      <c r="F413" s="111" t="s">
        <v>101</v>
      </c>
      <c r="G413" s="277">
        <v>2947423.64</v>
      </c>
      <c r="H413" s="278">
        <v>763462.18</v>
      </c>
      <c r="I413" s="117">
        <f t="shared" si="83"/>
        <v>2183961.46</v>
      </c>
      <c r="J413" s="90">
        <v>2.7E-2</v>
      </c>
      <c r="K413" s="198">
        <f t="shared" si="86"/>
        <v>58966.959419999999</v>
      </c>
      <c r="L413" s="198">
        <f t="shared" si="84"/>
        <v>20613.478860000003</v>
      </c>
    </row>
    <row r="414" spans="1:12" x14ac:dyDescent="0.2">
      <c r="A414" s="97" t="str">
        <f t="shared" si="89"/>
        <v>FtMyers GTs343</v>
      </c>
      <c r="B414" s="111" t="s">
        <v>131</v>
      </c>
      <c r="C414" s="111" t="s">
        <v>107</v>
      </c>
      <c r="D414" s="111" t="s">
        <v>133</v>
      </c>
      <c r="E414" s="173">
        <v>343</v>
      </c>
      <c r="F414" s="111" t="s">
        <v>99</v>
      </c>
      <c r="G414" s="277">
        <v>45818146.780000001</v>
      </c>
      <c r="H414" s="278">
        <v>57855.19</v>
      </c>
      <c r="I414" s="117">
        <f t="shared" si="83"/>
        <v>45760291.590000004</v>
      </c>
      <c r="J414" s="90">
        <v>3.1E-2</v>
      </c>
      <c r="K414" s="198">
        <f t="shared" si="86"/>
        <v>1418569.03929</v>
      </c>
      <c r="L414" s="198">
        <f t="shared" si="84"/>
        <v>1793.51089</v>
      </c>
    </row>
    <row r="415" spans="1:12" x14ac:dyDescent="0.2">
      <c r="A415" s="97" t="str">
        <f t="shared" si="89"/>
        <v>FtMyers GTs344</v>
      </c>
      <c r="B415" s="111" t="s">
        <v>131</v>
      </c>
      <c r="C415" s="111" t="s">
        <v>107</v>
      </c>
      <c r="D415" s="111" t="s">
        <v>133</v>
      </c>
      <c r="E415" s="173">
        <v>344</v>
      </c>
      <c r="F415" s="111" t="s">
        <v>102</v>
      </c>
      <c r="G415" s="277">
        <v>18726733.109999999</v>
      </c>
      <c r="H415" s="278">
        <v>0</v>
      </c>
      <c r="I415" s="117">
        <f t="shared" si="83"/>
        <v>18726733.109999999</v>
      </c>
      <c r="J415" s="90">
        <v>2.1999999999999999E-2</v>
      </c>
      <c r="K415" s="198">
        <f t="shared" si="86"/>
        <v>411988.12841999996</v>
      </c>
      <c r="L415" s="198">
        <f t="shared" si="84"/>
        <v>0</v>
      </c>
    </row>
    <row r="416" spans="1:12" x14ac:dyDescent="0.2">
      <c r="A416" s="97" t="str">
        <f t="shared" si="89"/>
        <v>FtMyers GTs345</v>
      </c>
      <c r="B416" s="111" t="s">
        <v>131</v>
      </c>
      <c r="C416" s="111" t="s">
        <v>107</v>
      </c>
      <c r="D416" s="111" t="s">
        <v>133</v>
      </c>
      <c r="E416" s="173">
        <v>345</v>
      </c>
      <c r="F416" s="111" t="s">
        <v>31</v>
      </c>
      <c r="G416" s="277">
        <v>14040659.66</v>
      </c>
      <c r="H416" s="278">
        <v>12430</v>
      </c>
      <c r="I416" s="117">
        <f t="shared" si="83"/>
        <v>14028229.66</v>
      </c>
      <c r="J416" s="90">
        <v>2.1999999999999999E-2</v>
      </c>
      <c r="K416" s="198">
        <f t="shared" si="86"/>
        <v>308621.05251999997</v>
      </c>
      <c r="L416" s="198">
        <f t="shared" si="84"/>
        <v>273.45999999999998</v>
      </c>
    </row>
    <row r="417" spans="1:12" x14ac:dyDescent="0.2">
      <c r="A417" s="97" t="str">
        <f t="shared" si="89"/>
        <v>FtMyers GTs346</v>
      </c>
      <c r="B417" s="111" t="s">
        <v>131</v>
      </c>
      <c r="C417" s="111" t="s">
        <v>107</v>
      </c>
      <c r="D417" s="111" t="s">
        <v>133</v>
      </c>
      <c r="E417" s="173">
        <v>346</v>
      </c>
      <c r="F417" s="111" t="s">
        <v>32</v>
      </c>
      <c r="G417" s="277">
        <v>85193.94</v>
      </c>
      <c r="H417" s="278">
        <v>0</v>
      </c>
      <c r="I417" s="117">
        <f t="shared" si="83"/>
        <v>85193.94</v>
      </c>
      <c r="J417" s="90">
        <v>2.3E-2</v>
      </c>
      <c r="K417" s="198">
        <f t="shared" si="86"/>
        <v>1959.4606200000001</v>
      </c>
      <c r="L417" s="198">
        <f t="shared" si="84"/>
        <v>0</v>
      </c>
    </row>
    <row r="418" spans="1:12" x14ac:dyDescent="0.2">
      <c r="A418" s="97" t="str">
        <f>$D$418&amp;E418</f>
        <v>PtEverglades GTs341</v>
      </c>
      <c r="B418" s="111" t="s">
        <v>131</v>
      </c>
      <c r="C418" s="111" t="s">
        <v>41</v>
      </c>
      <c r="D418" s="111" t="s">
        <v>134</v>
      </c>
      <c r="E418" s="173">
        <v>341</v>
      </c>
      <c r="F418" s="111" t="s">
        <v>24</v>
      </c>
      <c r="G418" s="277">
        <v>4520270.1500000004</v>
      </c>
      <c r="H418" s="278">
        <v>454080.68</v>
      </c>
      <c r="I418" s="117">
        <f t="shared" si="83"/>
        <v>4066189.47</v>
      </c>
      <c r="J418" s="90">
        <v>2.1999999999999999E-2</v>
      </c>
      <c r="K418" s="198">
        <f t="shared" si="86"/>
        <v>89456.168340000004</v>
      </c>
      <c r="L418" s="198">
        <f t="shared" si="84"/>
        <v>9989.7749599999988</v>
      </c>
    </row>
    <row r="419" spans="1:12" x14ac:dyDescent="0.2">
      <c r="A419" s="97" t="str">
        <f t="shared" ref="A419:A425" si="90">$D$418&amp;E419</f>
        <v>PtEverglades GTs342</v>
      </c>
      <c r="B419" s="111" t="s">
        <v>131</v>
      </c>
      <c r="C419" s="111" t="s">
        <v>41</v>
      </c>
      <c r="D419" s="111" t="s">
        <v>134</v>
      </c>
      <c r="E419" s="173">
        <v>342</v>
      </c>
      <c r="F419" s="111" t="s">
        <v>101</v>
      </c>
      <c r="G419" s="277">
        <v>10912737.82</v>
      </c>
      <c r="H419" s="278">
        <v>4603933.49</v>
      </c>
      <c r="I419" s="117">
        <f t="shared" si="83"/>
        <v>6308804.3300000001</v>
      </c>
      <c r="J419" s="90">
        <v>2.5999999999999999E-2</v>
      </c>
      <c r="K419" s="198">
        <f t="shared" si="86"/>
        <v>164028.91258</v>
      </c>
      <c r="L419" s="198">
        <f t="shared" si="84"/>
        <v>119702.27074000001</v>
      </c>
    </row>
    <row r="420" spans="1:12" x14ac:dyDescent="0.2">
      <c r="A420" s="97" t="str">
        <f t="shared" si="90"/>
        <v>PtEverglades GTs343</v>
      </c>
      <c r="B420" s="111" t="s">
        <v>131</v>
      </c>
      <c r="C420" s="111" t="s">
        <v>41</v>
      </c>
      <c r="D420" s="111" t="s">
        <v>134</v>
      </c>
      <c r="E420" s="173">
        <v>343</v>
      </c>
      <c r="F420" s="111" t="s">
        <v>99</v>
      </c>
      <c r="G420" s="277">
        <v>26900509.91</v>
      </c>
      <c r="H420" s="278">
        <v>107874.44</v>
      </c>
      <c r="I420" s="117">
        <f t="shared" si="83"/>
        <v>26792635.469999999</v>
      </c>
      <c r="J420" s="90">
        <v>3.4000000000000002E-2</v>
      </c>
      <c r="K420" s="198">
        <f t="shared" si="86"/>
        <v>910949.60597999999</v>
      </c>
      <c r="L420" s="198">
        <f t="shared" si="84"/>
        <v>3667.7309600000003</v>
      </c>
    </row>
    <row r="421" spans="1:12" x14ac:dyDescent="0.2">
      <c r="A421" s="97" t="str">
        <f t="shared" si="90"/>
        <v>PtEverglades GTs344</v>
      </c>
      <c r="B421" s="111" t="s">
        <v>131</v>
      </c>
      <c r="C421" s="111" t="s">
        <v>41</v>
      </c>
      <c r="D421" s="111" t="s">
        <v>134</v>
      </c>
      <c r="E421" s="173">
        <v>344</v>
      </c>
      <c r="F421" s="111" t="s">
        <v>102</v>
      </c>
      <c r="G421" s="277">
        <v>11964548.949999999</v>
      </c>
      <c r="H421" s="278">
        <v>0</v>
      </c>
      <c r="I421" s="117">
        <f t="shared" si="83"/>
        <v>11964548.949999999</v>
      </c>
      <c r="J421" s="90">
        <v>2.1000000000000001E-2</v>
      </c>
      <c r="K421" s="198">
        <f t="shared" si="86"/>
        <v>251255.52794999999</v>
      </c>
      <c r="L421" s="198">
        <f t="shared" si="84"/>
        <v>0</v>
      </c>
    </row>
    <row r="422" spans="1:12" x14ac:dyDescent="0.2">
      <c r="A422" s="97" t="str">
        <f t="shared" si="90"/>
        <v>PtEverglades GTs345</v>
      </c>
      <c r="B422" s="111" t="s">
        <v>131</v>
      </c>
      <c r="C422" s="111" t="s">
        <v>41</v>
      </c>
      <c r="D422" s="111" t="s">
        <v>134</v>
      </c>
      <c r="E422" s="173">
        <v>345</v>
      </c>
      <c r="F422" s="111" t="s">
        <v>31</v>
      </c>
      <c r="G422" s="277">
        <v>3729362.93</v>
      </c>
      <c r="H422" s="278">
        <v>7782.85</v>
      </c>
      <c r="I422" s="117">
        <f t="shared" si="83"/>
        <v>3721580.08</v>
      </c>
      <c r="J422" s="90">
        <v>2.1000000000000001E-2</v>
      </c>
      <c r="K422" s="198">
        <f t="shared" si="86"/>
        <v>78153.181680000009</v>
      </c>
      <c r="L422" s="198">
        <f t="shared" si="84"/>
        <v>163.43985000000001</v>
      </c>
    </row>
    <row r="423" spans="1:12" x14ac:dyDescent="0.2">
      <c r="A423" s="97" t="str">
        <f t="shared" si="90"/>
        <v>PtEverglades GTs346</v>
      </c>
      <c r="B423" s="111" t="s">
        <v>131</v>
      </c>
      <c r="C423" s="111" t="s">
        <v>41</v>
      </c>
      <c r="D423" s="111" t="s">
        <v>134</v>
      </c>
      <c r="E423" s="173">
        <v>346</v>
      </c>
      <c r="F423" s="111" t="s">
        <v>32</v>
      </c>
      <c r="G423" s="277">
        <v>247828.5</v>
      </c>
      <c r="H423" s="278">
        <v>0</v>
      </c>
      <c r="I423" s="117">
        <f t="shared" si="83"/>
        <v>247828.5</v>
      </c>
      <c r="J423" s="90">
        <v>2.1999999999999999E-2</v>
      </c>
      <c r="K423" s="198">
        <f t="shared" si="86"/>
        <v>5452.2269999999999</v>
      </c>
      <c r="L423" s="198">
        <f t="shared" si="84"/>
        <v>0</v>
      </c>
    </row>
    <row r="424" spans="1:12" x14ac:dyDescent="0.2">
      <c r="A424" s="97" t="str">
        <f t="shared" si="90"/>
        <v>PtEverglades GTs346.3</v>
      </c>
      <c r="B424" s="111" t="s">
        <v>131</v>
      </c>
      <c r="C424" s="111" t="s">
        <v>41</v>
      </c>
      <c r="D424" s="111" t="s">
        <v>134</v>
      </c>
      <c r="E424" s="173">
        <v>346.3</v>
      </c>
      <c r="F424" s="111" t="s">
        <v>33</v>
      </c>
      <c r="G424" s="277">
        <v>143029.87</v>
      </c>
      <c r="H424" s="278">
        <v>0</v>
      </c>
      <c r="I424" s="117">
        <f t="shared" si="83"/>
        <v>143029.87</v>
      </c>
      <c r="J424" s="90">
        <v>0.33329999999999999</v>
      </c>
      <c r="K424" s="198">
        <f t="shared" si="86"/>
        <v>47671.855670999998</v>
      </c>
      <c r="L424" s="198">
        <f t="shared" si="84"/>
        <v>0</v>
      </c>
    </row>
    <row r="425" spans="1:12" x14ac:dyDescent="0.2">
      <c r="A425" s="97" t="str">
        <f t="shared" si="90"/>
        <v>PtEverglades GTs346.7</v>
      </c>
      <c r="B425" s="111" t="s">
        <v>131</v>
      </c>
      <c r="C425" s="111" t="s">
        <v>41</v>
      </c>
      <c r="D425" s="111" t="s">
        <v>134</v>
      </c>
      <c r="E425" s="173">
        <v>346.7</v>
      </c>
      <c r="F425" s="111" t="s">
        <v>27</v>
      </c>
      <c r="G425" s="277">
        <v>560550.02</v>
      </c>
      <c r="H425" s="278">
        <v>0</v>
      </c>
      <c r="I425" s="117">
        <f t="shared" si="83"/>
        <v>560550.02</v>
      </c>
      <c r="J425" s="90">
        <v>0.1429</v>
      </c>
      <c r="K425" s="198">
        <f t="shared" si="86"/>
        <v>80102.597858000008</v>
      </c>
      <c r="L425" s="198">
        <f t="shared" si="84"/>
        <v>0</v>
      </c>
    </row>
    <row r="426" spans="1:12" x14ac:dyDescent="0.2">
      <c r="A426" s="97" t="str">
        <f>$D$426&amp;E426</f>
        <v>Desoto Solar341</v>
      </c>
      <c r="B426" s="111" t="s">
        <v>135</v>
      </c>
      <c r="C426" s="111" t="s">
        <v>136</v>
      </c>
      <c r="D426" s="111" t="s">
        <v>137</v>
      </c>
      <c r="E426" s="173">
        <v>341</v>
      </c>
      <c r="F426" s="111" t="s">
        <v>24</v>
      </c>
      <c r="G426" s="277">
        <v>4502770.01</v>
      </c>
      <c r="H426" s="278">
        <v>4502770.01</v>
      </c>
      <c r="I426" s="117">
        <f t="shared" si="83"/>
        <v>0</v>
      </c>
      <c r="J426" s="90">
        <v>3.3000000000000002E-2</v>
      </c>
      <c r="K426" s="198">
        <f t="shared" si="86"/>
        <v>0</v>
      </c>
      <c r="L426" s="198">
        <f t="shared" si="84"/>
        <v>148591.41033000001</v>
      </c>
    </row>
    <row r="427" spans="1:12" x14ac:dyDescent="0.2">
      <c r="A427" s="97" t="str">
        <f t="shared" ref="A427:A431" si="91">$D$426&amp;E427</f>
        <v>Desoto Solar343</v>
      </c>
      <c r="B427" s="111" t="s">
        <v>135</v>
      </c>
      <c r="C427" s="111" t="s">
        <v>136</v>
      </c>
      <c r="D427" s="111" t="s">
        <v>137</v>
      </c>
      <c r="E427" s="173">
        <v>343</v>
      </c>
      <c r="F427" s="111" t="s">
        <v>99</v>
      </c>
      <c r="G427" s="277">
        <v>115297907.67</v>
      </c>
      <c r="H427" s="278">
        <v>115297907.67</v>
      </c>
      <c r="I427" s="117">
        <f t="shared" si="83"/>
        <v>0</v>
      </c>
      <c r="J427" s="90">
        <v>3.3000000000000002E-2</v>
      </c>
      <c r="K427" s="198">
        <f t="shared" si="86"/>
        <v>0</v>
      </c>
      <c r="L427" s="198">
        <f t="shared" si="84"/>
        <v>3804830.9531100001</v>
      </c>
    </row>
    <row r="428" spans="1:12" x14ac:dyDescent="0.2">
      <c r="A428" s="97" t="str">
        <f t="shared" si="91"/>
        <v>Desoto Solar345</v>
      </c>
      <c r="B428" s="111" t="s">
        <v>135</v>
      </c>
      <c r="C428" s="111" t="s">
        <v>136</v>
      </c>
      <c r="D428" s="111" t="s">
        <v>137</v>
      </c>
      <c r="E428" s="173">
        <v>345</v>
      </c>
      <c r="F428" s="111" t="s">
        <v>31</v>
      </c>
      <c r="G428" s="277">
        <v>26746265.879999999</v>
      </c>
      <c r="H428" s="278">
        <v>26746265.879999999</v>
      </c>
      <c r="I428" s="117">
        <f t="shared" si="83"/>
        <v>0</v>
      </c>
      <c r="J428" s="90">
        <v>3.3000000000000002E-2</v>
      </c>
      <c r="K428" s="198">
        <f t="shared" si="86"/>
        <v>0</v>
      </c>
      <c r="L428" s="198">
        <f t="shared" si="84"/>
        <v>882626.77404000005</v>
      </c>
    </row>
    <row r="429" spans="1:12" x14ac:dyDescent="0.2">
      <c r="A429" s="97" t="str">
        <f t="shared" si="91"/>
        <v>Desoto Solar346.3</v>
      </c>
      <c r="B429" s="111" t="s">
        <v>135</v>
      </c>
      <c r="C429" s="111" t="s">
        <v>136</v>
      </c>
      <c r="D429" s="111" t="s">
        <v>137</v>
      </c>
      <c r="E429" s="173">
        <v>346.3</v>
      </c>
      <c r="F429" s="111" t="s">
        <v>33</v>
      </c>
      <c r="G429" s="277">
        <v>20537</v>
      </c>
      <c r="H429" s="278">
        <v>20537</v>
      </c>
      <c r="I429" s="117">
        <f t="shared" si="83"/>
        <v>0</v>
      </c>
      <c r="J429" s="90">
        <v>0.33329999999999999</v>
      </c>
      <c r="K429" s="198">
        <f t="shared" si="86"/>
        <v>0</v>
      </c>
      <c r="L429" s="198">
        <f t="shared" si="84"/>
        <v>6844.9820999999993</v>
      </c>
    </row>
    <row r="430" spans="1:12" x14ac:dyDescent="0.2">
      <c r="A430" s="97" t="str">
        <f t="shared" si="91"/>
        <v>Desoto Solar346.5</v>
      </c>
      <c r="B430" s="111" t="s">
        <v>135</v>
      </c>
      <c r="C430" s="111" t="s">
        <v>136</v>
      </c>
      <c r="D430" s="111" t="s">
        <v>137</v>
      </c>
      <c r="E430" s="173">
        <v>346.5</v>
      </c>
      <c r="F430" s="111" t="s">
        <v>26</v>
      </c>
      <c r="G430" s="277">
        <v>28661.33</v>
      </c>
      <c r="H430" s="278">
        <v>28661.33</v>
      </c>
      <c r="I430" s="117">
        <f t="shared" si="83"/>
        <v>0</v>
      </c>
      <c r="J430" s="90">
        <v>0.2</v>
      </c>
      <c r="K430" s="198">
        <f t="shared" si="86"/>
        <v>0</v>
      </c>
      <c r="L430" s="198">
        <f t="shared" si="84"/>
        <v>5732.2660000000005</v>
      </c>
    </row>
    <row r="431" spans="1:12" x14ac:dyDescent="0.2">
      <c r="A431" s="97" t="str">
        <f t="shared" si="91"/>
        <v>Desoto Solar346.7</v>
      </c>
      <c r="B431" s="111" t="s">
        <v>135</v>
      </c>
      <c r="C431" s="111" t="s">
        <v>136</v>
      </c>
      <c r="D431" s="111" t="s">
        <v>137</v>
      </c>
      <c r="E431" s="173">
        <v>346.7</v>
      </c>
      <c r="F431" s="111" t="s">
        <v>27</v>
      </c>
      <c r="G431" s="277">
        <v>101555.66</v>
      </c>
      <c r="H431" s="278">
        <v>101555.66</v>
      </c>
      <c r="I431" s="117">
        <f t="shared" si="83"/>
        <v>0</v>
      </c>
      <c r="J431" s="90">
        <v>0.1429</v>
      </c>
      <c r="K431" s="198">
        <f t="shared" si="86"/>
        <v>0</v>
      </c>
      <c r="L431" s="198">
        <f t="shared" si="84"/>
        <v>14512.303814000001</v>
      </c>
    </row>
    <row r="432" spans="1:12" x14ac:dyDescent="0.2">
      <c r="A432" s="97" t="str">
        <f>$D$432&amp;E432</f>
        <v>Martin Solar341</v>
      </c>
      <c r="B432" s="111" t="s">
        <v>135</v>
      </c>
      <c r="C432" s="111" t="s">
        <v>138</v>
      </c>
      <c r="D432" s="111" t="s">
        <v>139</v>
      </c>
      <c r="E432" s="173">
        <v>341</v>
      </c>
      <c r="F432" s="111" t="s">
        <v>24</v>
      </c>
      <c r="G432" s="277">
        <v>20746646.280000001</v>
      </c>
      <c r="H432" s="278">
        <v>20746646.280000001</v>
      </c>
      <c r="I432" s="117">
        <f t="shared" si="83"/>
        <v>0</v>
      </c>
      <c r="J432" s="90">
        <v>3.3000000000000002E-2</v>
      </c>
      <c r="K432" s="198">
        <f t="shared" si="86"/>
        <v>0</v>
      </c>
      <c r="L432" s="198">
        <f t="shared" si="84"/>
        <v>684639.32724000013</v>
      </c>
    </row>
    <row r="433" spans="1:12" x14ac:dyDescent="0.2">
      <c r="A433" s="97" t="str">
        <f t="shared" ref="A433:A437" si="92">$D$432&amp;E433</f>
        <v>Martin Solar343</v>
      </c>
      <c r="B433" s="111" t="s">
        <v>135</v>
      </c>
      <c r="C433" s="111" t="s">
        <v>138</v>
      </c>
      <c r="D433" s="111" t="s">
        <v>139</v>
      </c>
      <c r="E433" s="173">
        <v>343</v>
      </c>
      <c r="F433" s="111" t="s">
        <v>99</v>
      </c>
      <c r="G433" s="277">
        <v>394838198.50999999</v>
      </c>
      <c r="H433" s="278">
        <v>394838198.50999999</v>
      </c>
      <c r="I433" s="117">
        <f t="shared" si="83"/>
        <v>0</v>
      </c>
      <c r="J433" s="90">
        <v>3.3000000000000002E-2</v>
      </c>
      <c r="K433" s="198">
        <f t="shared" si="86"/>
        <v>0</v>
      </c>
      <c r="L433" s="198">
        <f t="shared" si="84"/>
        <v>13029660.550830001</v>
      </c>
    </row>
    <row r="434" spans="1:12" x14ac:dyDescent="0.2">
      <c r="A434" s="97" t="str">
        <f t="shared" si="92"/>
        <v>Martin Solar345</v>
      </c>
      <c r="B434" s="111" t="s">
        <v>135</v>
      </c>
      <c r="C434" s="111" t="s">
        <v>138</v>
      </c>
      <c r="D434" s="111" t="s">
        <v>139</v>
      </c>
      <c r="E434" s="173">
        <v>345</v>
      </c>
      <c r="F434" s="111" t="s">
        <v>31</v>
      </c>
      <c r="G434" s="277">
        <v>4125203.93</v>
      </c>
      <c r="H434" s="278">
        <v>4125203.93</v>
      </c>
      <c r="I434" s="117">
        <f t="shared" si="83"/>
        <v>0</v>
      </c>
      <c r="J434" s="90">
        <v>3.3000000000000002E-2</v>
      </c>
      <c r="K434" s="198">
        <f t="shared" si="86"/>
        <v>0</v>
      </c>
      <c r="L434" s="198">
        <f t="shared" si="84"/>
        <v>136131.72969000001</v>
      </c>
    </row>
    <row r="435" spans="1:12" x14ac:dyDescent="0.2">
      <c r="A435" s="97" t="str">
        <f t="shared" si="92"/>
        <v>Martin Solar346</v>
      </c>
      <c r="B435" s="111" t="s">
        <v>135</v>
      </c>
      <c r="C435" s="111" t="s">
        <v>138</v>
      </c>
      <c r="D435" s="111" t="s">
        <v>139</v>
      </c>
      <c r="E435" s="173">
        <v>346</v>
      </c>
      <c r="F435" s="111" t="s">
        <v>32</v>
      </c>
      <c r="G435" s="277">
        <v>1299.31</v>
      </c>
      <c r="H435" s="278">
        <v>1299.31</v>
      </c>
      <c r="I435" s="117">
        <f t="shared" si="83"/>
        <v>0</v>
      </c>
      <c r="J435" s="90">
        <v>3.3000000000000002E-2</v>
      </c>
      <c r="K435" s="198">
        <f t="shared" si="86"/>
        <v>0</v>
      </c>
      <c r="L435" s="198">
        <f t="shared" si="84"/>
        <v>42.877229999999997</v>
      </c>
    </row>
    <row r="436" spans="1:12" x14ac:dyDescent="0.2">
      <c r="A436" s="97" t="str">
        <f t="shared" si="92"/>
        <v>Martin Solar346.5</v>
      </c>
      <c r="B436" s="111" t="s">
        <v>135</v>
      </c>
      <c r="C436" s="111" t="s">
        <v>138</v>
      </c>
      <c r="D436" s="111" t="s">
        <v>139</v>
      </c>
      <c r="E436" s="173">
        <v>346.5</v>
      </c>
      <c r="F436" s="111" t="s">
        <v>26</v>
      </c>
      <c r="G436" s="277">
        <v>11177.7</v>
      </c>
      <c r="H436" s="278">
        <v>11177.7</v>
      </c>
      <c r="I436" s="117">
        <f t="shared" si="83"/>
        <v>0</v>
      </c>
      <c r="J436" s="90">
        <v>0.2</v>
      </c>
      <c r="K436" s="198">
        <f t="shared" si="86"/>
        <v>0</v>
      </c>
      <c r="L436" s="198">
        <f t="shared" si="84"/>
        <v>2235.5400000000004</v>
      </c>
    </row>
    <row r="437" spans="1:12" x14ac:dyDescent="0.2">
      <c r="A437" s="97" t="str">
        <f t="shared" si="92"/>
        <v>Martin Solar346.7</v>
      </c>
      <c r="B437" s="111" t="s">
        <v>135</v>
      </c>
      <c r="C437" s="111" t="s">
        <v>138</v>
      </c>
      <c r="D437" s="111" t="s">
        <v>139</v>
      </c>
      <c r="E437" s="173">
        <v>346.7</v>
      </c>
      <c r="F437" s="111" t="s">
        <v>27</v>
      </c>
      <c r="G437" s="277">
        <v>29521.4</v>
      </c>
      <c r="H437" s="278">
        <v>29521.4</v>
      </c>
      <c r="I437" s="117">
        <f t="shared" si="83"/>
        <v>0</v>
      </c>
      <c r="J437" s="90">
        <v>0.1429</v>
      </c>
      <c r="K437" s="198">
        <f t="shared" si="86"/>
        <v>0</v>
      </c>
      <c r="L437" s="198">
        <f t="shared" si="84"/>
        <v>4218.6080600000005</v>
      </c>
    </row>
    <row r="438" spans="1:12" x14ac:dyDescent="0.2">
      <c r="A438" s="97" t="str">
        <f>$D$438&amp;E438</f>
        <v>Space Coast Solar341</v>
      </c>
      <c r="B438" s="111" t="s">
        <v>135</v>
      </c>
      <c r="C438" s="111" t="s">
        <v>140</v>
      </c>
      <c r="D438" s="111" t="s">
        <v>141</v>
      </c>
      <c r="E438" s="173">
        <v>341</v>
      </c>
      <c r="F438" s="111" t="s">
        <v>24</v>
      </c>
      <c r="G438" s="277">
        <v>3888725.58</v>
      </c>
      <c r="H438" s="278">
        <v>3888725.58</v>
      </c>
      <c r="I438" s="117">
        <f t="shared" si="83"/>
        <v>0</v>
      </c>
      <c r="J438" s="90">
        <v>3.3000000000000002E-2</v>
      </c>
      <c r="K438" s="198">
        <f t="shared" si="86"/>
        <v>0</v>
      </c>
      <c r="L438" s="198">
        <f t="shared" si="84"/>
        <v>128327.94414000001</v>
      </c>
    </row>
    <row r="439" spans="1:12" x14ac:dyDescent="0.2">
      <c r="A439" s="97" t="str">
        <f t="shared" ref="A439:A443" si="93">$D$438&amp;E439</f>
        <v>Space Coast Solar343</v>
      </c>
      <c r="B439" s="111" t="s">
        <v>135</v>
      </c>
      <c r="C439" s="111" t="s">
        <v>140</v>
      </c>
      <c r="D439" s="111" t="s">
        <v>141</v>
      </c>
      <c r="E439" s="173">
        <v>343</v>
      </c>
      <c r="F439" s="111" t="s">
        <v>99</v>
      </c>
      <c r="G439" s="277">
        <v>51556083.219999999</v>
      </c>
      <c r="H439" s="278">
        <v>51556083.219999999</v>
      </c>
      <c r="I439" s="117">
        <f t="shared" si="83"/>
        <v>0</v>
      </c>
      <c r="J439" s="90">
        <v>3.3000000000000002E-2</v>
      </c>
      <c r="K439" s="198">
        <f t="shared" si="86"/>
        <v>0</v>
      </c>
      <c r="L439" s="198">
        <f t="shared" si="84"/>
        <v>1701350.7462599999</v>
      </c>
    </row>
    <row r="440" spans="1:12" x14ac:dyDescent="0.2">
      <c r="A440" s="97" t="str">
        <f t="shared" si="93"/>
        <v>Space Coast Solar345</v>
      </c>
      <c r="B440" s="111" t="s">
        <v>135</v>
      </c>
      <c r="C440" s="111" t="s">
        <v>140</v>
      </c>
      <c r="D440" s="111" t="s">
        <v>141</v>
      </c>
      <c r="E440" s="173">
        <v>345</v>
      </c>
      <c r="F440" s="111" t="s">
        <v>31</v>
      </c>
      <c r="G440" s="277">
        <v>6126698.7599999998</v>
      </c>
      <c r="H440" s="278">
        <v>6126698.7599999998</v>
      </c>
      <c r="I440" s="117">
        <f t="shared" si="83"/>
        <v>0</v>
      </c>
      <c r="J440" s="90">
        <v>3.3000000000000002E-2</v>
      </c>
      <c r="K440" s="198">
        <f t="shared" si="86"/>
        <v>0</v>
      </c>
      <c r="L440" s="198">
        <f t="shared" si="84"/>
        <v>202181.05908000001</v>
      </c>
    </row>
    <row r="441" spans="1:12" x14ac:dyDescent="0.2">
      <c r="A441" s="97" t="str">
        <f t="shared" si="93"/>
        <v>Space Coast Solar346.3</v>
      </c>
      <c r="B441" s="111" t="s">
        <v>135</v>
      </c>
      <c r="C441" s="111" t="s">
        <v>140</v>
      </c>
      <c r="D441" s="111" t="s">
        <v>141</v>
      </c>
      <c r="E441" s="173">
        <v>346.3</v>
      </c>
      <c r="F441" s="111" t="s">
        <v>33</v>
      </c>
      <c r="G441" s="277">
        <v>1309.53</v>
      </c>
      <c r="H441" s="278">
        <v>1309.53</v>
      </c>
      <c r="I441" s="117">
        <f t="shared" si="83"/>
        <v>0</v>
      </c>
      <c r="J441" s="90">
        <v>0.33329999999999999</v>
      </c>
      <c r="K441" s="198">
        <f t="shared" si="86"/>
        <v>0</v>
      </c>
      <c r="L441" s="198">
        <f t="shared" si="84"/>
        <v>436.46634899999998</v>
      </c>
    </row>
    <row r="442" spans="1:12" x14ac:dyDescent="0.2">
      <c r="A442" s="97" t="str">
        <f t="shared" si="93"/>
        <v>Space Coast Solar346.5</v>
      </c>
      <c r="B442" s="111" t="s">
        <v>135</v>
      </c>
      <c r="C442" s="111" t="s">
        <v>140</v>
      </c>
      <c r="D442" s="111" t="s">
        <v>141</v>
      </c>
      <c r="E442" s="173">
        <v>346.5</v>
      </c>
      <c r="F442" s="111" t="s">
        <v>26</v>
      </c>
      <c r="G442" s="277">
        <v>35202.340000000004</v>
      </c>
      <c r="H442" s="278">
        <v>35202.340000000004</v>
      </c>
      <c r="I442" s="117">
        <f t="shared" si="83"/>
        <v>0</v>
      </c>
      <c r="J442" s="90">
        <v>0.2</v>
      </c>
      <c r="K442" s="198">
        <f t="shared" si="86"/>
        <v>0</v>
      </c>
      <c r="L442" s="198">
        <f t="shared" si="84"/>
        <v>7040.4680000000008</v>
      </c>
    </row>
    <row r="443" spans="1:12" x14ac:dyDescent="0.2">
      <c r="A443" s="97" t="str">
        <f t="shared" si="93"/>
        <v>Space Coast Solar346.7</v>
      </c>
      <c r="B443" s="111" t="s">
        <v>135</v>
      </c>
      <c r="C443" s="111" t="s">
        <v>140</v>
      </c>
      <c r="D443" s="111" t="s">
        <v>141</v>
      </c>
      <c r="E443" s="173">
        <v>346.7</v>
      </c>
      <c r="F443" s="111" t="s">
        <v>27</v>
      </c>
      <c r="G443" s="277">
        <v>51560.44</v>
      </c>
      <c r="H443" s="278">
        <v>51560.44</v>
      </c>
      <c r="I443" s="117">
        <f t="shared" si="83"/>
        <v>0</v>
      </c>
      <c r="J443" s="90">
        <v>0.1429</v>
      </c>
      <c r="K443" s="198">
        <f t="shared" si="86"/>
        <v>0</v>
      </c>
      <c r="L443" s="198">
        <f t="shared" si="84"/>
        <v>7367.9868759999999</v>
      </c>
    </row>
    <row r="444" spans="1:12" x14ac:dyDescent="0.2">
      <c r="A444" s="97" t="str">
        <f>$D$444&amp;E444</f>
        <v>Mass Distribution Plant361</v>
      </c>
      <c r="B444" s="111" t="s">
        <v>142</v>
      </c>
      <c r="C444" s="111" t="s">
        <v>143</v>
      </c>
      <c r="D444" s="111" t="s">
        <v>144</v>
      </c>
      <c r="E444" s="173">
        <v>361</v>
      </c>
      <c r="F444" s="111" t="s">
        <v>24</v>
      </c>
      <c r="G444" s="277">
        <v>187935464.31999999</v>
      </c>
      <c r="H444" s="278">
        <v>4025031.09</v>
      </c>
      <c r="I444" s="117">
        <f t="shared" si="83"/>
        <v>183910433.22999999</v>
      </c>
      <c r="J444" s="90">
        <v>1.9E-2</v>
      </c>
      <c r="K444" s="198">
        <f t="shared" si="86"/>
        <v>3494298.2313699997</v>
      </c>
      <c r="L444" s="198">
        <f t="shared" si="84"/>
        <v>76475.590709999989</v>
      </c>
    </row>
    <row r="445" spans="1:12" x14ac:dyDescent="0.2">
      <c r="A445" s="97" t="str">
        <f t="shared" ref="A445:A464" si="94">$D$444&amp;E445</f>
        <v>Mass Distribution Plant362</v>
      </c>
      <c r="B445" s="111" t="s">
        <v>142</v>
      </c>
      <c r="C445" s="111" t="s">
        <v>143</v>
      </c>
      <c r="D445" s="111" t="s">
        <v>144</v>
      </c>
      <c r="E445" s="173">
        <v>362</v>
      </c>
      <c r="F445" s="111" t="s">
        <v>85</v>
      </c>
      <c r="G445" s="277">
        <v>1499157725.5899999</v>
      </c>
      <c r="H445" s="278">
        <v>2473528.58</v>
      </c>
      <c r="I445" s="117">
        <f t="shared" si="83"/>
        <v>1496684197.01</v>
      </c>
      <c r="J445" s="90">
        <v>2.5999999999999999E-2</v>
      </c>
      <c r="K445" s="198">
        <f t="shared" si="86"/>
        <v>38913789.122259997</v>
      </c>
      <c r="L445" s="198">
        <f t="shared" si="84"/>
        <v>64311.74308</v>
      </c>
    </row>
    <row r="446" spans="1:12" x14ac:dyDescent="0.2">
      <c r="A446" s="97" t="str">
        <f t="shared" si="94"/>
        <v>Mass Distribution Plant362.9</v>
      </c>
      <c r="B446" s="111" t="s">
        <v>142</v>
      </c>
      <c r="C446" s="111" t="s">
        <v>143</v>
      </c>
      <c r="D446" s="111" t="s">
        <v>144</v>
      </c>
      <c r="E446" s="173">
        <v>362.90000000000003</v>
      </c>
      <c r="F446" s="111" t="s">
        <v>145</v>
      </c>
      <c r="G446" s="277">
        <v>3609623.12</v>
      </c>
      <c r="H446" s="278">
        <v>0</v>
      </c>
      <c r="I446" s="117">
        <f t="shared" si="83"/>
        <v>3609623.12</v>
      </c>
      <c r="J446" s="90">
        <v>0.2</v>
      </c>
      <c r="K446" s="198">
        <f t="shared" si="86"/>
        <v>721924.62400000007</v>
      </c>
      <c r="L446" s="198">
        <f t="shared" si="84"/>
        <v>0</v>
      </c>
    </row>
    <row r="447" spans="1:12" x14ac:dyDescent="0.2">
      <c r="A447" s="97" t="str">
        <f t="shared" si="94"/>
        <v>Mass Distribution Plant364</v>
      </c>
      <c r="B447" s="111" t="s">
        <v>142</v>
      </c>
      <c r="C447" s="111" t="s">
        <v>143</v>
      </c>
      <c r="D447" s="111" t="s">
        <v>144</v>
      </c>
      <c r="E447" s="173">
        <v>364</v>
      </c>
      <c r="F447" s="111" t="s">
        <v>146</v>
      </c>
      <c r="G447" s="277">
        <v>1411640351.6800001</v>
      </c>
      <c r="H447" s="278">
        <v>235234.01</v>
      </c>
      <c r="I447" s="117">
        <f t="shared" si="83"/>
        <v>1411405117.6700001</v>
      </c>
      <c r="J447" s="90">
        <v>4.1000000000000002E-2</v>
      </c>
      <c r="K447" s="198">
        <f t="shared" si="86"/>
        <v>57867609.824470006</v>
      </c>
      <c r="L447" s="198">
        <f t="shared" si="84"/>
        <v>9644.5944100000015</v>
      </c>
    </row>
    <row r="448" spans="1:12" x14ac:dyDescent="0.2">
      <c r="A448" s="97" t="str">
        <f t="shared" si="94"/>
        <v>Mass Distribution Plant365</v>
      </c>
      <c r="B448" s="111" t="s">
        <v>142</v>
      </c>
      <c r="C448" s="111" t="s">
        <v>143</v>
      </c>
      <c r="D448" s="111" t="s">
        <v>144</v>
      </c>
      <c r="E448" s="173">
        <v>365</v>
      </c>
      <c r="F448" s="111" t="s">
        <v>87</v>
      </c>
      <c r="G448" s="277">
        <v>1668077299.47</v>
      </c>
      <c r="H448" s="278">
        <v>719374.40999999992</v>
      </c>
      <c r="I448" s="117">
        <f t="shared" si="83"/>
        <v>1667357925.0599999</v>
      </c>
      <c r="J448" s="90">
        <v>3.9E-2</v>
      </c>
      <c r="K448" s="198">
        <f t="shared" si="86"/>
        <v>65026959.077339999</v>
      </c>
      <c r="L448" s="198">
        <f t="shared" si="84"/>
        <v>28055.601989999996</v>
      </c>
    </row>
    <row r="449" spans="1:12" x14ac:dyDescent="0.2">
      <c r="A449" s="97" t="str">
        <f t="shared" si="94"/>
        <v>Mass Distribution Plant366.6</v>
      </c>
      <c r="B449" s="111" t="s">
        <v>142</v>
      </c>
      <c r="C449" s="111" t="s">
        <v>143</v>
      </c>
      <c r="D449" s="111" t="s">
        <v>144</v>
      </c>
      <c r="E449" s="173">
        <v>366.6</v>
      </c>
      <c r="F449" s="111" t="s">
        <v>147</v>
      </c>
      <c r="G449" s="277">
        <v>1525814790.8299999</v>
      </c>
      <c r="H449" s="278">
        <v>315801.64</v>
      </c>
      <c r="I449" s="117">
        <f t="shared" si="83"/>
        <v>1525498989.1899998</v>
      </c>
      <c r="J449" s="90">
        <v>1.4999999999999999E-2</v>
      </c>
      <c r="K449" s="198">
        <f t="shared" si="86"/>
        <v>22882484.837849997</v>
      </c>
      <c r="L449" s="198">
        <f t="shared" si="84"/>
        <v>4737.0245999999997</v>
      </c>
    </row>
    <row r="450" spans="1:12" x14ac:dyDescent="0.2">
      <c r="A450" s="97" t="str">
        <f t="shared" si="94"/>
        <v>Mass Distribution Plant366.7</v>
      </c>
      <c r="B450" s="111" t="s">
        <v>142</v>
      </c>
      <c r="C450" s="111" t="s">
        <v>143</v>
      </c>
      <c r="D450" s="111" t="s">
        <v>144</v>
      </c>
      <c r="E450" s="173">
        <v>366.7</v>
      </c>
      <c r="F450" s="111" t="s">
        <v>148</v>
      </c>
      <c r="G450" s="277">
        <v>78466959.489999995</v>
      </c>
      <c r="H450" s="278">
        <v>73494.7</v>
      </c>
      <c r="I450" s="117">
        <f t="shared" si="83"/>
        <v>78393464.789999992</v>
      </c>
      <c r="J450" s="90">
        <v>0.02</v>
      </c>
      <c r="K450" s="198">
        <f t="shared" si="86"/>
        <v>1567869.2958</v>
      </c>
      <c r="L450" s="198">
        <f t="shared" si="84"/>
        <v>1469.894</v>
      </c>
    </row>
    <row r="451" spans="1:12" x14ac:dyDescent="0.2">
      <c r="A451" s="97" t="str">
        <f t="shared" si="94"/>
        <v>Mass Distribution Plant367.5</v>
      </c>
      <c r="B451" s="111" t="s">
        <v>142</v>
      </c>
      <c r="C451" s="111" t="s">
        <v>143</v>
      </c>
      <c r="D451" s="111" t="s">
        <v>144</v>
      </c>
      <c r="E451" s="173">
        <v>367.5</v>
      </c>
      <c r="F451" s="111" t="s">
        <v>149</v>
      </c>
      <c r="G451" s="277">
        <v>8145581.9800000004</v>
      </c>
      <c r="H451" s="278">
        <v>0</v>
      </c>
      <c r="I451" s="117">
        <f t="shared" si="83"/>
        <v>8145581.9800000004</v>
      </c>
      <c r="J451" s="90">
        <v>3.4500000000000003E-2</v>
      </c>
      <c r="K451" s="198">
        <f t="shared" si="86"/>
        <v>281022.57831000001</v>
      </c>
      <c r="L451" s="198">
        <f t="shared" si="84"/>
        <v>0</v>
      </c>
    </row>
    <row r="452" spans="1:12" x14ac:dyDescent="0.2">
      <c r="A452" s="97" t="str">
        <f t="shared" si="94"/>
        <v>Mass Distribution Plant367.6</v>
      </c>
      <c r="B452" s="111" t="s">
        <v>142</v>
      </c>
      <c r="C452" s="111" t="s">
        <v>143</v>
      </c>
      <c r="D452" s="111" t="s">
        <v>144</v>
      </c>
      <c r="E452" s="173">
        <v>367.6</v>
      </c>
      <c r="F452" s="111" t="s">
        <v>150</v>
      </c>
      <c r="G452" s="277">
        <v>1737607240.27</v>
      </c>
      <c r="H452" s="278">
        <v>171723.78</v>
      </c>
      <c r="I452" s="117">
        <f t="shared" si="83"/>
        <v>1737435516.49</v>
      </c>
      <c r="J452" s="90">
        <v>2.5999999999999999E-2</v>
      </c>
      <c r="K452" s="198">
        <f t="shared" si="86"/>
        <v>45173323.428739995</v>
      </c>
      <c r="L452" s="198">
        <f t="shared" si="84"/>
        <v>4464.8182799999995</v>
      </c>
    </row>
    <row r="453" spans="1:12" x14ac:dyDescent="0.2">
      <c r="A453" s="97" t="str">
        <f t="shared" si="94"/>
        <v>Mass Distribution Plant367.7</v>
      </c>
      <c r="B453" s="111" t="s">
        <v>142</v>
      </c>
      <c r="C453" s="111" t="s">
        <v>143</v>
      </c>
      <c r="D453" s="111" t="s">
        <v>144</v>
      </c>
      <c r="E453" s="173">
        <v>367.7</v>
      </c>
      <c r="F453" s="111" t="s">
        <v>151</v>
      </c>
      <c r="G453" s="277">
        <v>478349504.20999998</v>
      </c>
      <c r="H453" s="278">
        <v>0</v>
      </c>
      <c r="I453" s="117">
        <f t="shared" si="83"/>
        <v>478349504.20999998</v>
      </c>
      <c r="J453" s="90">
        <v>2.9000000000000001E-2</v>
      </c>
      <c r="K453" s="198">
        <f t="shared" si="86"/>
        <v>13872135.622090001</v>
      </c>
      <c r="L453" s="198">
        <f t="shared" si="84"/>
        <v>0</v>
      </c>
    </row>
    <row r="454" spans="1:12" x14ac:dyDescent="0.2">
      <c r="A454" s="97" t="str">
        <f t="shared" si="94"/>
        <v>Mass Distribution Plant367.9</v>
      </c>
      <c r="B454" s="111" t="s">
        <v>142</v>
      </c>
      <c r="C454" s="111" t="s">
        <v>143</v>
      </c>
      <c r="D454" s="111" t="s">
        <v>144</v>
      </c>
      <c r="E454" s="173">
        <v>367.90000000000003</v>
      </c>
      <c r="F454" s="111" t="s">
        <v>152</v>
      </c>
      <c r="G454" s="277">
        <v>-1186030.53</v>
      </c>
      <c r="H454" s="278">
        <v>0</v>
      </c>
      <c r="I454" s="117">
        <f t="shared" si="83"/>
        <v>-1186030.53</v>
      </c>
      <c r="J454" s="90">
        <v>0.1</v>
      </c>
      <c r="K454" s="198">
        <f t="shared" si="86"/>
        <v>-118603.05300000001</v>
      </c>
      <c r="L454" s="198">
        <f t="shared" si="84"/>
        <v>0</v>
      </c>
    </row>
    <row r="455" spans="1:12" x14ac:dyDescent="0.2">
      <c r="A455" s="97" t="str">
        <f t="shared" si="94"/>
        <v>Mass Distribution Plant368</v>
      </c>
      <c r="B455" s="111" t="s">
        <v>142</v>
      </c>
      <c r="C455" s="111" t="s">
        <v>143</v>
      </c>
      <c r="D455" s="111" t="s">
        <v>144</v>
      </c>
      <c r="E455" s="173">
        <v>368</v>
      </c>
      <c r="F455" s="111" t="s">
        <v>153</v>
      </c>
      <c r="G455" s="277">
        <v>2100643966.9200001</v>
      </c>
      <c r="H455" s="278">
        <v>0</v>
      </c>
      <c r="I455" s="117">
        <f t="shared" si="83"/>
        <v>2100643966.9200001</v>
      </c>
      <c r="J455" s="90">
        <v>3.7999999999999999E-2</v>
      </c>
      <c r="K455" s="198">
        <f t="shared" si="86"/>
        <v>79824470.742960006</v>
      </c>
      <c r="L455" s="198">
        <f t="shared" si="84"/>
        <v>0</v>
      </c>
    </row>
    <row r="456" spans="1:12" x14ac:dyDescent="0.2">
      <c r="A456" s="97" t="str">
        <f t="shared" si="94"/>
        <v>Mass Distribution Plant369.1</v>
      </c>
      <c r="B456" s="111" t="s">
        <v>142</v>
      </c>
      <c r="C456" s="111" t="s">
        <v>143</v>
      </c>
      <c r="D456" s="111" t="s">
        <v>144</v>
      </c>
      <c r="E456" s="173">
        <v>369.1</v>
      </c>
      <c r="F456" s="111" t="s">
        <v>154</v>
      </c>
      <c r="G456" s="277">
        <v>238806808.48000002</v>
      </c>
      <c r="H456" s="278">
        <v>607.06000000000006</v>
      </c>
      <c r="I456" s="117">
        <f t="shared" ref="I456:I495" si="95">G456-H456</f>
        <v>238806201.42000002</v>
      </c>
      <c r="J456" s="90">
        <v>3.9E-2</v>
      </c>
      <c r="K456" s="198">
        <f t="shared" si="86"/>
        <v>9313441.8553800005</v>
      </c>
      <c r="L456" s="198">
        <f t="shared" ref="L456:L495" si="96">H456*J456</f>
        <v>23.675340000000002</v>
      </c>
    </row>
    <row r="457" spans="1:12" x14ac:dyDescent="0.2">
      <c r="A457" s="97" t="str">
        <f t="shared" si="94"/>
        <v>Mass Distribution Plant369.6</v>
      </c>
      <c r="B457" s="111" t="s">
        <v>142</v>
      </c>
      <c r="C457" s="111" t="s">
        <v>143</v>
      </c>
      <c r="D457" s="111" t="s">
        <v>144</v>
      </c>
      <c r="E457" s="173">
        <v>369.6</v>
      </c>
      <c r="F457" s="111" t="s">
        <v>155</v>
      </c>
      <c r="G457" s="277">
        <v>816802382.15999997</v>
      </c>
      <c r="H457" s="278">
        <v>0</v>
      </c>
      <c r="I457" s="117">
        <f t="shared" si="95"/>
        <v>816802382.15999997</v>
      </c>
      <c r="J457" s="90">
        <v>2.4E-2</v>
      </c>
      <c r="K457" s="198">
        <f t="shared" si="86"/>
        <v>19603257.171840001</v>
      </c>
      <c r="L457" s="198">
        <f t="shared" si="96"/>
        <v>0</v>
      </c>
    </row>
    <row r="458" spans="1:12" x14ac:dyDescent="0.2">
      <c r="A458" s="97" t="str">
        <f t="shared" si="94"/>
        <v>Mass Distribution Plant370</v>
      </c>
      <c r="B458" s="111" t="s">
        <v>142</v>
      </c>
      <c r="C458" s="111" t="s">
        <v>143</v>
      </c>
      <c r="D458" s="111" t="s">
        <v>144</v>
      </c>
      <c r="E458" s="173">
        <v>370</v>
      </c>
      <c r="F458" s="111" t="s">
        <v>156</v>
      </c>
      <c r="G458" s="277">
        <v>210705124.72</v>
      </c>
      <c r="H458" s="278">
        <v>0</v>
      </c>
      <c r="I458" s="117">
        <f t="shared" si="95"/>
        <v>210705124.72</v>
      </c>
      <c r="J458" s="90">
        <v>3.5999999999999997E-2</v>
      </c>
      <c r="K458" s="198">
        <f t="shared" ref="K458:K495" si="97">I458*J458</f>
        <v>7585384.4899199996</v>
      </c>
      <c r="L458" s="198">
        <f t="shared" si="96"/>
        <v>0</v>
      </c>
    </row>
    <row r="459" spans="1:12" x14ac:dyDescent="0.2">
      <c r="A459" s="97" t="str">
        <f t="shared" si="94"/>
        <v>Mass Distribution Plant370.1</v>
      </c>
      <c r="B459" s="111" t="s">
        <v>142</v>
      </c>
      <c r="C459" s="111" t="s">
        <v>143</v>
      </c>
      <c r="D459" s="111" t="s">
        <v>144</v>
      </c>
      <c r="E459" s="173">
        <v>370.1</v>
      </c>
      <c r="F459" s="111" t="s">
        <v>157</v>
      </c>
      <c r="G459" s="277">
        <v>641072351</v>
      </c>
      <c r="H459" s="278">
        <v>0</v>
      </c>
      <c r="I459" s="117">
        <f t="shared" si="95"/>
        <v>641072351</v>
      </c>
      <c r="J459" s="90">
        <v>6.5000000000000002E-2</v>
      </c>
      <c r="K459" s="198">
        <f t="shared" si="97"/>
        <v>41669702.815000005</v>
      </c>
      <c r="L459" s="198">
        <f t="shared" si="96"/>
        <v>0</v>
      </c>
    </row>
    <row r="460" spans="1:12" x14ac:dyDescent="0.2">
      <c r="A460" s="97" t="str">
        <f t="shared" si="94"/>
        <v>Mass Distribution Plant371</v>
      </c>
      <c r="B460" s="111" t="s">
        <v>142</v>
      </c>
      <c r="C460" s="111" t="s">
        <v>143</v>
      </c>
      <c r="D460" s="111" t="s">
        <v>144</v>
      </c>
      <c r="E460" s="173">
        <v>371</v>
      </c>
      <c r="F460" s="111" t="s">
        <v>158</v>
      </c>
      <c r="G460" s="277">
        <v>72503154.450000003</v>
      </c>
      <c r="H460" s="278">
        <v>0</v>
      </c>
      <c r="I460" s="117">
        <f t="shared" si="95"/>
        <v>72503154.450000003</v>
      </c>
      <c r="J460" s="90">
        <v>0.04</v>
      </c>
      <c r="K460" s="198">
        <f t="shared" si="97"/>
        <v>2900126.1780000003</v>
      </c>
      <c r="L460" s="198">
        <f t="shared" si="96"/>
        <v>0</v>
      </c>
    </row>
    <row r="461" spans="1:12" x14ac:dyDescent="0.2">
      <c r="A461" s="97" t="str">
        <f t="shared" si="94"/>
        <v>Mass Distribution Plant371.2</v>
      </c>
      <c r="B461" s="111" t="s">
        <v>142</v>
      </c>
      <c r="C461" s="111" t="s">
        <v>143</v>
      </c>
      <c r="D461" s="111" t="s">
        <v>144</v>
      </c>
      <c r="E461" s="173">
        <v>371.2</v>
      </c>
      <c r="F461" s="111" t="s">
        <v>159</v>
      </c>
      <c r="G461" s="277">
        <v>24869913.66</v>
      </c>
      <c r="H461" s="278">
        <v>0</v>
      </c>
      <c r="I461" s="117">
        <f t="shared" si="95"/>
        <v>24869913.66</v>
      </c>
      <c r="J461" s="90">
        <v>0.2</v>
      </c>
      <c r="K461" s="198">
        <f t="shared" si="97"/>
        <v>4973982.7319999998</v>
      </c>
      <c r="L461" s="198">
        <f t="shared" si="96"/>
        <v>0</v>
      </c>
    </row>
    <row r="462" spans="1:12" x14ac:dyDescent="0.2">
      <c r="A462" s="97" t="str">
        <f t="shared" si="94"/>
        <v>Mass Distribution Plant371.3</v>
      </c>
      <c r="B462" s="111" t="s">
        <v>142</v>
      </c>
      <c r="C462" s="111" t="s">
        <v>143</v>
      </c>
      <c r="D462" s="111" t="s">
        <v>144</v>
      </c>
      <c r="E462" s="173">
        <v>371.3</v>
      </c>
      <c r="F462" s="111" t="s">
        <v>160</v>
      </c>
      <c r="G462" s="277">
        <v>781506.03</v>
      </c>
      <c r="H462" s="278">
        <v>0</v>
      </c>
      <c r="I462" s="117">
        <f t="shared" si="95"/>
        <v>781506.03</v>
      </c>
      <c r="J462" s="90">
        <v>0.2</v>
      </c>
      <c r="K462" s="198">
        <f t="shared" si="97"/>
        <v>156301.20600000001</v>
      </c>
      <c r="L462" s="198">
        <f t="shared" si="96"/>
        <v>0</v>
      </c>
    </row>
    <row r="463" spans="1:12" x14ac:dyDescent="0.2">
      <c r="A463" s="97" t="str">
        <f t="shared" si="94"/>
        <v>Mass Distribution Plant371.5</v>
      </c>
      <c r="B463" s="111" t="s">
        <v>142</v>
      </c>
      <c r="C463" s="111" t="s">
        <v>143</v>
      </c>
      <c r="D463" s="111" t="s">
        <v>144</v>
      </c>
      <c r="E463" s="173">
        <v>371.5</v>
      </c>
      <c r="F463" s="111" t="s">
        <v>494</v>
      </c>
      <c r="G463" s="277">
        <v>7178553.7599999998</v>
      </c>
      <c r="H463" s="278">
        <v>0</v>
      </c>
      <c r="I463" s="117">
        <f t="shared" si="95"/>
        <v>7178553.7599999998</v>
      </c>
      <c r="J463" s="90">
        <v>0.2</v>
      </c>
      <c r="K463" s="198">
        <f t="shared" si="97"/>
        <v>1435710.7520000001</v>
      </c>
      <c r="L463" s="198">
        <f t="shared" si="96"/>
        <v>0</v>
      </c>
    </row>
    <row r="464" spans="1:12" x14ac:dyDescent="0.2">
      <c r="A464" s="97" t="str">
        <f t="shared" si="94"/>
        <v>Mass Distribution Plant373</v>
      </c>
      <c r="B464" s="111" t="s">
        <v>142</v>
      </c>
      <c r="C464" s="111" t="s">
        <v>143</v>
      </c>
      <c r="D464" s="111" t="s">
        <v>144</v>
      </c>
      <c r="E464" s="173">
        <v>373</v>
      </c>
      <c r="F464" s="111" t="s">
        <v>161</v>
      </c>
      <c r="G464" s="277">
        <v>433720169.81</v>
      </c>
      <c r="H464" s="278">
        <v>0</v>
      </c>
      <c r="I464" s="117">
        <f t="shared" si="95"/>
        <v>433720169.81</v>
      </c>
      <c r="J464" s="90">
        <v>0.04</v>
      </c>
      <c r="K464" s="198">
        <f t="shared" si="97"/>
        <v>17348806.792399999</v>
      </c>
      <c r="L464" s="198">
        <f t="shared" si="96"/>
        <v>0</v>
      </c>
    </row>
    <row r="465" spans="1:14" x14ac:dyDescent="0.2">
      <c r="A465" s="97" t="str">
        <f t="shared" ref="A465" si="98">$D465&amp;E465</f>
        <v>Mass Distribution Plant370.2</v>
      </c>
      <c r="B465" s="111" t="s">
        <v>162</v>
      </c>
      <c r="C465" s="111" t="s">
        <v>143</v>
      </c>
      <c r="D465" s="111" t="s">
        <v>144</v>
      </c>
      <c r="E465" s="173">
        <v>370.2</v>
      </c>
      <c r="F465" s="111" t="s">
        <v>163</v>
      </c>
      <c r="G465" s="277">
        <v>-9855.35</v>
      </c>
      <c r="H465" s="278">
        <v>0</v>
      </c>
      <c r="I465" s="117">
        <f t="shared" si="95"/>
        <v>-9855.35</v>
      </c>
      <c r="J465" s="90">
        <v>0</v>
      </c>
      <c r="K465" s="198">
        <f t="shared" si="97"/>
        <v>0</v>
      </c>
      <c r="L465" s="198">
        <f t="shared" si="96"/>
        <v>0</v>
      </c>
    </row>
    <row r="466" spans="1:14" x14ac:dyDescent="0.2">
      <c r="A466" s="97" t="str">
        <f>$D$466&amp;E466</f>
        <v>Amortizable390.1</v>
      </c>
      <c r="B466" s="111" t="s">
        <v>164</v>
      </c>
      <c r="C466" s="111" t="s">
        <v>165</v>
      </c>
      <c r="D466" s="111" t="s">
        <v>166</v>
      </c>
      <c r="E466" s="173">
        <v>390.1</v>
      </c>
      <c r="F466" s="111" t="s">
        <v>167</v>
      </c>
      <c r="G466" s="277">
        <v>2423079.08</v>
      </c>
      <c r="H466" s="278">
        <v>0</v>
      </c>
      <c r="I466" s="117">
        <f t="shared" si="95"/>
        <v>2423079.08</v>
      </c>
      <c r="J466" s="90">
        <v>0.1041</v>
      </c>
      <c r="K466" s="198">
        <f t="shared" si="97"/>
        <v>252242.532228</v>
      </c>
      <c r="L466" s="198">
        <f t="shared" si="96"/>
        <v>0</v>
      </c>
    </row>
    <row r="467" spans="1:14" x14ac:dyDescent="0.2">
      <c r="A467" s="97" t="str">
        <f t="shared" ref="A467:A482" si="99">$D$466&amp;E467</f>
        <v>Amortizable391.1</v>
      </c>
      <c r="B467" s="111" t="s">
        <v>164</v>
      </c>
      <c r="C467" s="111" t="s">
        <v>165</v>
      </c>
      <c r="D467" s="111" t="s">
        <v>166</v>
      </c>
      <c r="E467" s="173">
        <v>391.1</v>
      </c>
      <c r="F467" s="111" t="s">
        <v>168</v>
      </c>
      <c r="G467" s="277">
        <v>17081291.09</v>
      </c>
      <c r="H467" s="278">
        <v>0</v>
      </c>
      <c r="I467" s="117">
        <f t="shared" si="95"/>
        <v>17081291.09</v>
      </c>
      <c r="J467" s="90">
        <v>0.1429</v>
      </c>
      <c r="K467" s="198">
        <f t="shared" si="97"/>
        <v>2440916.4967609998</v>
      </c>
      <c r="L467" s="198">
        <f t="shared" si="96"/>
        <v>0</v>
      </c>
      <c r="M467" s="68">
        <f>SUM(I467:I470)</f>
        <v>23743133.319999997</v>
      </c>
    </row>
    <row r="468" spans="1:14" x14ac:dyDescent="0.2">
      <c r="A468" s="97" t="str">
        <f t="shared" si="99"/>
        <v>Amortizable391.2</v>
      </c>
      <c r="B468" s="111" t="s">
        <v>164</v>
      </c>
      <c r="C468" s="111" t="s">
        <v>165</v>
      </c>
      <c r="D468" s="111" t="s">
        <v>166</v>
      </c>
      <c r="E468" s="173">
        <v>391.2</v>
      </c>
      <c r="F468" s="111" t="s">
        <v>169</v>
      </c>
      <c r="G468" s="277">
        <v>4219723.0999999996</v>
      </c>
      <c r="H468" s="278">
        <v>0</v>
      </c>
      <c r="I468" s="117">
        <f t="shared" si="95"/>
        <v>4219723.0999999996</v>
      </c>
      <c r="J468" s="90">
        <v>0.2</v>
      </c>
      <c r="K468" s="198">
        <f t="shared" si="97"/>
        <v>843944.62</v>
      </c>
      <c r="L468" s="198">
        <f t="shared" si="96"/>
        <v>0</v>
      </c>
      <c r="M468" s="68">
        <f>SUM(K467:K470)</f>
        <v>3633839.9404379996</v>
      </c>
    </row>
    <row r="469" spans="1:14" x14ac:dyDescent="0.2">
      <c r="A469" s="97" t="str">
        <f t="shared" si="99"/>
        <v>Amortizable391.3</v>
      </c>
      <c r="B469" s="111" t="s">
        <v>164</v>
      </c>
      <c r="C469" s="111" t="s">
        <v>165</v>
      </c>
      <c r="D469" s="111" t="s">
        <v>166</v>
      </c>
      <c r="E469" s="173">
        <v>391.3</v>
      </c>
      <c r="F469" s="111" t="s">
        <v>170</v>
      </c>
      <c r="G469" s="277">
        <v>289705.72000000003</v>
      </c>
      <c r="H469" s="278">
        <v>0</v>
      </c>
      <c r="I469" s="117">
        <f t="shared" si="95"/>
        <v>289705.72000000003</v>
      </c>
      <c r="J469" s="90">
        <v>0.1429</v>
      </c>
      <c r="K469" s="198">
        <f t="shared" si="97"/>
        <v>41398.947388000001</v>
      </c>
      <c r="L469" s="198">
        <f t="shared" si="96"/>
        <v>0</v>
      </c>
      <c r="M469" s="54">
        <f>+M468/M467</f>
        <v>0.15304803672972006</v>
      </c>
    </row>
    <row r="470" spans="1:14" x14ac:dyDescent="0.2">
      <c r="A470" s="97" t="str">
        <f t="shared" si="99"/>
        <v>Amortizable391.4</v>
      </c>
      <c r="B470" s="111" t="s">
        <v>164</v>
      </c>
      <c r="C470" s="111" t="s">
        <v>165</v>
      </c>
      <c r="D470" s="111" t="s">
        <v>166</v>
      </c>
      <c r="E470" s="173">
        <v>391.40000000000003</v>
      </c>
      <c r="F470" s="111" t="s">
        <v>171</v>
      </c>
      <c r="G470" s="277">
        <v>2152413.41</v>
      </c>
      <c r="H470" s="278">
        <v>0</v>
      </c>
      <c r="I470" s="117">
        <f t="shared" si="95"/>
        <v>2152413.41</v>
      </c>
      <c r="J470" s="90">
        <v>0.1429</v>
      </c>
      <c r="K470" s="198">
        <f t="shared" si="97"/>
        <v>307579.87628900004</v>
      </c>
      <c r="L470" s="198">
        <f t="shared" si="96"/>
        <v>0</v>
      </c>
    </row>
    <row r="471" spans="1:14" x14ac:dyDescent="0.2">
      <c r="A471" s="97" t="str">
        <f t="shared" si="99"/>
        <v>Amortizable391.5</v>
      </c>
      <c r="B471" s="111" t="s">
        <v>164</v>
      </c>
      <c r="C471" s="111" t="s">
        <v>165</v>
      </c>
      <c r="D471" s="111" t="s">
        <v>166</v>
      </c>
      <c r="E471" s="173">
        <v>391.5</v>
      </c>
      <c r="F471" s="111" t="s">
        <v>172</v>
      </c>
      <c r="G471" s="277">
        <v>133993315.11</v>
      </c>
      <c r="H471" s="278">
        <v>0</v>
      </c>
      <c r="I471" s="117">
        <f t="shared" si="95"/>
        <v>133993315.11</v>
      </c>
      <c r="J471" s="90">
        <v>0.2</v>
      </c>
      <c r="K471" s="198">
        <f t="shared" si="97"/>
        <v>26798663.022</v>
      </c>
      <c r="L471" s="198">
        <f t="shared" si="96"/>
        <v>0</v>
      </c>
      <c r="M471" s="68">
        <f>SUM(I471:I472)</f>
        <v>156932761.63</v>
      </c>
    </row>
    <row r="472" spans="1:14" x14ac:dyDescent="0.2">
      <c r="A472" s="97" t="str">
        <f t="shared" si="99"/>
        <v>Amortizable391.9</v>
      </c>
      <c r="B472" s="111" t="s">
        <v>164</v>
      </c>
      <c r="C472" s="111" t="s">
        <v>165</v>
      </c>
      <c r="D472" s="111" t="s">
        <v>166</v>
      </c>
      <c r="E472" s="173">
        <v>391.90000000000003</v>
      </c>
      <c r="F472" s="111" t="s">
        <v>173</v>
      </c>
      <c r="G472" s="277">
        <v>22947998.649999999</v>
      </c>
      <c r="H472" s="278">
        <v>8552.130000000001</v>
      </c>
      <c r="I472" s="117">
        <f t="shared" si="95"/>
        <v>22939446.52</v>
      </c>
      <c r="J472" s="90">
        <v>0.33329999999999999</v>
      </c>
      <c r="K472" s="198">
        <f t="shared" si="97"/>
        <v>7645717.5251159994</v>
      </c>
      <c r="L472" s="198">
        <f t="shared" si="96"/>
        <v>2850.4249290000002</v>
      </c>
      <c r="M472" s="68">
        <f>SUM(K471:K472)</f>
        <v>34444380.547115996</v>
      </c>
      <c r="N472" s="54">
        <f>+M472/M471</f>
        <v>0.21948495769369963</v>
      </c>
    </row>
    <row r="473" spans="1:14" x14ac:dyDescent="0.2">
      <c r="A473" s="97" t="str">
        <f t="shared" si="99"/>
        <v>Amortizable392.7</v>
      </c>
      <c r="B473" s="111" t="s">
        <v>164</v>
      </c>
      <c r="C473" s="111" t="s">
        <v>165</v>
      </c>
      <c r="D473" s="111" t="s">
        <v>166</v>
      </c>
      <c r="E473" s="173">
        <v>392.7</v>
      </c>
      <c r="F473" s="111" t="s">
        <v>174</v>
      </c>
      <c r="G473" s="277">
        <v>28189.54</v>
      </c>
      <c r="H473" s="278">
        <v>0</v>
      </c>
      <c r="I473" s="117">
        <f t="shared" si="95"/>
        <v>28189.54</v>
      </c>
      <c r="J473" s="90">
        <v>0.2</v>
      </c>
      <c r="K473" s="198">
        <f t="shared" si="97"/>
        <v>5637.9080000000004</v>
      </c>
      <c r="L473" s="198">
        <f t="shared" si="96"/>
        <v>0</v>
      </c>
      <c r="M473" s="197"/>
    </row>
    <row r="474" spans="1:14" x14ac:dyDescent="0.2">
      <c r="A474" s="97" t="str">
        <f t="shared" si="99"/>
        <v>Amortizable393.2</v>
      </c>
      <c r="B474" s="111" t="s">
        <v>164</v>
      </c>
      <c r="C474" s="111" t="s">
        <v>165</v>
      </c>
      <c r="D474" s="111" t="s">
        <v>166</v>
      </c>
      <c r="E474" s="173">
        <v>393.2</v>
      </c>
      <c r="F474" s="111" t="s">
        <v>176</v>
      </c>
      <c r="G474" s="277">
        <v>1699105.44</v>
      </c>
      <c r="H474" s="278">
        <v>0</v>
      </c>
      <c r="I474" s="117">
        <f t="shared" si="95"/>
        <v>1699105.44</v>
      </c>
      <c r="J474" s="90">
        <v>0.1429</v>
      </c>
      <c r="K474" s="198">
        <f t="shared" si="97"/>
        <v>242802.167376</v>
      </c>
      <c r="L474" s="198">
        <f t="shared" si="96"/>
        <v>0</v>
      </c>
      <c r="M474" s="198"/>
    </row>
    <row r="475" spans="1:14" x14ac:dyDescent="0.2">
      <c r="A475" s="97" t="str">
        <f t="shared" si="99"/>
        <v>Amortizable394.1</v>
      </c>
      <c r="B475" s="111" t="s">
        <v>164</v>
      </c>
      <c r="C475" s="111" t="s">
        <v>165</v>
      </c>
      <c r="D475" s="111" t="s">
        <v>166</v>
      </c>
      <c r="E475" s="173">
        <v>394.1</v>
      </c>
      <c r="F475" s="111" t="s">
        <v>177</v>
      </c>
      <c r="G475" s="277">
        <v>3048.15</v>
      </c>
      <c r="H475" s="278">
        <v>0</v>
      </c>
      <c r="I475" s="117">
        <f t="shared" si="95"/>
        <v>3048.15</v>
      </c>
      <c r="J475" s="90">
        <v>0.1429</v>
      </c>
      <c r="K475" s="198">
        <f t="shared" si="97"/>
        <v>435.58063500000003</v>
      </c>
      <c r="L475" s="198">
        <f t="shared" si="96"/>
        <v>0</v>
      </c>
      <c r="M475" s="279"/>
    </row>
    <row r="476" spans="1:14" x14ac:dyDescent="0.2">
      <c r="A476" s="97" t="str">
        <f t="shared" si="99"/>
        <v>Amortizable394.2</v>
      </c>
      <c r="B476" s="111" t="s">
        <v>164</v>
      </c>
      <c r="C476" s="111" t="s">
        <v>165</v>
      </c>
      <c r="D476" s="111" t="s">
        <v>166</v>
      </c>
      <c r="E476" s="173">
        <v>394.2</v>
      </c>
      <c r="F476" s="111" t="s">
        <v>178</v>
      </c>
      <c r="G476" s="277">
        <v>25172481.129999999</v>
      </c>
      <c r="H476" s="278">
        <v>18992.89</v>
      </c>
      <c r="I476" s="117">
        <f t="shared" si="95"/>
        <v>25153488.239999998</v>
      </c>
      <c r="J476" s="90">
        <v>0.1429</v>
      </c>
      <c r="K476" s="198">
        <f t="shared" si="97"/>
        <v>3594433.4694959996</v>
      </c>
      <c r="L476" s="198">
        <f t="shared" si="96"/>
        <v>2714.0839809999998</v>
      </c>
      <c r="M476" s="280"/>
    </row>
    <row r="477" spans="1:14" x14ac:dyDescent="0.2">
      <c r="A477" s="97" t="str">
        <f t="shared" si="99"/>
        <v>Amortizable395.1</v>
      </c>
      <c r="B477" s="111" t="s">
        <v>164</v>
      </c>
      <c r="C477" s="111" t="s">
        <v>165</v>
      </c>
      <c r="D477" s="111" t="s">
        <v>166</v>
      </c>
      <c r="E477" s="173">
        <v>395.1</v>
      </c>
      <c r="F477" s="111" t="s">
        <v>179</v>
      </c>
      <c r="G477" s="277">
        <v>0</v>
      </c>
      <c r="H477" s="278">
        <v>0</v>
      </c>
      <c r="I477" s="117">
        <f t="shared" si="95"/>
        <v>0</v>
      </c>
      <c r="J477" s="90">
        <v>0</v>
      </c>
      <c r="K477" s="198">
        <f t="shared" si="97"/>
        <v>0</v>
      </c>
      <c r="L477" s="198">
        <f t="shared" si="96"/>
        <v>0</v>
      </c>
      <c r="M477" s="281"/>
    </row>
    <row r="478" spans="1:14" x14ac:dyDescent="0.2">
      <c r="A478" s="97" t="str">
        <f t="shared" si="99"/>
        <v>Amortizable395.2</v>
      </c>
      <c r="B478" s="111" t="s">
        <v>164</v>
      </c>
      <c r="C478" s="111" t="s">
        <v>165</v>
      </c>
      <c r="D478" s="111" t="s">
        <v>166</v>
      </c>
      <c r="E478" s="173">
        <v>395.2</v>
      </c>
      <c r="F478" s="111" t="s">
        <v>180</v>
      </c>
      <c r="G478" s="277">
        <v>8661700.4299999997</v>
      </c>
      <c r="H478" s="278">
        <v>0</v>
      </c>
      <c r="I478" s="117">
        <f t="shared" si="95"/>
        <v>8661700.4299999997</v>
      </c>
      <c r="J478" s="90">
        <v>0.1429</v>
      </c>
      <c r="K478" s="198">
        <f t="shared" si="97"/>
        <v>1237756.9914470001</v>
      </c>
      <c r="L478" s="198">
        <f t="shared" si="96"/>
        <v>0</v>
      </c>
      <c r="M478" s="198"/>
    </row>
    <row r="479" spans="1:14" x14ac:dyDescent="0.2">
      <c r="A479" s="97" t="str">
        <f t="shared" si="99"/>
        <v>Amortizable397.1</v>
      </c>
      <c r="B479" s="111" t="s">
        <v>164</v>
      </c>
      <c r="C479" s="111" t="s">
        <v>165</v>
      </c>
      <c r="D479" s="111" t="s">
        <v>166</v>
      </c>
      <c r="E479" s="173">
        <v>397.1</v>
      </c>
      <c r="F479" s="111" t="s">
        <v>181</v>
      </c>
      <c r="G479" s="277">
        <v>-2802.94</v>
      </c>
      <c r="H479" s="278">
        <v>0</v>
      </c>
      <c r="I479" s="117">
        <f t="shared" si="95"/>
        <v>-2802.94</v>
      </c>
      <c r="J479" s="90">
        <v>0.1429</v>
      </c>
      <c r="K479" s="198">
        <f t="shared" si="97"/>
        <v>-400.54012599999999</v>
      </c>
      <c r="L479" s="198">
        <f t="shared" si="96"/>
        <v>0</v>
      </c>
      <c r="M479" s="282"/>
    </row>
    <row r="480" spans="1:14" x14ac:dyDescent="0.2">
      <c r="A480" s="97" t="str">
        <f t="shared" si="99"/>
        <v>Amortizable397.2</v>
      </c>
      <c r="B480" s="111" t="s">
        <v>164</v>
      </c>
      <c r="C480" s="111" t="s">
        <v>165</v>
      </c>
      <c r="D480" s="111" t="s">
        <v>166</v>
      </c>
      <c r="E480" s="173">
        <v>397.2</v>
      </c>
      <c r="F480" s="111" t="s">
        <v>182</v>
      </c>
      <c r="G480" s="277">
        <v>127990295.47000001</v>
      </c>
      <c r="H480" s="278">
        <v>47427.54</v>
      </c>
      <c r="I480" s="117">
        <f t="shared" si="95"/>
        <v>127942867.93000001</v>
      </c>
      <c r="J480" s="90">
        <v>0.1429</v>
      </c>
      <c r="K480" s="198">
        <f t="shared" si="97"/>
        <v>18283035.827197</v>
      </c>
      <c r="L480" s="198">
        <f t="shared" si="96"/>
        <v>6777.3954659999999</v>
      </c>
    </row>
    <row r="481" spans="1:256" x14ac:dyDescent="0.2">
      <c r="A481" s="97" t="str">
        <f t="shared" si="99"/>
        <v>Amortizable397.3</v>
      </c>
      <c r="B481" s="111" t="s">
        <v>164</v>
      </c>
      <c r="C481" s="111" t="s">
        <v>165</v>
      </c>
      <c r="D481" s="111" t="s">
        <v>166</v>
      </c>
      <c r="E481" s="173">
        <v>397.3</v>
      </c>
      <c r="F481" s="111" t="s">
        <v>183</v>
      </c>
      <c r="G481" s="277">
        <v>-516.93000000000006</v>
      </c>
      <c r="H481" s="278">
        <v>0</v>
      </c>
      <c r="I481" s="117">
        <f t="shared" si="95"/>
        <v>-516.93000000000006</v>
      </c>
      <c r="J481" s="90">
        <v>0.1429</v>
      </c>
      <c r="K481" s="198">
        <f t="shared" si="97"/>
        <v>-73.869297000000003</v>
      </c>
      <c r="L481" s="198">
        <f t="shared" si="96"/>
        <v>0</v>
      </c>
    </row>
    <row r="482" spans="1:256" x14ac:dyDescent="0.2">
      <c r="A482" s="97" t="str">
        <f t="shared" si="99"/>
        <v>Amortizable398</v>
      </c>
      <c r="B482" s="111" t="s">
        <v>164</v>
      </c>
      <c r="C482" s="111" t="s">
        <v>165</v>
      </c>
      <c r="D482" s="111" t="s">
        <v>166</v>
      </c>
      <c r="E482" s="173">
        <v>398</v>
      </c>
      <c r="F482" s="111" t="s">
        <v>184</v>
      </c>
      <c r="G482" s="277">
        <v>19435777.16</v>
      </c>
      <c r="H482" s="278">
        <v>0</v>
      </c>
      <c r="I482" s="117">
        <f t="shared" si="95"/>
        <v>19435777.16</v>
      </c>
      <c r="J482" s="90">
        <v>0.1429</v>
      </c>
      <c r="K482" s="198">
        <f t="shared" si="97"/>
        <v>2777372.5561640002</v>
      </c>
      <c r="L482" s="198">
        <f t="shared" si="96"/>
        <v>0</v>
      </c>
    </row>
    <row r="483" spans="1:256" x14ac:dyDescent="0.2">
      <c r="A483" s="97" t="str">
        <f>$D$483&amp;E483</f>
        <v>Depreciable390</v>
      </c>
      <c r="B483" s="111" t="s">
        <v>164</v>
      </c>
      <c r="C483" s="111" t="s">
        <v>165</v>
      </c>
      <c r="D483" s="111" t="s">
        <v>185</v>
      </c>
      <c r="E483" s="173">
        <v>390</v>
      </c>
      <c r="F483" s="111" t="s">
        <v>24</v>
      </c>
      <c r="G483" s="277">
        <v>392677597.19</v>
      </c>
      <c r="H483" s="278">
        <v>6104390.7700000005</v>
      </c>
      <c r="I483" s="117">
        <f t="shared" si="95"/>
        <v>386573206.42000002</v>
      </c>
      <c r="J483" s="90">
        <v>2.1000000000000001E-2</v>
      </c>
      <c r="K483" s="198">
        <f t="shared" si="97"/>
        <v>8118037.3348200005</v>
      </c>
      <c r="L483" s="198">
        <f t="shared" si="96"/>
        <v>128192.20617000002</v>
      </c>
    </row>
    <row r="484" spans="1:256" x14ac:dyDescent="0.2">
      <c r="A484" s="97" t="str">
        <f t="shared" ref="A484:A491" si="100">$D$483&amp;E484</f>
        <v>Depreciable392.1</v>
      </c>
      <c r="B484" s="111" t="s">
        <v>164</v>
      </c>
      <c r="C484" s="111" t="s">
        <v>165</v>
      </c>
      <c r="D484" s="111" t="s">
        <v>185</v>
      </c>
      <c r="E484" s="173">
        <v>392.1</v>
      </c>
      <c r="F484" s="111" t="s">
        <v>186</v>
      </c>
      <c r="G484" s="277">
        <v>8124835.8399999999</v>
      </c>
      <c r="H484" s="278">
        <v>0</v>
      </c>
      <c r="I484" s="117">
        <f t="shared" si="95"/>
        <v>8124835.8399999999</v>
      </c>
      <c r="J484" s="90">
        <v>0.14199999999999999</v>
      </c>
      <c r="K484" s="198">
        <f t="shared" si="97"/>
        <v>1153726.6892799998</v>
      </c>
      <c r="L484" s="198">
        <f t="shared" si="96"/>
        <v>0</v>
      </c>
    </row>
    <row r="485" spans="1:256" x14ac:dyDescent="0.2">
      <c r="A485" s="97" t="str">
        <f t="shared" si="100"/>
        <v>Depreciable392.2</v>
      </c>
      <c r="B485" s="111" t="s">
        <v>164</v>
      </c>
      <c r="C485" s="111" t="s">
        <v>165</v>
      </c>
      <c r="D485" s="111" t="s">
        <v>185</v>
      </c>
      <c r="E485" s="173">
        <v>392.2</v>
      </c>
      <c r="F485" s="111" t="s">
        <v>187</v>
      </c>
      <c r="G485" s="277">
        <v>41631157.5</v>
      </c>
      <c r="H485" s="278">
        <v>85477.48000000001</v>
      </c>
      <c r="I485" s="117">
        <f t="shared" si="95"/>
        <v>41545680.020000003</v>
      </c>
      <c r="J485" s="90">
        <v>9.4E-2</v>
      </c>
      <c r="K485" s="198">
        <f t="shared" si="97"/>
        <v>3905293.9218800003</v>
      </c>
      <c r="L485" s="198">
        <f t="shared" si="96"/>
        <v>8034.8831200000013</v>
      </c>
    </row>
    <row r="486" spans="1:256" x14ac:dyDescent="0.2">
      <c r="A486" s="97" t="str">
        <f t="shared" si="100"/>
        <v>Depreciable392.3</v>
      </c>
      <c r="B486" s="111" t="s">
        <v>164</v>
      </c>
      <c r="C486" s="111" t="s">
        <v>165</v>
      </c>
      <c r="D486" s="111" t="s">
        <v>185</v>
      </c>
      <c r="E486" s="173">
        <v>392.3</v>
      </c>
      <c r="F486" s="111" t="s">
        <v>188</v>
      </c>
      <c r="G486" s="277">
        <v>214776580.00999999</v>
      </c>
      <c r="H486" s="278">
        <v>0</v>
      </c>
      <c r="I486" s="117">
        <f t="shared" si="95"/>
        <v>214776580.00999999</v>
      </c>
      <c r="J486" s="90">
        <v>7.0999999999999994E-2</v>
      </c>
      <c r="K486" s="198">
        <f t="shared" si="97"/>
        <v>15249137.180709997</v>
      </c>
      <c r="L486" s="198">
        <f t="shared" si="96"/>
        <v>0</v>
      </c>
    </row>
    <row r="487" spans="1:256" x14ac:dyDescent="0.2">
      <c r="A487" s="97" t="str">
        <f t="shared" si="100"/>
        <v>Depreciable392.4</v>
      </c>
      <c r="B487" s="111" t="s">
        <v>164</v>
      </c>
      <c r="C487" s="111" t="s">
        <v>165</v>
      </c>
      <c r="D487" s="111" t="s">
        <v>185</v>
      </c>
      <c r="E487" s="173">
        <v>392.40000000000003</v>
      </c>
      <c r="F487" s="111" t="s">
        <v>189</v>
      </c>
      <c r="G487" s="277">
        <v>680817.92</v>
      </c>
      <c r="H487" s="278">
        <v>399176.46</v>
      </c>
      <c r="I487" s="117">
        <f t="shared" si="95"/>
        <v>281641.46000000002</v>
      </c>
      <c r="J487" s="90">
        <v>0.111</v>
      </c>
      <c r="K487" s="198">
        <f t="shared" si="97"/>
        <v>31262.202060000003</v>
      </c>
      <c r="L487" s="198">
        <f t="shared" si="96"/>
        <v>44308.587060000005</v>
      </c>
    </row>
    <row r="488" spans="1:256" x14ac:dyDescent="0.2">
      <c r="A488" s="97" t="str">
        <f t="shared" si="100"/>
        <v>Depreciable392.8</v>
      </c>
      <c r="B488" s="111" t="s">
        <v>164</v>
      </c>
      <c r="C488" s="111" t="s">
        <v>165</v>
      </c>
      <c r="D488" s="111" t="s">
        <v>185</v>
      </c>
      <c r="E488" s="173">
        <v>392.8</v>
      </c>
      <c r="F488" s="111" t="s">
        <v>190</v>
      </c>
      <c r="G488" s="277">
        <v>498612.75</v>
      </c>
      <c r="H488" s="278">
        <v>0</v>
      </c>
      <c r="I488" s="117">
        <f t="shared" si="95"/>
        <v>498612.75</v>
      </c>
      <c r="J488" s="90">
        <v>0.2</v>
      </c>
      <c r="K488" s="198">
        <f t="shared" si="97"/>
        <v>99722.55</v>
      </c>
      <c r="L488" s="198">
        <f t="shared" si="96"/>
        <v>0</v>
      </c>
    </row>
    <row r="489" spans="1:256" x14ac:dyDescent="0.2">
      <c r="A489" s="97" t="str">
        <f t="shared" si="100"/>
        <v>Depreciable392.9</v>
      </c>
      <c r="B489" s="111" t="s">
        <v>164</v>
      </c>
      <c r="C489" s="111" t="s">
        <v>165</v>
      </c>
      <c r="D489" s="111" t="s">
        <v>185</v>
      </c>
      <c r="E489" s="173">
        <v>392.90000000000003</v>
      </c>
      <c r="F489" s="111" t="s">
        <v>191</v>
      </c>
      <c r="G489" s="277">
        <v>18306615.199999999</v>
      </c>
      <c r="H489" s="278">
        <v>114261.62</v>
      </c>
      <c r="I489" s="117">
        <f t="shared" si="95"/>
        <v>18192353.579999998</v>
      </c>
      <c r="J489" s="90">
        <v>3.5000000000000003E-2</v>
      </c>
      <c r="K489" s="198">
        <f t="shared" si="97"/>
        <v>636732.37529999996</v>
      </c>
      <c r="L489" s="198">
        <f t="shared" si="96"/>
        <v>3999.1567</v>
      </c>
    </row>
    <row r="490" spans="1:256" x14ac:dyDescent="0.2">
      <c r="A490" s="97" t="str">
        <f t="shared" si="100"/>
        <v>Depreciable396.1</v>
      </c>
      <c r="B490" s="111" t="s">
        <v>164</v>
      </c>
      <c r="C490" s="111" t="s">
        <v>165</v>
      </c>
      <c r="D490" s="111" t="s">
        <v>185</v>
      </c>
      <c r="E490" s="173">
        <v>396.1</v>
      </c>
      <c r="F490" s="111" t="s">
        <v>192</v>
      </c>
      <c r="G490" s="277">
        <v>4042064.75</v>
      </c>
      <c r="H490" s="278">
        <v>0</v>
      </c>
      <c r="I490" s="117">
        <f t="shared" si="95"/>
        <v>4042064.75</v>
      </c>
      <c r="J490" s="90">
        <v>0.08</v>
      </c>
      <c r="K490" s="198">
        <f t="shared" si="97"/>
        <v>323365.18</v>
      </c>
      <c r="L490" s="198">
        <f t="shared" si="96"/>
        <v>0</v>
      </c>
    </row>
    <row r="491" spans="1:256" x14ac:dyDescent="0.2">
      <c r="A491" s="97" t="str">
        <f t="shared" si="100"/>
        <v>Depreciable397.8</v>
      </c>
      <c r="B491" s="111" t="s">
        <v>164</v>
      </c>
      <c r="C491" s="111" t="s">
        <v>165</v>
      </c>
      <c r="D491" s="111" t="s">
        <v>185</v>
      </c>
      <c r="E491" s="173">
        <v>397.8</v>
      </c>
      <c r="F491" s="111" t="s">
        <v>193</v>
      </c>
      <c r="G491" s="277">
        <v>9639047.1000000015</v>
      </c>
      <c r="H491" s="278">
        <v>0</v>
      </c>
      <c r="I491" s="117">
        <f t="shared" si="95"/>
        <v>9639047.1000000015</v>
      </c>
      <c r="J491" s="90">
        <v>0.1</v>
      </c>
      <c r="K491" s="198">
        <f t="shared" si="97"/>
        <v>963904.7100000002</v>
      </c>
      <c r="L491" s="198">
        <f t="shared" si="96"/>
        <v>0</v>
      </c>
    </row>
    <row r="492" spans="1:256" x14ac:dyDescent="0.2">
      <c r="A492" s="97" t="str">
        <f t="shared" ref="A492:A495" si="101">$D492&amp;E492</f>
        <v>Amortizable397.2</v>
      </c>
      <c r="B492" s="111" t="s">
        <v>164</v>
      </c>
      <c r="C492" s="111" t="s">
        <v>89</v>
      </c>
      <c r="D492" s="111" t="s">
        <v>166</v>
      </c>
      <c r="E492" s="173">
        <v>397.2</v>
      </c>
      <c r="F492" s="111" t="s">
        <v>182</v>
      </c>
      <c r="G492" s="277">
        <v>42706.33</v>
      </c>
      <c r="H492" s="278"/>
      <c r="I492" s="117">
        <f t="shared" si="95"/>
        <v>42706.33</v>
      </c>
      <c r="J492" s="90">
        <v>0.1429</v>
      </c>
      <c r="K492" s="198">
        <f t="shared" si="97"/>
        <v>6102.7345569999998</v>
      </c>
      <c r="L492" s="198">
        <f t="shared" si="96"/>
        <v>0</v>
      </c>
    </row>
    <row r="493" spans="1:256" x14ac:dyDescent="0.2">
      <c r="A493" s="97" t="str">
        <f t="shared" si="101"/>
        <v>Depreciable397.8</v>
      </c>
      <c r="B493" s="111" t="s">
        <v>164</v>
      </c>
      <c r="C493" s="111" t="s">
        <v>89</v>
      </c>
      <c r="D493" s="111" t="s">
        <v>185</v>
      </c>
      <c r="E493" s="173">
        <v>397.8</v>
      </c>
      <c r="F493" s="111" t="s">
        <v>193</v>
      </c>
      <c r="G493" s="277">
        <v>12176.65</v>
      </c>
      <c r="H493" s="278">
        <v>0</v>
      </c>
      <c r="I493" s="117">
        <f t="shared" si="95"/>
        <v>12176.65</v>
      </c>
      <c r="J493" s="90">
        <v>0.1</v>
      </c>
      <c r="K493" s="198">
        <f t="shared" si="97"/>
        <v>1217.665</v>
      </c>
      <c r="L493" s="198">
        <f t="shared" si="96"/>
        <v>0</v>
      </c>
    </row>
    <row r="494" spans="1:256" x14ac:dyDescent="0.2">
      <c r="A494" s="97" t="str">
        <f t="shared" si="101"/>
        <v>Amortizable397.2</v>
      </c>
      <c r="B494" s="111" t="s">
        <v>164</v>
      </c>
      <c r="C494" s="111" t="s">
        <v>495</v>
      </c>
      <c r="D494" s="111" t="s">
        <v>166</v>
      </c>
      <c r="E494" s="173">
        <v>397.2</v>
      </c>
      <c r="F494" s="111" t="s">
        <v>182</v>
      </c>
      <c r="G494" s="277">
        <v>65902.44</v>
      </c>
      <c r="H494" s="278"/>
      <c r="I494" s="117">
        <f t="shared" si="95"/>
        <v>65902.44</v>
      </c>
      <c r="J494" s="90">
        <v>0.1429</v>
      </c>
      <c r="K494" s="198">
        <f t="shared" si="97"/>
        <v>9417.4586760000002</v>
      </c>
      <c r="L494" s="198">
        <f t="shared" si="96"/>
        <v>0</v>
      </c>
    </row>
    <row r="495" spans="1:256" x14ac:dyDescent="0.2">
      <c r="A495" s="97" t="str">
        <f t="shared" si="101"/>
        <v>Depreciable397.8</v>
      </c>
      <c r="B495" s="111" t="s">
        <v>164</v>
      </c>
      <c r="C495" s="111" t="s">
        <v>495</v>
      </c>
      <c r="D495" s="111" t="s">
        <v>185</v>
      </c>
      <c r="E495" s="173">
        <v>397.8</v>
      </c>
      <c r="F495" s="111" t="s">
        <v>193</v>
      </c>
      <c r="G495" s="277">
        <v>0</v>
      </c>
      <c r="H495" s="278">
        <v>0</v>
      </c>
      <c r="I495" s="117">
        <f t="shared" si="95"/>
        <v>0</v>
      </c>
      <c r="J495" s="90">
        <v>0.1</v>
      </c>
      <c r="K495" s="198">
        <f t="shared" si="97"/>
        <v>0</v>
      </c>
      <c r="L495" s="198">
        <f t="shared" si="96"/>
        <v>0</v>
      </c>
    </row>
    <row r="496" spans="1:256" ht="10.8" thickBot="1" x14ac:dyDescent="0.25">
      <c r="A496" s="97"/>
      <c r="B496" s="129"/>
      <c r="C496" s="130"/>
      <c r="D496" s="130"/>
      <c r="E496" s="130"/>
      <c r="F496" s="130"/>
      <c r="G496" s="10">
        <f>SUM(G7:G495)</f>
        <v>39604633150.750023</v>
      </c>
      <c r="H496" s="10">
        <f>SUM(H7:H495)</f>
        <v>1634845318.9500003</v>
      </c>
      <c r="I496" s="10">
        <f>SUM(I7:I495)</f>
        <v>37969787831.800003</v>
      </c>
      <c r="J496" s="10"/>
      <c r="K496" s="10">
        <f>SUM(K7:K495)</f>
        <v>1269224069.2151241</v>
      </c>
      <c r="L496" s="10">
        <f>SUM(L7:L495)</f>
        <v>46135117.696405023</v>
      </c>
      <c r="M496" s="123"/>
      <c r="N496" s="123"/>
      <c r="O496" s="123"/>
      <c r="P496" s="123"/>
      <c r="Q496" s="123"/>
      <c r="R496" s="123"/>
      <c r="S496" s="123"/>
      <c r="T496" s="123"/>
      <c r="U496" s="123"/>
      <c r="V496" s="123"/>
      <c r="W496" s="123"/>
      <c r="X496" s="123"/>
      <c r="Y496" s="123"/>
      <c r="Z496" s="123"/>
      <c r="AA496" s="123"/>
      <c r="AB496" s="123"/>
      <c r="AC496" s="123"/>
      <c r="AD496" s="123"/>
      <c r="AE496" s="123"/>
      <c r="AF496" s="123"/>
      <c r="AG496" s="123"/>
      <c r="AH496" s="123"/>
      <c r="AI496" s="123"/>
      <c r="AJ496" s="123"/>
      <c r="AK496" s="123"/>
      <c r="AL496" s="123"/>
      <c r="AM496" s="123"/>
      <c r="AN496" s="123"/>
      <c r="AO496" s="123"/>
      <c r="AP496" s="123"/>
      <c r="AQ496" s="123"/>
      <c r="AR496" s="123"/>
      <c r="AS496" s="123"/>
      <c r="AT496" s="123"/>
      <c r="AU496" s="123"/>
      <c r="AV496" s="123"/>
      <c r="AW496" s="123"/>
      <c r="AX496" s="123"/>
      <c r="AY496" s="123"/>
      <c r="AZ496" s="123"/>
      <c r="BA496" s="123"/>
      <c r="BB496" s="123"/>
      <c r="BC496" s="123"/>
      <c r="BD496" s="123"/>
      <c r="BE496" s="123"/>
      <c r="BF496" s="123"/>
      <c r="BG496" s="123"/>
      <c r="BH496" s="123"/>
      <c r="BI496" s="123"/>
      <c r="BJ496" s="123"/>
      <c r="BK496" s="123"/>
      <c r="BL496" s="123"/>
      <c r="BM496" s="123"/>
      <c r="BN496" s="123"/>
      <c r="BO496" s="123"/>
      <c r="BP496" s="123"/>
      <c r="BQ496" s="123"/>
      <c r="BR496" s="123"/>
      <c r="BS496" s="123"/>
      <c r="BT496" s="123"/>
      <c r="BU496" s="123"/>
      <c r="BV496" s="123"/>
      <c r="BW496" s="123"/>
      <c r="BX496" s="123"/>
      <c r="BY496" s="123"/>
      <c r="BZ496" s="123"/>
      <c r="CA496" s="123"/>
      <c r="CB496" s="123"/>
      <c r="CC496" s="123"/>
      <c r="CD496" s="123"/>
      <c r="CE496" s="123"/>
      <c r="CF496" s="123"/>
      <c r="CG496" s="123"/>
      <c r="CH496" s="123"/>
      <c r="CI496" s="123"/>
      <c r="CJ496" s="123"/>
      <c r="CK496" s="123"/>
      <c r="CL496" s="123"/>
      <c r="CM496" s="123"/>
      <c r="CN496" s="123"/>
      <c r="CO496" s="123"/>
      <c r="CP496" s="123"/>
      <c r="CQ496" s="123"/>
      <c r="CR496" s="123"/>
      <c r="CS496" s="123"/>
      <c r="CT496" s="123"/>
      <c r="CU496" s="123"/>
      <c r="CV496" s="123"/>
      <c r="CW496" s="123"/>
      <c r="CX496" s="123"/>
      <c r="CY496" s="123"/>
      <c r="CZ496" s="123"/>
      <c r="DA496" s="123"/>
      <c r="DB496" s="123"/>
      <c r="DC496" s="123"/>
      <c r="DD496" s="123"/>
      <c r="DE496" s="123"/>
      <c r="DF496" s="123"/>
      <c r="DG496" s="123"/>
      <c r="DH496" s="123"/>
      <c r="DI496" s="123"/>
      <c r="DJ496" s="123"/>
      <c r="DK496" s="123"/>
      <c r="DL496" s="123"/>
      <c r="DM496" s="123"/>
      <c r="DN496" s="123"/>
      <c r="DO496" s="123"/>
      <c r="DP496" s="123"/>
      <c r="DQ496" s="123"/>
      <c r="DR496" s="123"/>
      <c r="DS496" s="123"/>
      <c r="DT496" s="123"/>
      <c r="DU496" s="123"/>
      <c r="DV496" s="123"/>
      <c r="DW496" s="123"/>
      <c r="DX496" s="123"/>
      <c r="DY496" s="123"/>
      <c r="DZ496" s="123"/>
      <c r="EA496" s="123"/>
      <c r="EB496" s="123"/>
      <c r="EC496" s="123"/>
      <c r="ED496" s="123"/>
      <c r="EE496" s="123"/>
      <c r="EF496" s="123"/>
      <c r="EG496" s="123"/>
      <c r="EH496" s="123"/>
      <c r="EI496" s="123"/>
      <c r="EJ496" s="123"/>
      <c r="EK496" s="123"/>
      <c r="EL496" s="123"/>
      <c r="EM496" s="123"/>
      <c r="EN496" s="123"/>
      <c r="EO496" s="123"/>
      <c r="EP496" s="123"/>
      <c r="EQ496" s="123"/>
      <c r="ER496" s="123"/>
      <c r="ES496" s="123"/>
      <c r="ET496" s="123"/>
      <c r="EU496" s="123"/>
      <c r="EV496" s="123"/>
      <c r="EW496" s="123"/>
      <c r="EX496" s="123"/>
      <c r="EY496" s="123"/>
      <c r="EZ496" s="123"/>
      <c r="FA496" s="123"/>
      <c r="FB496" s="123"/>
      <c r="FC496" s="123"/>
      <c r="FD496" s="123"/>
      <c r="FE496" s="123"/>
      <c r="FF496" s="123"/>
      <c r="FG496" s="123"/>
      <c r="FH496" s="123"/>
      <c r="FI496" s="123"/>
      <c r="FJ496" s="123"/>
      <c r="FK496" s="123"/>
      <c r="FL496" s="123"/>
      <c r="FM496" s="123"/>
      <c r="FN496" s="123"/>
      <c r="FO496" s="123"/>
      <c r="FP496" s="123"/>
      <c r="FQ496" s="123"/>
      <c r="FR496" s="123"/>
      <c r="FS496" s="123"/>
      <c r="FT496" s="123"/>
      <c r="FU496" s="123"/>
      <c r="FV496" s="123"/>
      <c r="FW496" s="123"/>
      <c r="FX496" s="123"/>
      <c r="FY496" s="123"/>
      <c r="FZ496" s="123"/>
      <c r="GA496" s="123"/>
      <c r="GB496" s="123"/>
      <c r="GC496" s="123"/>
      <c r="GD496" s="123"/>
      <c r="GE496" s="123"/>
      <c r="GF496" s="123"/>
      <c r="GG496" s="123"/>
      <c r="GH496" s="123"/>
      <c r="GI496" s="123"/>
      <c r="GJ496" s="123"/>
      <c r="GK496" s="123"/>
      <c r="GL496" s="123"/>
      <c r="GM496" s="123"/>
      <c r="GN496" s="123"/>
      <c r="GO496" s="123"/>
      <c r="GP496" s="123"/>
      <c r="GQ496" s="123"/>
      <c r="GR496" s="123"/>
      <c r="GS496" s="123"/>
      <c r="GT496" s="123"/>
      <c r="GU496" s="123"/>
      <c r="GV496" s="123"/>
      <c r="GW496" s="123"/>
      <c r="GX496" s="123"/>
      <c r="GY496" s="123"/>
      <c r="GZ496" s="123"/>
      <c r="HA496" s="123"/>
      <c r="HB496" s="123"/>
      <c r="HC496" s="123"/>
      <c r="HD496" s="123"/>
      <c r="HE496" s="123"/>
      <c r="HF496" s="123"/>
      <c r="HG496" s="123"/>
      <c r="HH496" s="123"/>
      <c r="HI496" s="123"/>
      <c r="HJ496" s="123"/>
      <c r="HK496" s="123"/>
      <c r="HL496" s="123"/>
      <c r="HM496" s="123"/>
      <c r="HN496" s="123"/>
      <c r="HO496" s="123"/>
      <c r="HP496" s="123"/>
      <c r="HQ496" s="123"/>
      <c r="HR496" s="123"/>
      <c r="HS496" s="123"/>
      <c r="HT496" s="123"/>
      <c r="HU496" s="123"/>
      <c r="HV496" s="123"/>
      <c r="HW496" s="123"/>
      <c r="HX496" s="123"/>
      <c r="HY496" s="123"/>
      <c r="HZ496" s="123"/>
      <c r="IA496" s="123"/>
      <c r="IB496" s="123"/>
      <c r="IC496" s="123"/>
      <c r="ID496" s="123"/>
      <c r="IE496" s="123"/>
      <c r="IF496" s="123"/>
      <c r="IG496" s="123"/>
      <c r="IH496" s="123"/>
      <c r="II496" s="123"/>
      <c r="IJ496" s="123"/>
      <c r="IK496" s="123"/>
      <c r="IL496" s="123"/>
      <c r="IM496" s="123"/>
      <c r="IN496" s="123"/>
      <c r="IO496" s="123"/>
      <c r="IP496" s="123"/>
      <c r="IQ496" s="123"/>
      <c r="IR496" s="123"/>
      <c r="IS496" s="123"/>
      <c r="IT496" s="123"/>
      <c r="IU496" s="123"/>
      <c r="IV496" s="123"/>
    </row>
    <row r="497" spans="1:12" ht="10.8" thickTop="1" x14ac:dyDescent="0.2">
      <c r="A497" s="97"/>
      <c r="B497" s="97"/>
      <c r="C497" s="97"/>
      <c r="D497" s="97"/>
      <c r="E497" s="273"/>
      <c r="F497" s="97"/>
      <c r="G497" s="56"/>
      <c r="H497" s="56"/>
      <c r="I497" s="56"/>
      <c r="J497" s="95"/>
      <c r="K497" s="68"/>
      <c r="L497" s="68"/>
    </row>
    <row r="498" spans="1:12" x14ac:dyDescent="0.2">
      <c r="A498" s="97"/>
      <c r="B498" s="97"/>
      <c r="C498" s="97"/>
      <c r="D498" s="97"/>
      <c r="E498" s="273"/>
      <c r="F498" s="6"/>
      <c r="G498" s="56"/>
      <c r="H498" s="56"/>
      <c r="K498" s="68"/>
      <c r="L498" s="68"/>
    </row>
    <row r="499" spans="1:12" x14ac:dyDescent="0.2">
      <c r="A499" s="97"/>
      <c r="B499" s="97"/>
      <c r="C499" s="97"/>
      <c r="D499" s="97"/>
      <c r="E499" s="273"/>
      <c r="F499" s="6"/>
      <c r="G499" s="283"/>
      <c r="H499" s="45"/>
      <c r="K499" s="68"/>
      <c r="L499" s="68"/>
    </row>
    <row r="500" spans="1:12" x14ac:dyDescent="0.2">
      <c r="F500" s="284"/>
      <c r="G500" s="285"/>
      <c r="H500" s="285"/>
      <c r="I500" s="285"/>
      <c r="J500" s="285"/>
      <c r="K500" s="285"/>
      <c r="L500" s="285"/>
    </row>
    <row r="501" spans="1:12" x14ac:dyDescent="0.2">
      <c r="F501" s="284"/>
      <c r="G501" s="285"/>
      <c r="H501" s="45"/>
      <c r="K501" s="68"/>
      <c r="L501" s="68"/>
    </row>
    <row r="502" spans="1:12" x14ac:dyDescent="0.2">
      <c r="F502" s="284"/>
      <c r="G502" s="286"/>
      <c r="H502" s="45"/>
    </row>
    <row r="503" spans="1:12" x14ac:dyDescent="0.2">
      <c r="F503" s="284"/>
      <c r="G503" s="285"/>
      <c r="H503" s="6"/>
    </row>
    <row r="504" spans="1:12" x14ac:dyDescent="0.2">
      <c r="F504" s="284"/>
      <c r="G504" s="285"/>
      <c r="H504" s="6"/>
    </row>
  </sheetData>
  <autoFilter ref="B6:L495"/>
  <pageMargins left="0.7" right="0.7" top="0.75" bottom="0.75" header="0.3" footer="0.3"/>
  <pageSetup scale="59" fitToHeight="3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6"/>
  <sheetViews>
    <sheetView workbookViewId="0">
      <selection activeCell="C8" sqref="C8"/>
    </sheetView>
  </sheetViews>
  <sheetFormatPr defaultColWidth="9.109375" defaultRowHeight="10.199999999999999" x14ac:dyDescent="0.2"/>
  <cols>
    <col min="1" max="1" width="13.109375" style="16" customWidth="1"/>
    <col min="2" max="2" width="15.6640625" style="16" bestFit="1" customWidth="1"/>
    <col min="3" max="3" width="20.109375" style="16" customWidth="1"/>
    <col min="4" max="4" width="16.88671875" style="17" customWidth="1"/>
    <col min="5" max="5" width="12.5546875" style="16" customWidth="1"/>
    <col min="6" max="7" width="14" style="16" bestFit="1" customWidth="1"/>
    <col min="8" max="8" width="12.5546875" style="16" bestFit="1" customWidth="1"/>
    <col min="9" max="9" width="5.109375" style="16" bestFit="1" customWidth="1"/>
    <col min="10" max="10" width="1.88671875" style="16" customWidth="1"/>
    <col min="11" max="11" width="26" style="16" customWidth="1"/>
    <col min="12" max="12" width="14.88671875" style="16" customWidth="1"/>
    <col min="13" max="13" width="17" style="16" customWidth="1"/>
    <col min="14" max="14" width="16.88671875" style="16" customWidth="1"/>
    <col min="15" max="15" width="12.5546875" style="16" customWidth="1"/>
    <col min="16" max="16" width="14" style="16" customWidth="1"/>
    <col min="17" max="17" width="12.5546875" style="16" customWidth="1"/>
    <col min="18" max="18" width="7.5546875" style="16" customWidth="1"/>
    <col min="19" max="19" width="5.109375" style="16" customWidth="1"/>
    <col min="20" max="16384" width="9.109375" style="16"/>
  </cols>
  <sheetData>
    <row r="1" spans="1:19" s="19" customFormat="1" x14ac:dyDescent="0.2">
      <c r="A1" s="19" t="s">
        <v>577</v>
      </c>
      <c r="B1" s="362" t="s">
        <v>423</v>
      </c>
      <c r="C1" s="362"/>
      <c r="D1" s="362"/>
      <c r="E1" s="362"/>
      <c r="F1" s="362"/>
      <c r="G1" s="362"/>
      <c r="H1" s="362"/>
      <c r="L1" s="362" t="s">
        <v>362</v>
      </c>
      <c r="M1" s="362"/>
      <c r="N1" s="362"/>
      <c r="O1" s="362"/>
      <c r="P1" s="362"/>
      <c r="Q1" s="362"/>
      <c r="R1" s="362"/>
    </row>
    <row r="2" spans="1:19" x14ac:dyDescent="0.2">
      <c r="A2" s="19" t="s">
        <v>571</v>
      </c>
      <c r="B2" s="363" t="s">
        <v>410</v>
      </c>
      <c r="C2" s="364"/>
      <c r="D2" s="364"/>
      <c r="E2" s="364"/>
      <c r="F2" s="364"/>
      <c r="G2" s="364"/>
      <c r="H2" s="365"/>
      <c r="L2" s="363" t="s">
        <v>410</v>
      </c>
      <c r="M2" s="364"/>
      <c r="N2" s="364"/>
      <c r="O2" s="364"/>
      <c r="P2" s="364"/>
      <c r="Q2" s="364"/>
      <c r="R2" s="365"/>
    </row>
    <row r="3" spans="1:19" s="97" customFormat="1" x14ac:dyDescent="0.2">
      <c r="D3" s="22"/>
      <c r="E3" s="81" t="s">
        <v>399</v>
      </c>
      <c r="F3" s="210" t="s">
        <v>401</v>
      </c>
      <c r="G3" s="81" t="s">
        <v>396</v>
      </c>
      <c r="H3" s="34" t="s">
        <v>8</v>
      </c>
      <c r="L3" s="81"/>
      <c r="M3" s="81"/>
      <c r="N3" s="81"/>
      <c r="O3" s="81"/>
      <c r="P3" s="81"/>
      <c r="Q3" s="81"/>
      <c r="R3" s="81"/>
    </row>
    <row r="4" spans="1:19" s="97" customFormat="1" x14ac:dyDescent="0.2">
      <c r="B4" s="211" t="s">
        <v>395</v>
      </c>
      <c r="C4" s="23"/>
      <c r="D4" s="212" t="s">
        <v>396</v>
      </c>
      <c r="E4" s="213" t="s">
        <v>400</v>
      </c>
      <c r="F4" s="214" t="s">
        <v>402</v>
      </c>
      <c r="G4" s="213" t="s">
        <v>400</v>
      </c>
      <c r="H4" s="35" t="s">
        <v>17</v>
      </c>
      <c r="L4" s="81"/>
      <c r="M4" s="81"/>
      <c r="N4" s="81"/>
      <c r="O4" s="81"/>
      <c r="P4" s="81"/>
      <c r="Q4" s="81"/>
      <c r="R4" s="81"/>
    </row>
    <row r="5" spans="1:19" s="97" customFormat="1" x14ac:dyDescent="0.2">
      <c r="B5" s="20">
        <v>350.2</v>
      </c>
      <c r="C5" s="21" t="s">
        <v>90</v>
      </c>
      <c r="D5" s="22">
        <v>22956074</v>
      </c>
      <c r="E5" s="96">
        <v>1.2999999999999999E-2</v>
      </c>
      <c r="F5" s="215">
        <v>1.6E-2</v>
      </c>
      <c r="G5" s="54">
        <f>ROUND(E5*F5,5)</f>
        <v>2.1000000000000001E-4</v>
      </c>
      <c r="H5" s="68">
        <f t="shared" ref="H5:H14" si="0">D5*G5</f>
        <v>4820.7755400000005</v>
      </c>
      <c r="L5" s="81"/>
      <c r="M5" s="81"/>
      <c r="N5" s="81"/>
      <c r="O5" s="81"/>
      <c r="P5" s="81"/>
      <c r="Q5" s="81"/>
      <c r="R5" s="81"/>
    </row>
    <row r="6" spans="1:19" s="97" customFormat="1" x14ac:dyDescent="0.2">
      <c r="B6" s="20">
        <v>352</v>
      </c>
      <c r="C6" s="21" t="s">
        <v>24</v>
      </c>
      <c r="D6" s="22">
        <v>4376888</v>
      </c>
      <c r="E6" s="101">
        <v>1.9E-2</v>
      </c>
      <c r="F6" s="216">
        <v>1.6E-2</v>
      </c>
      <c r="G6" s="54">
        <f t="shared" ref="G6:G14" si="1">ROUND(E6*F6,5)</f>
        <v>2.9999999999999997E-4</v>
      </c>
      <c r="H6" s="68">
        <f t="shared" si="0"/>
        <v>1313.0663999999999</v>
      </c>
      <c r="L6" s="81"/>
      <c r="M6" s="81"/>
      <c r="N6" s="81"/>
      <c r="O6" s="81"/>
      <c r="P6" s="81"/>
      <c r="Q6" s="81"/>
      <c r="R6" s="81"/>
    </row>
    <row r="7" spans="1:19" s="97" customFormat="1" x14ac:dyDescent="0.2">
      <c r="B7" s="20">
        <v>353</v>
      </c>
      <c r="C7" s="23" t="s">
        <v>85</v>
      </c>
      <c r="D7" s="22">
        <v>70162607</v>
      </c>
      <c r="E7" s="101">
        <v>2.5999999999999999E-2</v>
      </c>
      <c r="F7" s="216">
        <v>1.6E-2</v>
      </c>
      <c r="G7" s="54">
        <f t="shared" si="1"/>
        <v>4.2000000000000002E-4</v>
      </c>
      <c r="H7" s="68">
        <f t="shared" si="0"/>
        <v>29468.29494</v>
      </c>
      <c r="L7" s="81"/>
      <c r="M7" s="81"/>
      <c r="N7" s="81"/>
      <c r="O7" s="81"/>
      <c r="P7" s="81"/>
      <c r="Q7" s="81"/>
      <c r="R7" s="81"/>
    </row>
    <row r="8" spans="1:19" s="97" customFormat="1" x14ac:dyDescent="0.2">
      <c r="B8" s="20">
        <v>353.1</v>
      </c>
      <c r="C8" s="23" t="s">
        <v>287</v>
      </c>
      <c r="D8" s="22">
        <v>0</v>
      </c>
      <c r="E8" s="101">
        <v>2.9000000000000001E-2</v>
      </c>
      <c r="F8" s="216">
        <v>1.6E-2</v>
      </c>
      <c r="G8" s="54">
        <f t="shared" si="1"/>
        <v>4.6000000000000001E-4</v>
      </c>
      <c r="H8" s="68">
        <f t="shared" si="0"/>
        <v>0</v>
      </c>
      <c r="L8" s="81"/>
      <c r="M8" s="81"/>
      <c r="N8" s="81"/>
      <c r="O8" s="81"/>
      <c r="P8" s="81"/>
      <c r="Q8" s="81"/>
      <c r="R8" s="81"/>
    </row>
    <row r="9" spans="1:19" s="97" customFormat="1" x14ac:dyDescent="0.2">
      <c r="B9" s="20">
        <v>354</v>
      </c>
      <c r="C9" s="23" t="s">
        <v>96</v>
      </c>
      <c r="D9" s="22">
        <v>134999203</v>
      </c>
      <c r="E9" s="101">
        <v>2.1999999999999999E-2</v>
      </c>
      <c r="F9" s="216">
        <v>1.6E-2</v>
      </c>
      <c r="G9" s="54">
        <f t="shared" si="1"/>
        <v>3.5E-4</v>
      </c>
      <c r="H9" s="68">
        <f t="shared" si="0"/>
        <v>47249.72105</v>
      </c>
    </row>
    <row r="10" spans="1:19" s="97" customFormat="1" x14ac:dyDescent="0.2">
      <c r="B10" s="20">
        <v>355</v>
      </c>
      <c r="C10" s="23" t="s">
        <v>91</v>
      </c>
      <c r="D10" s="22">
        <v>1655393</v>
      </c>
      <c r="E10" s="101">
        <v>3.4000000000000002E-2</v>
      </c>
      <c r="F10" s="216">
        <v>1.6E-2</v>
      </c>
      <c r="G10" s="54">
        <f t="shared" si="1"/>
        <v>5.4000000000000001E-4</v>
      </c>
      <c r="H10" s="68">
        <f t="shared" si="0"/>
        <v>893.91222000000005</v>
      </c>
      <c r="L10" s="81"/>
      <c r="M10" s="81"/>
      <c r="N10" s="81"/>
      <c r="O10" s="81"/>
      <c r="P10" s="81"/>
      <c r="Q10" s="81"/>
      <c r="R10" s="81"/>
    </row>
    <row r="11" spans="1:19" s="97" customFormat="1" x14ac:dyDescent="0.2">
      <c r="B11" s="20">
        <v>356</v>
      </c>
      <c r="C11" s="23" t="s">
        <v>87</v>
      </c>
      <c r="D11" s="22">
        <v>85433299</v>
      </c>
      <c r="E11" s="101">
        <v>3.2000000000000001E-2</v>
      </c>
      <c r="F11" s="216">
        <v>1.6E-2</v>
      </c>
      <c r="G11" s="54">
        <f t="shared" si="1"/>
        <v>5.1000000000000004E-4</v>
      </c>
      <c r="H11" s="68">
        <f t="shared" si="0"/>
        <v>43570.982490000002</v>
      </c>
      <c r="N11" s="22"/>
      <c r="O11" s="81" t="s">
        <v>399</v>
      </c>
      <c r="P11" s="210" t="s">
        <v>401</v>
      </c>
      <c r="Q11" s="81" t="s">
        <v>396</v>
      </c>
      <c r="R11" s="34" t="s">
        <v>8</v>
      </c>
    </row>
    <row r="12" spans="1:19" s="97" customFormat="1" x14ac:dyDescent="0.2">
      <c r="B12" s="20">
        <v>357</v>
      </c>
      <c r="C12" s="24" t="s">
        <v>92</v>
      </c>
      <c r="D12" s="22">
        <v>0</v>
      </c>
      <c r="E12" s="101">
        <v>1.7000000000000001E-2</v>
      </c>
      <c r="F12" s="216">
        <v>1.6E-2</v>
      </c>
      <c r="G12" s="54">
        <f t="shared" si="1"/>
        <v>2.7E-4</v>
      </c>
      <c r="H12" s="68">
        <f t="shared" si="0"/>
        <v>0</v>
      </c>
      <c r="L12" s="98" t="s">
        <v>397</v>
      </c>
      <c r="M12" s="23"/>
      <c r="N12" s="212" t="s">
        <v>396</v>
      </c>
      <c r="O12" s="213" t="s">
        <v>400</v>
      </c>
      <c r="P12" s="214" t="s">
        <v>402</v>
      </c>
      <c r="Q12" s="213" t="s">
        <v>400</v>
      </c>
      <c r="R12" s="35" t="s">
        <v>17</v>
      </c>
    </row>
    <row r="13" spans="1:19" s="97" customFormat="1" x14ac:dyDescent="0.2">
      <c r="B13" s="20">
        <v>358</v>
      </c>
      <c r="C13" s="21" t="s">
        <v>88</v>
      </c>
      <c r="D13" s="22">
        <v>0</v>
      </c>
      <c r="E13" s="101">
        <v>1.7999999999999999E-2</v>
      </c>
      <c r="F13" s="216">
        <v>1.6E-2</v>
      </c>
      <c r="G13" s="54">
        <f t="shared" si="1"/>
        <v>2.9E-4</v>
      </c>
      <c r="H13" s="68">
        <f t="shared" si="0"/>
        <v>0</v>
      </c>
      <c r="L13" s="99">
        <v>361</v>
      </c>
      <c r="M13" s="100" t="s">
        <v>24</v>
      </c>
      <c r="N13" s="22">
        <v>67511</v>
      </c>
      <c r="O13" s="101">
        <v>1.9E-2</v>
      </c>
      <c r="P13" s="216">
        <v>1.6E-2</v>
      </c>
      <c r="Q13" s="54">
        <f t="shared" ref="Q13:Q14" si="2">ROUND(O13*P13,5)</f>
        <v>2.9999999999999997E-4</v>
      </c>
      <c r="R13" s="68">
        <f>N13*Q13</f>
        <v>20.253299999999999</v>
      </c>
    </row>
    <row r="14" spans="1:19" s="97" customFormat="1" ht="10.8" thickBot="1" x14ac:dyDescent="0.25">
      <c r="B14" s="20">
        <v>359</v>
      </c>
      <c r="C14" s="21" t="s">
        <v>93</v>
      </c>
      <c r="D14" s="22">
        <v>6361251</v>
      </c>
      <c r="E14" s="101">
        <v>1.7000000000000001E-2</v>
      </c>
      <c r="F14" s="216">
        <v>1.6E-2</v>
      </c>
      <c r="G14" s="54">
        <f t="shared" si="1"/>
        <v>2.7E-4</v>
      </c>
      <c r="H14" s="68">
        <f t="shared" si="0"/>
        <v>1717.5377699999999</v>
      </c>
      <c r="L14" s="99">
        <v>362</v>
      </c>
      <c r="M14" s="100" t="s">
        <v>85</v>
      </c>
      <c r="N14" s="22">
        <v>468046</v>
      </c>
      <c r="O14" s="101">
        <v>2.5999999999999999E-2</v>
      </c>
      <c r="P14" s="216">
        <v>1.6E-2</v>
      </c>
      <c r="Q14" s="54">
        <f t="shared" si="2"/>
        <v>4.2000000000000002E-4</v>
      </c>
      <c r="R14" s="68">
        <f>N14*Q14</f>
        <v>196.57932</v>
      </c>
    </row>
    <row r="15" spans="1:19" s="97" customFormat="1" ht="10.8" thickTop="1" x14ac:dyDescent="0.2">
      <c r="B15" s="23"/>
      <c r="C15" s="25" t="s">
        <v>394</v>
      </c>
      <c r="D15" s="26">
        <f>SUM(D5:D14)</f>
        <v>325944715</v>
      </c>
      <c r="E15" s="30">
        <f t="shared" ref="E15:G15" si="3">SUM(E5:E14)</f>
        <v>0.22699999999999998</v>
      </c>
      <c r="F15" s="30">
        <f t="shared" si="3"/>
        <v>0.16000000000000003</v>
      </c>
      <c r="G15" s="30">
        <f t="shared" si="3"/>
        <v>3.62E-3</v>
      </c>
      <c r="H15" s="26">
        <f>SUM(H5:H14)</f>
        <v>129034.29040999999</v>
      </c>
      <c r="I15" s="217">
        <f>H15/D15</f>
        <v>3.9587784207515065E-4</v>
      </c>
      <c r="J15" s="217"/>
      <c r="M15" s="28" t="s">
        <v>398</v>
      </c>
      <c r="N15" s="26">
        <f>SUM(N13:N14)</f>
        <v>535557</v>
      </c>
      <c r="O15" s="30">
        <f>SUM(E10:E16)</f>
        <v>0.34499999999999997</v>
      </c>
      <c r="P15" s="30">
        <f>SUM(F10:F16)</f>
        <v>0.24000000000000005</v>
      </c>
      <c r="Q15" s="30">
        <f>SUM(G10:G16)</f>
        <v>5.5000000000000005E-3</v>
      </c>
      <c r="R15" s="26">
        <f>SUM(R13:R14)</f>
        <v>216.83261999999999</v>
      </c>
      <c r="S15" s="217">
        <f>R15/N15</f>
        <v>4.0487309474061584E-4</v>
      </c>
    </row>
    <row r="16" spans="1:19" s="97" customFormat="1" x14ac:dyDescent="0.2">
      <c r="D16" s="22"/>
      <c r="E16" s="54"/>
      <c r="F16" s="54"/>
      <c r="G16" s="54"/>
    </row>
    <row r="17" spans="1:18" s="97" customFormat="1" x14ac:dyDescent="0.2">
      <c r="B17" s="369" t="s">
        <v>413</v>
      </c>
      <c r="C17" s="370"/>
      <c r="D17" s="370"/>
      <c r="E17" s="370"/>
      <c r="F17" s="370"/>
      <c r="G17" s="370"/>
      <c r="H17" s="371"/>
      <c r="L17" s="366"/>
      <c r="M17" s="367"/>
      <c r="N17" s="367"/>
      <c r="O17" s="367"/>
      <c r="P17" s="367"/>
      <c r="Q17" s="367"/>
      <c r="R17" s="368"/>
    </row>
    <row r="18" spans="1:18" s="97" customFormat="1" x14ac:dyDescent="0.2">
      <c r="A18" s="74"/>
      <c r="B18" s="76"/>
      <c r="C18" s="74"/>
      <c r="D18" s="2"/>
      <c r="F18" s="2"/>
      <c r="G18" s="3"/>
      <c r="I18" s="5"/>
      <c r="J18" s="5"/>
      <c r="K18" s="1"/>
      <c r="L18" s="76"/>
      <c r="M18" s="74"/>
      <c r="N18" s="2"/>
      <c r="O18" s="2"/>
      <c r="P18" s="3"/>
      <c r="Q18" s="4"/>
      <c r="R18" s="5"/>
    </row>
    <row r="19" spans="1:18" s="97" customFormat="1" x14ac:dyDescent="0.2">
      <c r="A19" s="6"/>
      <c r="B19" s="6"/>
      <c r="C19" s="6"/>
      <c r="D19" s="7" t="s">
        <v>6</v>
      </c>
      <c r="E19" s="75"/>
      <c r="F19" s="7" t="s">
        <v>406</v>
      </c>
      <c r="G19" s="7" t="s">
        <v>8</v>
      </c>
      <c r="K19" s="6"/>
      <c r="L19" s="6"/>
      <c r="M19" s="6"/>
      <c r="N19" s="34" t="s">
        <v>6</v>
      </c>
      <c r="O19" s="218"/>
      <c r="P19" s="34" t="s">
        <v>406</v>
      </c>
      <c r="Q19" s="7" t="s">
        <v>8</v>
      </c>
      <c r="R19" s="6"/>
    </row>
    <row r="20" spans="1:18" s="97" customFormat="1" x14ac:dyDescent="0.2">
      <c r="A20" s="219" t="s">
        <v>10</v>
      </c>
      <c r="B20" s="219" t="s">
        <v>13</v>
      </c>
      <c r="C20" s="219" t="s">
        <v>14</v>
      </c>
      <c r="D20" s="33" t="s">
        <v>208</v>
      </c>
      <c r="E20" s="220" t="s">
        <v>396</v>
      </c>
      <c r="F20" s="33" t="s">
        <v>412</v>
      </c>
      <c r="G20" s="33" t="s">
        <v>17</v>
      </c>
      <c r="H20" s="72" t="s">
        <v>400</v>
      </c>
      <c r="K20" s="81" t="s">
        <v>10</v>
      </c>
      <c r="L20" s="81" t="s">
        <v>13</v>
      </c>
      <c r="M20" s="81" t="s">
        <v>14</v>
      </c>
      <c r="N20" s="34" t="s">
        <v>208</v>
      </c>
      <c r="O20" s="218" t="s">
        <v>396</v>
      </c>
      <c r="P20" s="34" t="s">
        <v>412</v>
      </c>
      <c r="Q20" s="34" t="s">
        <v>17</v>
      </c>
      <c r="R20" s="72" t="s">
        <v>400</v>
      </c>
    </row>
    <row r="21" spans="1:18" s="97" customFormat="1" x14ac:dyDescent="0.2">
      <c r="A21" s="116" t="s">
        <v>95</v>
      </c>
      <c r="B21" s="221">
        <v>350.2</v>
      </c>
      <c r="C21" s="206" t="s">
        <v>90</v>
      </c>
      <c r="D21" s="8">
        <v>196199338.22</v>
      </c>
      <c r="E21" s="22">
        <v>22956074</v>
      </c>
      <c r="F21" s="68">
        <f t="shared" ref="F21:F30" si="4">D21-E21</f>
        <v>173243264.22</v>
      </c>
      <c r="G21" s="9">
        <v>2550591.3968599997</v>
      </c>
      <c r="H21" s="222">
        <f>G21/F21</f>
        <v>1.4722600664121796E-2</v>
      </c>
      <c r="K21" s="223" t="s">
        <v>142</v>
      </c>
      <c r="L21" s="224">
        <v>361</v>
      </c>
      <c r="M21" s="223" t="s">
        <v>24</v>
      </c>
      <c r="N21" s="65">
        <v>183910433.22999999</v>
      </c>
      <c r="O21" s="64">
        <v>67511</v>
      </c>
      <c r="P21" s="225">
        <f>N21-O21</f>
        <v>183842922.22999999</v>
      </c>
      <c r="Q21" s="65">
        <v>3494298.2313699997</v>
      </c>
      <c r="R21" s="226">
        <f>Q21/P21</f>
        <v>1.9006977200886718E-2</v>
      </c>
    </row>
    <row r="22" spans="1:18" s="97" customFormat="1" x14ac:dyDescent="0.2">
      <c r="A22" s="114" t="s">
        <v>95</v>
      </c>
      <c r="B22" s="227">
        <v>352</v>
      </c>
      <c r="C22" s="228" t="s">
        <v>24</v>
      </c>
      <c r="D22" s="8">
        <v>123576678.59999999</v>
      </c>
      <c r="E22" s="22">
        <v>4376888</v>
      </c>
      <c r="F22" s="68">
        <f t="shared" si="4"/>
        <v>119199790.59999999</v>
      </c>
      <c r="G22" s="9">
        <v>2347956.8933999999</v>
      </c>
      <c r="H22" s="229">
        <f t="shared" ref="H22:H30" si="5">G22/F22</f>
        <v>1.9697659547734139E-2</v>
      </c>
      <c r="K22" s="6" t="s">
        <v>142</v>
      </c>
      <c r="L22" s="230">
        <v>362</v>
      </c>
      <c r="M22" s="6" t="s">
        <v>85</v>
      </c>
      <c r="N22" s="13">
        <v>1496684197.01</v>
      </c>
      <c r="O22" s="63">
        <v>468046</v>
      </c>
      <c r="P22" s="45">
        <f>N22-O22</f>
        <v>1496216151.01</v>
      </c>
      <c r="Q22" s="13">
        <v>38913789.122259997</v>
      </c>
      <c r="R22" s="59">
        <f t="shared" ref="R22:R23" si="6">Q22/P22</f>
        <v>2.6008133314155031E-2</v>
      </c>
    </row>
    <row r="23" spans="1:18" s="97" customFormat="1" ht="10.8" thickBot="1" x14ac:dyDescent="0.25">
      <c r="A23" s="114" t="s">
        <v>95</v>
      </c>
      <c r="B23" s="227">
        <v>353</v>
      </c>
      <c r="C23" s="228" t="s">
        <v>85</v>
      </c>
      <c r="D23" s="8">
        <v>1364795483.4499998</v>
      </c>
      <c r="E23" s="22">
        <v>70162607</v>
      </c>
      <c r="F23" s="68">
        <f t="shared" si="4"/>
        <v>1294632876.4499998</v>
      </c>
      <c r="G23" s="9">
        <v>35484682.569699995</v>
      </c>
      <c r="H23" s="229">
        <f t="shared" si="5"/>
        <v>2.7409069563413373E-2</v>
      </c>
      <c r="M23" s="231" t="s">
        <v>417</v>
      </c>
      <c r="N23" s="29">
        <f>SUM(N21:N22)</f>
        <v>1680594630.24</v>
      </c>
      <c r="O23" s="29">
        <f>SUM(O21:O22)</f>
        <v>535557</v>
      </c>
      <c r="P23" s="29">
        <f t="shared" ref="P23:Q23" si="7">SUM(P21:P22)</f>
        <v>1680059073.24</v>
      </c>
      <c r="Q23" s="29">
        <f t="shared" si="7"/>
        <v>42408087.353629999</v>
      </c>
      <c r="R23" s="62">
        <f t="shared" si="6"/>
        <v>2.5242021562876266E-2</v>
      </c>
    </row>
    <row r="24" spans="1:18" s="97" customFormat="1" ht="11.4" thickTop="1" thickBot="1" x14ac:dyDescent="0.25">
      <c r="A24" s="114" t="s">
        <v>95</v>
      </c>
      <c r="B24" s="227">
        <v>353.1</v>
      </c>
      <c r="C24" s="228" t="s">
        <v>86</v>
      </c>
      <c r="D24" s="8">
        <v>327127871.74000001</v>
      </c>
      <c r="E24" s="22">
        <v>0</v>
      </c>
      <c r="F24" s="68">
        <f t="shared" si="4"/>
        <v>327127871.74000001</v>
      </c>
      <c r="G24" s="9">
        <v>9486708.28046</v>
      </c>
      <c r="H24" s="229">
        <f t="shared" si="5"/>
        <v>2.8999999999999998E-2</v>
      </c>
      <c r="M24" s="231" t="s">
        <v>416</v>
      </c>
      <c r="R24" s="62">
        <f>Q23/N23</f>
        <v>2.5233977659189499E-2</v>
      </c>
    </row>
    <row r="25" spans="1:18" s="97" customFormat="1" ht="10.8" thickTop="1" x14ac:dyDescent="0.2">
      <c r="A25" s="114" t="s">
        <v>95</v>
      </c>
      <c r="B25" s="227">
        <v>354</v>
      </c>
      <c r="C25" s="228" t="s">
        <v>96</v>
      </c>
      <c r="D25" s="8">
        <v>297756670.91000003</v>
      </c>
      <c r="E25" s="22">
        <v>134999203</v>
      </c>
      <c r="F25" s="68">
        <f t="shared" si="4"/>
        <v>162757467.91000003</v>
      </c>
      <c r="G25" s="9">
        <v>6550646.7600199999</v>
      </c>
      <c r="H25" s="229">
        <f t="shared" si="5"/>
        <v>4.0247902871297495E-2</v>
      </c>
    </row>
    <row r="26" spans="1:18" s="97" customFormat="1" x14ac:dyDescent="0.2">
      <c r="A26" s="114" t="s">
        <v>95</v>
      </c>
      <c r="B26" s="227">
        <v>355</v>
      </c>
      <c r="C26" s="228" t="s">
        <v>91</v>
      </c>
      <c r="D26" s="8">
        <v>1029870076.73</v>
      </c>
      <c r="E26" s="22">
        <v>1655393</v>
      </c>
      <c r="F26" s="68">
        <f t="shared" si="4"/>
        <v>1028214683.73</v>
      </c>
      <c r="G26" s="9">
        <v>35015582.608820006</v>
      </c>
      <c r="H26" s="229">
        <f t="shared" si="5"/>
        <v>3.4054738920665704E-2</v>
      </c>
    </row>
    <row r="27" spans="1:18" s="97" customFormat="1" x14ac:dyDescent="0.2">
      <c r="A27" s="114" t="s">
        <v>95</v>
      </c>
      <c r="B27" s="227">
        <v>356</v>
      </c>
      <c r="C27" s="228" t="s">
        <v>87</v>
      </c>
      <c r="D27" s="8">
        <v>712445629.38999999</v>
      </c>
      <c r="E27" s="22">
        <v>85433299</v>
      </c>
      <c r="F27" s="68">
        <f t="shared" si="4"/>
        <v>627012330.38999999</v>
      </c>
      <c r="G27" s="9">
        <v>22798260.140480001</v>
      </c>
      <c r="H27" s="229">
        <f t="shared" si="5"/>
        <v>3.6360146420564878E-2</v>
      </c>
    </row>
    <row r="28" spans="1:18" s="97" customFormat="1" x14ac:dyDescent="0.2">
      <c r="A28" s="114" t="s">
        <v>95</v>
      </c>
      <c r="B28" s="227">
        <v>357</v>
      </c>
      <c r="C28" s="228" t="s">
        <v>92</v>
      </c>
      <c r="D28" s="8">
        <v>63787336.299999997</v>
      </c>
      <c r="E28" s="22">
        <v>0</v>
      </c>
      <c r="F28" s="68">
        <f t="shared" si="4"/>
        <v>63787336.299999997</v>
      </c>
      <c r="G28" s="9">
        <v>1084384.7171</v>
      </c>
      <c r="H28" s="229">
        <f t="shared" si="5"/>
        <v>1.7000000000000001E-2</v>
      </c>
    </row>
    <row r="29" spans="1:18" s="97" customFormat="1" x14ac:dyDescent="0.2">
      <c r="A29" s="114" t="s">
        <v>95</v>
      </c>
      <c r="B29" s="227">
        <v>358</v>
      </c>
      <c r="C29" s="228" t="s">
        <v>88</v>
      </c>
      <c r="D29" s="8">
        <v>88572678.090000004</v>
      </c>
      <c r="E29" s="22">
        <v>0</v>
      </c>
      <c r="F29" s="68">
        <f t="shared" si="4"/>
        <v>88572678.090000004</v>
      </c>
      <c r="G29" s="9">
        <v>1594308.2056199999</v>
      </c>
      <c r="H29" s="229">
        <f t="shared" si="5"/>
        <v>1.7999999999999999E-2</v>
      </c>
    </row>
    <row r="30" spans="1:18" s="97" customFormat="1" x14ac:dyDescent="0.2">
      <c r="A30" s="199" t="s">
        <v>95</v>
      </c>
      <c r="B30" s="232">
        <v>359</v>
      </c>
      <c r="C30" s="233" t="s">
        <v>93</v>
      </c>
      <c r="D30" s="31">
        <v>94283811.709999993</v>
      </c>
      <c r="E30" s="22">
        <v>6361251</v>
      </c>
      <c r="F30" s="68">
        <f t="shared" si="4"/>
        <v>87922560.709999993</v>
      </c>
      <c r="G30" s="32">
        <v>1602824.79907</v>
      </c>
      <c r="H30" s="234">
        <f t="shared" si="5"/>
        <v>1.8229960389309959E-2</v>
      </c>
    </row>
    <row r="31" spans="1:18" s="97" customFormat="1" ht="10.8" thickBot="1" x14ac:dyDescent="0.25">
      <c r="C31" s="72" t="s">
        <v>414</v>
      </c>
      <c r="D31" s="29">
        <f>SUM(D21:D30)</f>
        <v>4298415575.1399994</v>
      </c>
      <c r="E31" s="29">
        <f t="shared" ref="E31:F31" si="8">SUM(E21:E30)</f>
        <v>325944715</v>
      </c>
      <c r="F31" s="29">
        <f t="shared" si="8"/>
        <v>3972470860.1399999</v>
      </c>
      <c r="G31" s="29">
        <f>SUM(G21:G30)</f>
        <v>118515946.37153</v>
      </c>
      <c r="H31" s="62">
        <f>G31/F31</f>
        <v>2.9834314849411684E-2</v>
      </c>
    </row>
    <row r="32" spans="1:18" s="97" customFormat="1" ht="11.4" thickTop="1" thickBot="1" x14ac:dyDescent="0.25">
      <c r="C32" s="72" t="s">
        <v>415</v>
      </c>
      <c r="D32" s="22"/>
      <c r="H32" s="235">
        <f>G31/D31</f>
        <v>2.7572007475724337E-2</v>
      </c>
    </row>
    <row r="33" spans="1:19" s="97" customFormat="1" ht="10.8" thickTop="1" x14ac:dyDescent="0.2">
      <c r="C33" s="72"/>
      <c r="D33" s="22"/>
    </row>
    <row r="34" spans="1:19" s="97" customFormat="1" x14ac:dyDescent="0.2">
      <c r="B34" s="369" t="s">
        <v>409</v>
      </c>
      <c r="C34" s="370"/>
      <c r="D34" s="370"/>
      <c r="E34" s="370"/>
      <c r="F34" s="370"/>
      <c r="G34" s="370"/>
      <c r="H34" s="371"/>
      <c r="K34" s="366"/>
      <c r="L34" s="367"/>
      <c r="M34" s="367"/>
      <c r="N34" s="367"/>
      <c r="O34" s="367"/>
      <c r="P34" s="367"/>
      <c r="Q34" s="367"/>
      <c r="R34" s="368"/>
    </row>
    <row r="35" spans="1:19" s="97" customFormat="1" ht="13.2" x14ac:dyDescent="0.25">
      <c r="A35" s="78"/>
      <c r="B35" s="137"/>
      <c r="C35" s="137"/>
      <c r="D35" s="138" t="s">
        <v>212</v>
      </c>
      <c r="E35" s="139"/>
      <c r="F35" s="155"/>
      <c r="G35" s="140"/>
      <c r="I35" s="84"/>
      <c r="J35" s="84"/>
      <c r="K35" s="102"/>
      <c r="L35" s="102"/>
      <c r="M35" s="152"/>
      <c r="N35" s="152"/>
      <c r="O35" s="152"/>
      <c r="P35" s="44"/>
      <c r="Q35" s="153"/>
    </row>
    <row r="36" spans="1:19" s="72" customFormat="1" x14ac:dyDescent="0.2">
      <c r="A36" s="141" t="s">
        <v>10</v>
      </c>
      <c r="B36" s="111" t="s">
        <v>11</v>
      </c>
      <c r="C36" s="127" t="s">
        <v>12</v>
      </c>
      <c r="D36" s="127" t="s">
        <v>211</v>
      </c>
      <c r="E36" s="142" t="s">
        <v>213</v>
      </c>
      <c r="F36" s="236" t="s">
        <v>214</v>
      </c>
      <c r="G36" s="143" t="s">
        <v>214</v>
      </c>
      <c r="I36" s="82"/>
      <c r="J36" s="82"/>
      <c r="K36" s="78"/>
      <c r="L36" s="135"/>
      <c r="M36" s="80"/>
      <c r="N36" s="136"/>
      <c r="O36" s="136"/>
      <c r="P36" s="61"/>
      <c r="Q36" s="60"/>
      <c r="R36" s="97"/>
      <c r="S36" s="97"/>
    </row>
    <row r="37" spans="1:19" s="97" customFormat="1" x14ac:dyDescent="0.2">
      <c r="A37" s="144" t="s">
        <v>82</v>
      </c>
      <c r="B37" s="111" t="s">
        <v>83</v>
      </c>
      <c r="C37" s="111" t="s">
        <v>89</v>
      </c>
      <c r="D37" s="112">
        <v>72270346.840000004</v>
      </c>
      <c r="E37" s="145">
        <v>2066168.2679800002</v>
      </c>
      <c r="F37" s="70">
        <f t="shared" ref="F37:F43" si="9">IF(D37=0,0,ROUND(E37/D37,3))</f>
        <v>2.9000000000000001E-2</v>
      </c>
      <c r="G37" s="69">
        <f>D37*F37</f>
        <v>2095840.0583600001</v>
      </c>
      <c r="H37" s="68"/>
      <c r="I37" s="84"/>
      <c r="J37" s="84"/>
      <c r="K37" s="78"/>
      <c r="L37" s="137"/>
      <c r="M37" s="137"/>
      <c r="N37" s="138" t="s">
        <v>212</v>
      </c>
      <c r="O37" s="139"/>
      <c r="P37" s="6"/>
      <c r="Q37" s="140"/>
    </row>
    <row r="38" spans="1:19" s="97" customFormat="1" x14ac:dyDescent="0.2">
      <c r="A38" s="77"/>
      <c r="B38" s="114"/>
      <c r="C38" s="116" t="s">
        <v>94</v>
      </c>
      <c r="D38" s="117">
        <v>81791259.930000007</v>
      </c>
      <c r="E38" s="69">
        <v>2082048.2629199999</v>
      </c>
      <c r="F38" s="70">
        <f t="shared" si="9"/>
        <v>2.5000000000000001E-2</v>
      </c>
      <c r="G38" s="69">
        <f t="shared" ref="G38:G43" si="10">D38*F38</f>
        <v>2044781.4982500002</v>
      </c>
      <c r="H38" s="22"/>
      <c r="I38" s="84"/>
      <c r="J38" s="84"/>
      <c r="K38" s="141" t="s">
        <v>10</v>
      </c>
      <c r="L38" s="111" t="s">
        <v>11</v>
      </c>
      <c r="M38" s="127" t="s">
        <v>12</v>
      </c>
      <c r="N38" s="127" t="s">
        <v>211</v>
      </c>
      <c r="O38" s="142" t="s">
        <v>213</v>
      </c>
      <c r="P38" s="81" t="s">
        <v>214</v>
      </c>
      <c r="Q38" s="143" t="s">
        <v>214</v>
      </c>
    </row>
    <row r="39" spans="1:19" s="97" customFormat="1" x14ac:dyDescent="0.2">
      <c r="A39" s="77"/>
      <c r="B39" s="114"/>
      <c r="C39" s="116" t="s">
        <v>95</v>
      </c>
      <c r="D39" s="117">
        <v>4298415575.1399994</v>
      </c>
      <c r="E39" s="69">
        <v>118515946.37153001</v>
      </c>
      <c r="F39" s="70">
        <f t="shared" si="9"/>
        <v>2.8000000000000001E-2</v>
      </c>
      <c r="G39" s="69">
        <f t="shared" si="10"/>
        <v>120355636.10391998</v>
      </c>
      <c r="H39" s="22"/>
      <c r="I39" s="84"/>
      <c r="J39" s="84"/>
      <c r="K39" s="144" t="s">
        <v>142</v>
      </c>
      <c r="L39" s="111" t="s">
        <v>143</v>
      </c>
      <c r="M39" s="111" t="s">
        <v>144</v>
      </c>
      <c r="N39" s="112">
        <v>13136687646.15</v>
      </c>
      <c r="O39" s="145">
        <v>434493998.32472998</v>
      </c>
      <c r="P39" s="59">
        <f>IF(N39=0,0,ROUND(O39/N39,3))</f>
        <v>3.3000000000000002E-2</v>
      </c>
      <c r="Q39" s="69">
        <f>N39*P39</f>
        <v>433510692.32295001</v>
      </c>
    </row>
    <row r="40" spans="1:19" s="97" customFormat="1" x14ac:dyDescent="0.2">
      <c r="A40" s="77"/>
      <c r="B40" s="111" t="s">
        <v>377</v>
      </c>
      <c r="C40" s="115"/>
      <c r="D40" s="112">
        <v>4452477181.9099998</v>
      </c>
      <c r="E40" s="145">
        <v>122664162.90243001</v>
      </c>
      <c r="F40" s="70">
        <f t="shared" si="9"/>
        <v>2.8000000000000001E-2</v>
      </c>
      <c r="G40" s="69">
        <f t="shared" si="10"/>
        <v>124669361.09347999</v>
      </c>
      <c r="H40" s="22"/>
      <c r="I40" s="84"/>
      <c r="J40" s="84"/>
      <c r="K40" s="77"/>
      <c r="L40" s="111" t="s">
        <v>386</v>
      </c>
      <c r="M40" s="115"/>
      <c r="N40" s="112">
        <v>13136687646.15</v>
      </c>
      <c r="O40" s="145">
        <v>434493998.32472998</v>
      </c>
      <c r="P40" s="59">
        <f>IF(N40=0,0,ROUND(O40/N40,3))</f>
        <v>3.3000000000000002E-2</v>
      </c>
      <c r="Q40" s="146">
        <f>N40*P40</f>
        <v>433510692.32295001</v>
      </c>
    </row>
    <row r="41" spans="1:19" s="97" customFormat="1" x14ac:dyDescent="0.2">
      <c r="A41" s="144" t="s">
        <v>201</v>
      </c>
      <c r="B41" s="115"/>
      <c r="C41" s="115"/>
      <c r="D41" s="112">
        <v>4452477181.9099998</v>
      </c>
      <c r="E41" s="145">
        <v>122664162.90243001</v>
      </c>
      <c r="F41" s="70">
        <f t="shared" si="9"/>
        <v>2.8000000000000001E-2</v>
      </c>
      <c r="G41" s="69">
        <f t="shared" si="10"/>
        <v>124669361.09347999</v>
      </c>
      <c r="K41" s="144" t="s">
        <v>205</v>
      </c>
      <c r="L41" s="115"/>
      <c r="M41" s="115"/>
      <c r="N41" s="112">
        <v>13136687646.15</v>
      </c>
      <c r="O41" s="145">
        <v>434493998.32472998</v>
      </c>
      <c r="P41" s="59">
        <f t="shared" ref="P41:P42" si="11">IF(N41=0,0,ROUND(O41/N41,3))</f>
        <v>3.3000000000000002E-2</v>
      </c>
      <c r="Q41" s="146">
        <f t="shared" ref="Q41:Q42" si="12">N41*P41</f>
        <v>433510692.32295001</v>
      </c>
    </row>
    <row r="42" spans="1:19" s="97" customFormat="1" x14ac:dyDescent="0.2">
      <c r="A42" s="147" t="s">
        <v>194</v>
      </c>
      <c r="B42" s="148"/>
      <c r="C42" s="148"/>
      <c r="D42" s="149">
        <v>4452477181.9099998</v>
      </c>
      <c r="E42" s="150">
        <v>122664162.90243001</v>
      </c>
      <c r="F42" s="70">
        <f t="shared" si="9"/>
        <v>2.8000000000000001E-2</v>
      </c>
      <c r="G42" s="69">
        <f t="shared" si="10"/>
        <v>124669361.09347999</v>
      </c>
      <c r="K42" s="147" t="s">
        <v>194</v>
      </c>
      <c r="L42" s="148"/>
      <c r="M42" s="148"/>
      <c r="N42" s="149">
        <v>13136687646.15</v>
      </c>
      <c r="O42" s="150">
        <v>434493998.32472998</v>
      </c>
      <c r="P42" s="59">
        <f t="shared" si="11"/>
        <v>3.3000000000000002E-2</v>
      </c>
      <c r="Q42" s="146">
        <f t="shared" si="12"/>
        <v>433510692.32295001</v>
      </c>
    </row>
    <row r="43" spans="1:19" s="97" customFormat="1" ht="13.2" x14ac:dyDescent="0.25">
      <c r="A43" s="102"/>
      <c r="B43" s="102"/>
      <c r="C43" s="102"/>
      <c r="D43" s="102"/>
      <c r="E43" s="102"/>
      <c r="F43" s="67">
        <f t="shared" si="9"/>
        <v>0</v>
      </c>
      <c r="G43" s="66">
        <f t="shared" si="10"/>
        <v>0</v>
      </c>
      <c r="K43" s="151"/>
      <c r="L43" s="152"/>
      <c r="M43" s="152"/>
      <c r="N43" s="152"/>
      <c r="O43" s="152"/>
      <c r="P43" s="44"/>
      <c r="Q43" s="153"/>
    </row>
    <row r="44" spans="1:19" s="97" customFormat="1" ht="13.2" x14ac:dyDescent="0.25">
      <c r="A44" s="102"/>
      <c r="B44" s="102"/>
      <c r="C44" s="102"/>
      <c r="D44" s="102"/>
      <c r="E44" s="102"/>
      <c r="M44" s="72"/>
      <c r="N44" s="72"/>
      <c r="O44" s="72"/>
      <c r="P44" s="72"/>
      <c r="Q44" s="72"/>
      <c r="R44" s="72"/>
      <c r="S44" s="72"/>
    </row>
    <row r="45" spans="1:19" s="97" customFormat="1" x14ac:dyDescent="0.2">
      <c r="D45" s="360" t="s">
        <v>407</v>
      </c>
      <c r="E45" s="360"/>
      <c r="L45" s="72"/>
      <c r="N45" s="360" t="s">
        <v>422</v>
      </c>
      <c r="O45" s="360"/>
    </row>
    <row r="46" spans="1:19" s="97" customFormat="1" x14ac:dyDescent="0.2">
      <c r="D46" s="361" t="s">
        <v>408</v>
      </c>
      <c r="E46" s="361"/>
      <c r="N46" s="361" t="s">
        <v>408</v>
      </c>
      <c r="O46" s="361"/>
    </row>
    <row r="47" spans="1:19" s="97" customFormat="1" ht="10.8" thickBot="1" x14ac:dyDescent="0.25">
      <c r="D47" s="237">
        <f>D42-D15</f>
        <v>4126532466.9099998</v>
      </c>
      <c r="E47" s="237">
        <f>E42-H15</f>
        <v>122535128.61202002</v>
      </c>
      <c r="F47" s="238">
        <f>IF(D47=0,0,ROUND(E47/D47,3))</f>
        <v>0.03</v>
      </c>
      <c r="N47" s="237">
        <f>N42-N15</f>
        <v>13136152089.15</v>
      </c>
      <c r="O47" s="237">
        <f>O42-R15</f>
        <v>434493781.49210995</v>
      </c>
      <c r="P47" s="238">
        <f>IF(N47=0,0,ROUND(O47/N47,3))</f>
        <v>3.3000000000000002E-2</v>
      </c>
    </row>
    <row r="48" spans="1:19" s="97" customFormat="1" ht="10.8" thickTop="1" x14ac:dyDescent="0.2">
      <c r="D48" s="22"/>
    </row>
    <row r="49" spans="4:4" s="97" customFormat="1" x14ac:dyDescent="0.2">
      <c r="D49" s="22"/>
    </row>
    <row r="50" spans="4:4" s="97" customFormat="1" x14ac:dyDescent="0.2">
      <c r="D50" s="22"/>
    </row>
    <row r="51" spans="4:4" s="97" customFormat="1" x14ac:dyDescent="0.2">
      <c r="D51" s="22"/>
    </row>
    <row r="52" spans="4:4" s="97" customFormat="1" x14ac:dyDescent="0.2">
      <c r="D52" s="22"/>
    </row>
    <row r="53" spans="4:4" s="97" customFormat="1" x14ac:dyDescent="0.2">
      <c r="D53" s="22"/>
    </row>
    <row r="54" spans="4:4" s="97" customFormat="1" x14ac:dyDescent="0.2">
      <c r="D54" s="22"/>
    </row>
    <row r="55" spans="4:4" s="97" customFormat="1" x14ac:dyDescent="0.2">
      <c r="D55" s="22"/>
    </row>
    <row r="56" spans="4:4" s="97" customFormat="1" x14ac:dyDescent="0.2">
      <c r="D56" s="22"/>
    </row>
    <row r="57" spans="4:4" s="97" customFormat="1" x14ac:dyDescent="0.2">
      <c r="D57" s="22"/>
    </row>
    <row r="58" spans="4:4" s="97" customFormat="1" x14ac:dyDescent="0.2">
      <c r="D58" s="22"/>
    </row>
    <row r="59" spans="4:4" s="97" customFormat="1" x14ac:dyDescent="0.2">
      <c r="D59" s="22"/>
    </row>
    <row r="60" spans="4:4" s="97" customFormat="1" x14ac:dyDescent="0.2">
      <c r="D60" s="22"/>
    </row>
    <row r="61" spans="4:4" s="97" customFormat="1" x14ac:dyDescent="0.2">
      <c r="D61" s="22"/>
    </row>
    <row r="62" spans="4:4" s="97" customFormat="1" x14ac:dyDescent="0.2">
      <c r="D62" s="22"/>
    </row>
    <row r="63" spans="4:4" s="97" customFormat="1" x14ac:dyDescent="0.2">
      <c r="D63" s="22"/>
    </row>
    <row r="64" spans="4:4" s="97" customFormat="1" x14ac:dyDescent="0.2">
      <c r="D64" s="22"/>
    </row>
    <row r="65" spans="4:4" s="97" customFormat="1" x14ac:dyDescent="0.2">
      <c r="D65" s="22"/>
    </row>
    <row r="66" spans="4:4" s="97" customFormat="1" x14ac:dyDescent="0.2">
      <c r="D66" s="22"/>
    </row>
    <row r="67" spans="4:4" s="97" customFormat="1" x14ac:dyDescent="0.2">
      <c r="D67" s="22"/>
    </row>
    <row r="68" spans="4:4" s="97" customFormat="1" x14ac:dyDescent="0.2">
      <c r="D68" s="22"/>
    </row>
    <row r="69" spans="4:4" s="97" customFormat="1" x14ac:dyDescent="0.2">
      <c r="D69" s="22"/>
    </row>
    <row r="70" spans="4:4" s="97" customFormat="1" x14ac:dyDescent="0.2">
      <c r="D70" s="22"/>
    </row>
    <row r="71" spans="4:4" s="97" customFormat="1" x14ac:dyDescent="0.2">
      <c r="D71" s="22"/>
    </row>
    <row r="72" spans="4:4" s="97" customFormat="1" x14ac:dyDescent="0.2">
      <c r="D72" s="22"/>
    </row>
    <row r="73" spans="4:4" s="97" customFormat="1" x14ac:dyDescent="0.2">
      <c r="D73" s="22"/>
    </row>
    <row r="74" spans="4:4" s="97" customFormat="1" x14ac:dyDescent="0.2">
      <c r="D74" s="22"/>
    </row>
    <row r="75" spans="4:4" s="97" customFormat="1" x14ac:dyDescent="0.2">
      <c r="D75" s="22"/>
    </row>
    <row r="76" spans="4:4" s="97" customFormat="1" x14ac:dyDescent="0.2">
      <c r="D76" s="22"/>
    </row>
    <row r="77" spans="4:4" s="97" customFormat="1" x14ac:dyDescent="0.2">
      <c r="D77" s="22"/>
    </row>
    <row r="78" spans="4:4" s="97" customFormat="1" x14ac:dyDescent="0.2">
      <c r="D78" s="22"/>
    </row>
    <row r="79" spans="4:4" s="97" customFormat="1" x14ac:dyDescent="0.2">
      <c r="D79" s="22"/>
    </row>
    <row r="80" spans="4:4" s="97" customFormat="1" x14ac:dyDescent="0.2">
      <c r="D80" s="22"/>
    </row>
    <row r="81" spans="4:4" s="97" customFormat="1" x14ac:dyDescent="0.2">
      <c r="D81" s="22"/>
    </row>
    <row r="82" spans="4:4" s="97" customFormat="1" x14ac:dyDescent="0.2">
      <c r="D82" s="22"/>
    </row>
    <row r="83" spans="4:4" s="97" customFormat="1" x14ac:dyDescent="0.2">
      <c r="D83" s="22"/>
    </row>
    <row r="84" spans="4:4" s="97" customFormat="1" x14ac:dyDescent="0.2">
      <c r="D84" s="22"/>
    </row>
    <row r="85" spans="4:4" s="97" customFormat="1" x14ac:dyDescent="0.2">
      <c r="D85" s="22"/>
    </row>
    <row r="86" spans="4:4" s="97" customFormat="1" x14ac:dyDescent="0.2">
      <c r="D86" s="22"/>
    </row>
    <row r="87" spans="4:4" s="97" customFormat="1" x14ac:dyDescent="0.2">
      <c r="D87" s="22"/>
    </row>
    <row r="88" spans="4:4" s="97" customFormat="1" x14ac:dyDescent="0.2">
      <c r="D88" s="22"/>
    </row>
    <row r="89" spans="4:4" s="97" customFormat="1" x14ac:dyDescent="0.2">
      <c r="D89" s="22"/>
    </row>
    <row r="90" spans="4:4" s="97" customFormat="1" x14ac:dyDescent="0.2">
      <c r="D90" s="22"/>
    </row>
    <row r="91" spans="4:4" s="97" customFormat="1" x14ac:dyDescent="0.2">
      <c r="D91" s="22"/>
    </row>
    <row r="92" spans="4:4" s="97" customFormat="1" x14ac:dyDescent="0.2">
      <c r="D92" s="22"/>
    </row>
    <row r="93" spans="4:4" s="97" customFormat="1" x14ac:dyDescent="0.2">
      <c r="D93" s="22"/>
    </row>
    <row r="94" spans="4:4" s="97" customFormat="1" x14ac:dyDescent="0.2">
      <c r="D94" s="22"/>
    </row>
    <row r="95" spans="4:4" s="97" customFormat="1" x14ac:dyDescent="0.2">
      <c r="D95" s="22"/>
    </row>
    <row r="96" spans="4:4" s="97" customFormat="1" x14ac:dyDescent="0.2">
      <c r="D96" s="22"/>
    </row>
  </sheetData>
  <mergeCells count="12">
    <mergeCell ref="N45:O45"/>
    <mergeCell ref="N46:O46"/>
    <mergeCell ref="B1:H1"/>
    <mergeCell ref="L1:R1"/>
    <mergeCell ref="L2:R2"/>
    <mergeCell ref="L17:R17"/>
    <mergeCell ref="K34:R34"/>
    <mergeCell ref="D45:E45"/>
    <mergeCell ref="D46:E46"/>
    <mergeCell ref="B17:H17"/>
    <mergeCell ref="B34:H34"/>
    <mergeCell ref="B2:H2"/>
  </mergeCells>
  <pageMargins left="0.7" right="0.7" top="0.75" bottom="0.75" header="0.3" footer="0.3"/>
  <pageSetup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57"/>
  <sheetViews>
    <sheetView workbookViewId="0">
      <pane ySplit="4" topLeftCell="A5" activePane="bottomLeft" state="frozen"/>
      <selection sqref="A1:A2"/>
      <selection pane="bottomLeft" activeCell="C3" sqref="C3:C4"/>
    </sheetView>
  </sheetViews>
  <sheetFormatPr defaultRowHeight="10.199999999999999" x14ac:dyDescent="0.2"/>
  <cols>
    <col min="1" max="1" width="13.109375" style="15" customWidth="1"/>
    <col min="2" max="2" width="26" style="15" bestFit="1" customWidth="1"/>
    <col min="3" max="3" width="15" style="55" bestFit="1" customWidth="1"/>
    <col min="4" max="4" width="11.109375" style="55" bestFit="1" customWidth="1"/>
    <col min="5" max="5" width="9.33203125" style="256" bestFit="1" customWidth="1"/>
    <col min="6" max="68" width="9.109375" style="84"/>
    <col min="69" max="247" width="9.109375" style="15"/>
    <col min="248" max="248" width="11.88671875" style="15" bestFit="1" customWidth="1"/>
    <col min="249" max="249" width="26" style="15" bestFit="1" customWidth="1"/>
    <col min="250" max="250" width="14.88671875" style="15" bestFit="1" customWidth="1"/>
    <col min="251" max="251" width="10.88671875" style="15" bestFit="1" customWidth="1"/>
    <col min="252" max="503" width="9.109375" style="15"/>
    <col min="504" max="504" width="11.88671875" style="15" bestFit="1" customWidth="1"/>
    <col min="505" max="505" width="26" style="15" bestFit="1" customWidth="1"/>
    <col min="506" max="506" width="14.88671875" style="15" bestFit="1" customWidth="1"/>
    <col min="507" max="507" width="10.88671875" style="15" bestFit="1" customWidth="1"/>
    <col min="508" max="759" width="9.109375" style="15"/>
    <col min="760" max="760" width="11.88671875" style="15" bestFit="1" customWidth="1"/>
    <col min="761" max="761" width="26" style="15" bestFit="1" customWidth="1"/>
    <col min="762" max="762" width="14.88671875" style="15" bestFit="1" customWidth="1"/>
    <col min="763" max="763" width="10.88671875" style="15" bestFit="1" customWidth="1"/>
    <col min="764" max="1015" width="9.109375" style="15"/>
    <col min="1016" max="1016" width="11.88671875" style="15" bestFit="1" customWidth="1"/>
    <col min="1017" max="1017" width="26" style="15" bestFit="1" customWidth="1"/>
    <col min="1018" max="1018" width="14.88671875" style="15" bestFit="1" customWidth="1"/>
    <col min="1019" max="1019" width="10.88671875" style="15" bestFit="1" customWidth="1"/>
    <col min="1020" max="1271" width="9.109375" style="15"/>
    <col min="1272" max="1272" width="11.88671875" style="15" bestFit="1" customWidth="1"/>
    <col min="1273" max="1273" width="26" style="15" bestFit="1" customWidth="1"/>
    <col min="1274" max="1274" width="14.88671875" style="15" bestFit="1" customWidth="1"/>
    <col min="1275" max="1275" width="10.88671875" style="15" bestFit="1" customWidth="1"/>
    <col min="1276" max="1527" width="9.109375" style="15"/>
    <col min="1528" max="1528" width="11.88671875" style="15" bestFit="1" customWidth="1"/>
    <col min="1529" max="1529" width="26" style="15" bestFit="1" customWidth="1"/>
    <col min="1530" max="1530" width="14.88671875" style="15" bestFit="1" customWidth="1"/>
    <col min="1531" max="1531" width="10.88671875" style="15" bestFit="1" customWidth="1"/>
    <col min="1532" max="1783" width="9.109375" style="15"/>
    <col min="1784" max="1784" width="11.88671875" style="15" bestFit="1" customWidth="1"/>
    <col min="1785" max="1785" width="26" style="15" bestFit="1" customWidth="1"/>
    <col min="1786" max="1786" width="14.88671875" style="15" bestFit="1" customWidth="1"/>
    <col min="1787" max="1787" width="10.88671875" style="15" bestFit="1" customWidth="1"/>
    <col min="1788" max="2039" width="9.109375" style="15"/>
    <col min="2040" max="2040" width="11.88671875" style="15" bestFit="1" customWidth="1"/>
    <col min="2041" max="2041" width="26" style="15" bestFit="1" customWidth="1"/>
    <col min="2042" max="2042" width="14.88671875" style="15" bestFit="1" customWidth="1"/>
    <col min="2043" max="2043" width="10.88671875" style="15" bestFit="1" customWidth="1"/>
    <col min="2044" max="2295" width="9.109375" style="15"/>
    <col min="2296" max="2296" width="11.88671875" style="15" bestFit="1" customWidth="1"/>
    <col min="2297" max="2297" width="26" style="15" bestFit="1" customWidth="1"/>
    <col min="2298" max="2298" width="14.88671875" style="15" bestFit="1" customWidth="1"/>
    <col min="2299" max="2299" width="10.88671875" style="15" bestFit="1" customWidth="1"/>
    <col min="2300" max="2551" width="9.109375" style="15"/>
    <col min="2552" max="2552" width="11.88671875" style="15" bestFit="1" customWidth="1"/>
    <col min="2553" max="2553" width="26" style="15" bestFit="1" customWidth="1"/>
    <col min="2554" max="2554" width="14.88671875" style="15" bestFit="1" customWidth="1"/>
    <col min="2555" max="2555" width="10.88671875" style="15" bestFit="1" customWidth="1"/>
    <col min="2556" max="2807" width="9.109375" style="15"/>
    <col min="2808" max="2808" width="11.88671875" style="15" bestFit="1" customWidth="1"/>
    <col min="2809" max="2809" width="26" style="15" bestFit="1" customWidth="1"/>
    <col min="2810" max="2810" width="14.88671875" style="15" bestFit="1" customWidth="1"/>
    <col min="2811" max="2811" width="10.88671875" style="15" bestFit="1" customWidth="1"/>
    <col min="2812" max="3063" width="9.109375" style="15"/>
    <col min="3064" max="3064" width="11.88671875" style="15" bestFit="1" customWidth="1"/>
    <col min="3065" max="3065" width="26" style="15" bestFit="1" customWidth="1"/>
    <col min="3066" max="3066" width="14.88671875" style="15" bestFit="1" customWidth="1"/>
    <col min="3067" max="3067" width="10.88671875" style="15" bestFit="1" customWidth="1"/>
    <col min="3068" max="3319" width="9.109375" style="15"/>
    <col min="3320" max="3320" width="11.88671875" style="15" bestFit="1" customWidth="1"/>
    <col min="3321" max="3321" width="26" style="15" bestFit="1" customWidth="1"/>
    <col min="3322" max="3322" width="14.88671875" style="15" bestFit="1" customWidth="1"/>
    <col min="3323" max="3323" width="10.88671875" style="15" bestFit="1" customWidth="1"/>
    <col min="3324" max="3575" width="9.109375" style="15"/>
    <col min="3576" max="3576" width="11.88671875" style="15" bestFit="1" customWidth="1"/>
    <col min="3577" max="3577" width="26" style="15" bestFit="1" customWidth="1"/>
    <col min="3578" max="3578" width="14.88671875" style="15" bestFit="1" customWidth="1"/>
    <col min="3579" max="3579" width="10.88671875" style="15" bestFit="1" customWidth="1"/>
    <col min="3580" max="3831" width="9.109375" style="15"/>
    <col min="3832" max="3832" width="11.88671875" style="15" bestFit="1" customWidth="1"/>
    <col min="3833" max="3833" width="26" style="15" bestFit="1" customWidth="1"/>
    <col min="3834" max="3834" width="14.88671875" style="15" bestFit="1" customWidth="1"/>
    <col min="3835" max="3835" width="10.88671875" style="15" bestFit="1" customWidth="1"/>
    <col min="3836" max="4087" width="9.109375" style="15"/>
    <col min="4088" max="4088" width="11.88671875" style="15" bestFit="1" customWidth="1"/>
    <col min="4089" max="4089" width="26" style="15" bestFit="1" customWidth="1"/>
    <col min="4090" max="4090" width="14.88671875" style="15" bestFit="1" customWidth="1"/>
    <col min="4091" max="4091" width="10.88671875" style="15" bestFit="1" customWidth="1"/>
    <col min="4092" max="4343" width="9.109375" style="15"/>
    <col min="4344" max="4344" width="11.88671875" style="15" bestFit="1" customWidth="1"/>
    <col min="4345" max="4345" width="26" style="15" bestFit="1" customWidth="1"/>
    <col min="4346" max="4346" width="14.88671875" style="15" bestFit="1" customWidth="1"/>
    <col min="4347" max="4347" width="10.88671875" style="15" bestFit="1" customWidth="1"/>
    <col min="4348" max="4599" width="9.109375" style="15"/>
    <col min="4600" max="4600" width="11.88671875" style="15" bestFit="1" customWidth="1"/>
    <col min="4601" max="4601" width="26" style="15" bestFit="1" customWidth="1"/>
    <col min="4602" max="4602" width="14.88671875" style="15" bestFit="1" customWidth="1"/>
    <col min="4603" max="4603" width="10.88671875" style="15" bestFit="1" customWidth="1"/>
    <col min="4604" max="4855" width="9.109375" style="15"/>
    <col min="4856" max="4856" width="11.88671875" style="15" bestFit="1" customWidth="1"/>
    <col min="4857" max="4857" width="26" style="15" bestFit="1" customWidth="1"/>
    <col min="4858" max="4858" width="14.88671875" style="15" bestFit="1" customWidth="1"/>
    <col min="4859" max="4859" width="10.88671875" style="15" bestFit="1" customWidth="1"/>
    <col min="4860" max="5111" width="9.109375" style="15"/>
    <col min="5112" max="5112" width="11.88671875" style="15" bestFit="1" customWidth="1"/>
    <col min="5113" max="5113" width="26" style="15" bestFit="1" customWidth="1"/>
    <col min="5114" max="5114" width="14.88671875" style="15" bestFit="1" customWidth="1"/>
    <col min="5115" max="5115" width="10.88671875" style="15" bestFit="1" customWidth="1"/>
    <col min="5116" max="5367" width="9.109375" style="15"/>
    <col min="5368" max="5368" width="11.88671875" style="15" bestFit="1" customWidth="1"/>
    <col min="5369" max="5369" width="26" style="15" bestFit="1" customWidth="1"/>
    <col min="5370" max="5370" width="14.88671875" style="15" bestFit="1" customWidth="1"/>
    <col min="5371" max="5371" width="10.88671875" style="15" bestFit="1" customWidth="1"/>
    <col min="5372" max="5623" width="9.109375" style="15"/>
    <col min="5624" max="5624" width="11.88671875" style="15" bestFit="1" customWidth="1"/>
    <col min="5625" max="5625" width="26" style="15" bestFit="1" customWidth="1"/>
    <col min="5626" max="5626" width="14.88671875" style="15" bestFit="1" customWidth="1"/>
    <col min="5627" max="5627" width="10.88671875" style="15" bestFit="1" customWidth="1"/>
    <col min="5628" max="5879" width="9.109375" style="15"/>
    <col min="5880" max="5880" width="11.88671875" style="15" bestFit="1" customWidth="1"/>
    <col min="5881" max="5881" width="26" style="15" bestFit="1" customWidth="1"/>
    <col min="5882" max="5882" width="14.88671875" style="15" bestFit="1" customWidth="1"/>
    <col min="5883" max="5883" width="10.88671875" style="15" bestFit="1" customWidth="1"/>
    <col min="5884" max="6135" width="9.109375" style="15"/>
    <col min="6136" max="6136" width="11.88671875" style="15" bestFit="1" customWidth="1"/>
    <col min="6137" max="6137" width="26" style="15" bestFit="1" customWidth="1"/>
    <col min="6138" max="6138" width="14.88671875" style="15" bestFit="1" customWidth="1"/>
    <col min="6139" max="6139" width="10.88671875" style="15" bestFit="1" customWidth="1"/>
    <col min="6140" max="6391" width="9.109375" style="15"/>
    <col min="6392" max="6392" width="11.88671875" style="15" bestFit="1" customWidth="1"/>
    <col min="6393" max="6393" width="26" style="15" bestFit="1" customWidth="1"/>
    <col min="6394" max="6394" width="14.88671875" style="15" bestFit="1" customWidth="1"/>
    <col min="6395" max="6395" width="10.88671875" style="15" bestFit="1" customWidth="1"/>
    <col min="6396" max="6647" width="9.109375" style="15"/>
    <col min="6648" max="6648" width="11.88671875" style="15" bestFit="1" customWidth="1"/>
    <col min="6649" max="6649" width="26" style="15" bestFit="1" customWidth="1"/>
    <col min="6650" max="6650" width="14.88671875" style="15" bestFit="1" customWidth="1"/>
    <col min="6651" max="6651" width="10.88671875" style="15" bestFit="1" customWidth="1"/>
    <col min="6652" max="6903" width="9.109375" style="15"/>
    <col min="6904" max="6904" width="11.88671875" style="15" bestFit="1" customWidth="1"/>
    <col min="6905" max="6905" width="26" style="15" bestFit="1" customWidth="1"/>
    <col min="6906" max="6906" width="14.88671875" style="15" bestFit="1" customWidth="1"/>
    <col min="6907" max="6907" width="10.88671875" style="15" bestFit="1" customWidth="1"/>
    <col min="6908" max="7159" width="9.109375" style="15"/>
    <col min="7160" max="7160" width="11.88671875" style="15" bestFit="1" customWidth="1"/>
    <col min="7161" max="7161" width="26" style="15" bestFit="1" customWidth="1"/>
    <col min="7162" max="7162" width="14.88671875" style="15" bestFit="1" customWidth="1"/>
    <col min="7163" max="7163" width="10.88671875" style="15" bestFit="1" customWidth="1"/>
    <col min="7164" max="7415" width="9.109375" style="15"/>
    <col min="7416" max="7416" width="11.88671875" style="15" bestFit="1" customWidth="1"/>
    <col min="7417" max="7417" width="26" style="15" bestFit="1" customWidth="1"/>
    <col min="7418" max="7418" width="14.88671875" style="15" bestFit="1" customWidth="1"/>
    <col min="7419" max="7419" width="10.88671875" style="15" bestFit="1" customWidth="1"/>
    <col min="7420" max="7671" width="9.109375" style="15"/>
    <col min="7672" max="7672" width="11.88671875" style="15" bestFit="1" customWidth="1"/>
    <col min="7673" max="7673" width="26" style="15" bestFit="1" customWidth="1"/>
    <col min="7674" max="7674" width="14.88671875" style="15" bestFit="1" customWidth="1"/>
    <col min="7675" max="7675" width="10.88671875" style="15" bestFit="1" customWidth="1"/>
    <col min="7676" max="7927" width="9.109375" style="15"/>
    <col min="7928" max="7928" width="11.88671875" style="15" bestFit="1" customWidth="1"/>
    <col min="7929" max="7929" width="26" style="15" bestFit="1" customWidth="1"/>
    <col min="7930" max="7930" width="14.88671875" style="15" bestFit="1" customWidth="1"/>
    <col min="7931" max="7931" width="10.88671875" style="15" bestFit="1" customWidth="1"/>
    <col min="7932" max="8183" width="9.109375" style="15"/>
    <col min="8184" max="8184" width="11.88671875" style="15" bestFit="1" customWidth="1"/>
    <col min="8185" max="8185" width="26" style="15" bestFit="1" customWidth="1"/>
    <col min="8186" max="8186" width="14.88671875" style="15" bestFit="1" customWidth="1"/>
    <col min="8187" max="8187" width="10.88671875" style="15" bestFit="1" customWidth="1"/>
    <col min="8188" max="8439" width="9.109375" style="15"/>
    <col min="8440" max="8440" width="11.88671875" style="15" bestFit="1" customWidth="1"/>
    <col min="8441" max="8441" width="26" style="15" bestFit="1" customWidth="1"/>
    <col min="8442" max="8442" width="14.88671875" style="15" bestFit="1" customWidth="1"/>
    <col min="8443" max="8443" width="10.88671875" style="15" bestFit="1" customWidth="1"/>
    <col min="8444" max="8695" width="9.109375" style="15"/>
    <col min="8696" max="8696" width="11.88671875" style="15" bestFit="1" customWidth="1"/>
    <col min="8697" max="8697" width="26" style="15" bestFit="1" customWidth="1"/>
    <col min="8698" max="8698" width="14.88671875" style="15" bestFit="1" customWidth="1"/>
    <col min="8699" max="8699" width="10.88671875" style="15" bestFit="1" customWidth="1"/>
    <col min="8700" max="8951" width="9.109375" style="15"/>
    <col min="8952" max="8952" width="11.88671875" style="15" bestFit="1" customWidth="1"/>
    <col min="8953" max="8953" width="26" style="15" bestFit="1" customWidth="1"/>
    <col min="8954" max="8954" width="14.88671875" style="15" bestFit="1" customWidth="1"/>
    <col min="8955" max="8955" width="10.88671875" style="15" bestFit="1" customWidth="1"/>
    <col min="8956" max="9207" width="9.109375" style="15"/>
    <col min="9208" max="9208" width="11.88671875" style="15" bestFit="1" customWidth="1"/>
    <col min="9209" max="9209" width="26" style="15" bestFit="1" customWidth="1"/>
    <col min="9210" max="9210" width="14.88671875" style="15" bestFit="1" customWidth="1"/>
    <col min="9211" max="9211" width="10.88671875" style="15" bestFit="1" customWidth="1"/>
    <col min="9212" max="9463" width="9.109375" style="15"/>
    <col min="9464" max="9464" width="11.88671875" style="15" bestFit="1" customWidth="1"/>
    <col min="9465" max="9465" width="26" style="15" bestFit="1" customWidth="1"/>
    <col min="9466" max="9466" width="14.88671875" style="15" bestFit="1" customWidth="1"/>
    <col min="9467" max="9467" width="10.88671875" style="15" bestFit="1" customWidth="1"/>
    <col min="9468" max="9719" width="9.109375" style="15"/>
    <col min="9720" max="9720" width="11.88671875" style="15" bestFit="1" customWidth="1"/>
    <col min="9721" max="9721" width="26" style="15" bestFit="1" customWidth="1"/>
    <col min="9722" max="9722" width="14.88671875" style="15" bestFit="1" customWidth="1"/>
    <col min="9723" max="9723" width="10.88671875" style="15" bestFit="1" customWidth="1"/>
    <col min="9724" max="9975" width="9.109375" style="15"/>
    <col min="9976" max="9976" width="11.88671875" style="15" bestFit="1" customWidth="1"/>
    <col min="9977" max="9977" width="26" style="15" bestFit="1" customWidth="1"/>
    <col min="9978" max="9978" width="14.88671875" style="15" bestFit="1" customWidth="1"/>
    <col min="9979" max="9979" width="10.88671875" style="15" bestFit="1" customWidth="1"/>
    <col min="9980" max="10231" width="9.109375" style="15"/>
    <col min="10232" max="10232" width="11.88671875" style="15" bestFit="1" customWidth="1"/>
    <col min="10233" max="10233" width="26" style="15" bestFit="1" customWidth="1"/>
    <col min="10234" max="10234" width="14.88671875" style="15" bestFit="1" customWidth="1"/>
    <col min="10235" max="10235" width="10.88671875" style="15" bestFit="1" customWidth="1"/>
    <col min="10236" max="10487" width="9.109375" style="15"/>
    <col min="10488" max="10488" width="11.88671875" style="15" bestFit="1" customWidth="1"/>
    <col min="10489" max="10489" width="26" style="15" bestFit="1" customWidth="1"/>
    <col min="10490" max="10490" width="14.88671875" style="15" bestFit="1" customWidth="1"/>
    <col min="10491" max="10491" width="10.88671875" style="15" bestFit="1" customWidth="1"/>
    <col min="10492" max="10743" width="9.109375" style="15"/>
    <col min="10744" max="10744" width="11.88671875" style="15" bestFit="1" customWidth="1"/>
    <col min="10745" max="10745" width="26" style="15" bestFit="1" customWidth="1"/>
    <col min="10746" max="10746" width="14.88671875" style="15" bestFit="1" customWidth="1"/>
    <col min="10747" max="10747" width="10.88671875" style="15" bestFit="1" customWidth="1"/>
    <col min="10748" max="10999" width="9.109375" style="15"/>
    <col min="11000" max="11000" width="11.88671875" style="15" bestFit="1" customWidth="1"/>
    <col min="11001" max="11001" width="26" style="15" bestFit="1" customWidth="1"/>
    <col min="11002" max="11002" width="14.88671875" style="15" bestFit="1" customWidth="1"/>
    <col min="11003" max="11003" width="10.88671875" style="15" bestFit="1" customWidth="1"/>
    <col min="11004" max="11255" width="9.109375" style="15"/>
    <col min="11256" max="11256" width="11.88671875" style="15" bestFit="1" customWidth="1"/>
    <col min="11257" max="11257" width="26" style="15" bestFit="1" customWidth="1"/>
    <col min="11258" max="11258" width="14.88671875" style="15" bestFit="1" customWidth="1"/>
    <col min="11259" max="11259" width="10.88671875" style="15" bestFit="1" customWidth="1"/>
    <col min="11260" max="11511" width="9.109375" style="15"/>
    <col min="11512" max="11512" width="11.88671875" style="15" bestFit="1" customWidth="1"/>
    <col min="11513" max="11513" width="26" style="15" bestFit="1" customWidth="1"/>
    <col min="11514" max="11514" width="14.88671875" style="15" bestFit="1" customWidth="1"/>
    <col min="11515" max="11515" width="10.88671875" style="15" bestFit="1" customWidth="1"/>
    <col min="11516" max="11767" width="9.109375" style="15"/>
    <col min="11768" max="11768" width="11.88671875" style="15" bestFit="1" customWidth="1"/>
    <col min="11769" max="11769" width="26" style="15" bestFit="1" customWidth="1"/>
    <col min="11770" max="11770" width="14.88671875" style="15" bestFit="1" customWidth="1"/>
    <col min="11771" max="11771" width="10.88671875" style="15" bestFit="1" customWidth="1"/>
    <col min="11772" max="12023" width="9.109375" style="15"/>
    <col min="12024" max="12024" width="11.88671875" style="15" bestFit="1" customWidth="1"/>
    <col min="12025" max="12025" width="26" style="15" bestFit="1" customWidth="1"/>
    <col min="12026" max="12026" width="14.88671875" style="15" bestFit="1" customWidth="1"/>
    <col min="12027" max="12027" width="10.88671875" style="15" bestFit="1" customWidth="1"/>
    <col min="12028" max="12279" width="9.109375" style="15"/>
    <col min="12280" max="12280" width="11.88671875" style="15" bestFit="1" customWidth="1"/>
    <col min="12281" max="12281" width="26" style="15" bestFit="1" customWidth="1"/>
    <col min="12282" max="12282" width="14.88671875" style="15" bestFit="1" customWidth="1"/>
    <col min="12283" max="12283" width="10.88671875" style="15" bestFit="1" customWidth="1"/>
    <col min="12284" max="12535" width="9.109375" style="15"/>
    <col min="12536" max="12536" width="11.88671875" style="15" bestFit="1" customWidth="1"/>
    <col min="12537" max="12537" width="26" style="15" bestFit="1" customWidth="1"/>
    <col min="12538" max="12538" width="14.88671875" style="15" bestFit="1" customWidth="1"/>
    <col min="12539" max="12539" width="10.88671875" style="15" bestFit="1" customWidth="1"/>
    <col min="12540" max="12791" width="9.109375" style="15"/>
    <col min="12792" max="12792" width="11.88671875" style="15" bestFit="1" customWidth="1"/>
    <col min="12793" max="12793" width="26" style="15" bestFit="1" customWidth="1"/>
    <col min="12794" max="12794" width="14.88671875" style="15" bestFit="1" customWidth="1"/>
    <col min="12795" max="12795" width="10.88671875" style="15" bestFit="1" customWidth="1"/>
    <col min="12796" max="13047" width="9.109375" style="15"/>
    <col min="13048" max="13048" width="11.88671875" style="15" bestFit="1" customWidth="1"/>
    <col min="13049" max="13049" width="26" style="15" bestFit="1" customWidth="1"/>
    <col min="13050" max="13050" width="14.88671875" style="15" bestFit="1" customWidth="1"/>
    <col min="13051" max="13051" width="10.88671875" style="15" bestFit="1" customWidth="1"/>
    <col min="13052" max="13303" width="9.109375" style="15"/>
    <col min="13304" max="13304" width="11.88671875" style="15" bestFit="1" customWidth="1"/>
    <col min="13305" max="13305" width="26" style="15" bestFit="1" customWidth="1"/>
    <col min="13306" max="13306" width="14.88671875" style="15" bestFit="1" customWidth="1"/>
    <col min="13307" max="13307" width="10.88671875" style="15" bestFit="1" customWidth="1"/>
    <col min="13308" max="13559" width="9.109375" style="15"/>
    <col min="13560" max="13560" width="11.88671875" style="15" bestFit="1" customWidth="1"/>
    <col min="13561" max="13561" width="26" style="15" bestFit="1" customWidth="1"/>
    <col min="13562" max="13562" width="14.88671875" style="15" bestFit="1" customWidth="1"/>
    <col min="13563" max="13563" width="10.88671875" style="15" bestFit="1" customWidth="1"/>
    <col min="13564" max="13815" width="9.109375" style="15"/>
    <col min="13816" max="13816" width="11.88671875" style="15" bestFit="1" customWidth="1"/>
    <col min="13817" max="13817" width="26" style="15" bestFit="1" customWidth="1"/>
    <col min="13818" max="13818" width="14.88671875" style="15" bestFit="1" customWidth="1"/>
    <col min="13819" max="13819" width="10.88671875" style="15" bestFit="1" customWidth="1"/>
    <col min="13820" max="14071" width="9.109375" style="15"/>
    <col min="14072" max="14072" width="11.88671875" style="15" bestFit="1" customWidth="1"/>
    <col min="14073" max="14073" width="26" style="15" bestFit="1" customWidth="1"/>
    <col min="14074" max="14074" width="14.88671875" style="15" bestFit="1" customWidth="1"/>
    <col min="14075" max="14075" width="10.88671875" style="15" bestFit="1" customWidth="1"/>
    <col min="14076" max="14327" width="9.109375" style="15"/>
    <col min="14328" max="14328" width="11.88671875" style="15" bestFit="1" customWidth="1"/>
    <col min="14329" max="14329" width="26" style="15" bestFit="1" customWidth="1"/>
    <col min="14330" max="14330" width="14.88671875" style="15" bestFit="1" customWidth="1"/>
    <col min="14331" max="14331" width="10.88671875" style="15" bestFit="1" customWidth="1"/>
    <col min="14332" max="14583" width="9.109375" style="15"/>
    <col min="14584" max="14584" width="11.88671875" style="15" bestFit="1" customWidth="1"/>
    <col min="14585" max="14585" width="26" style="15" bestFit="1" customWidth="1"/>
    <col min="14586" max="14586" width="14.88671875" style="15" bestFit="1" customWidth="1"/>
    <col min="14587" max="14587" width="10.88671875" style="15" bestFit="1" customWidth="1"/>
    <col min="14588" max="14839" width="9.109375" style="15"/>
    <col min="14840" max="14840" width="11.88671875" style="15" bestFit="1" customWidth="1"/>
    <col min="14841" max="14841" width="26" style="15" bestFit="1" customWidth="1"/>
    <col min="14842" max="14842" width="14.88671875" style="15" bestFit="1" customWidth="1"/>
    <col min="14843" max="14843" width="10.88671875" style="15" bestFit="1" customWidth="1"/>
    <col min="14844" max="15095" width="9.109375" style="15"/>
    <col min="15096" max="15096" width="11.88671875" style="15" bestFit="1" customWidth="1"/>
    <col min="15097" max="15097" width="26" style="15" bestFit="1" customWidth="1"/>
    <col min="15098" max="15098" width="14.88671875" style="15" bestFit="1" customWidth="1"/>
    <col min="15099" max="15099" width="10.88671875" style="15" bestFit="1" customWidth="1"/>
    <col min="15100" max="15351" width="9.109375" style="15"/>
    <col min="15352" max="15352" width="11.88671875" style="15" bestFit="1" customWidth="1"/>
    <col min="15353" max="15353" width="26" style="15" bestFit="1" customWidth="1"/>
    <col min="15354" max="15354" width="14.88671875" style="15" bestFit="1" customWidth="1"/>
    <col min="15355" max="15355" width="10.88671875" style="15" bestFit="1" customWidth="1"/>
    <col min="15356" max="15607" width="9.109375" style="15"/>
    <col min="15608" max="15608" width="11.88671875" style="15" bestFit="1" customWidth="1"/>
    <col min="15609" max="15609" width="26" style="15" bestFit="1" customWidth="1"/>
    <col min="15610" max="15610" width="14.88671875" style="15" bestFit="1" customWidth="1"/>
    <col min="15611" max="15611" width="10.88671875" style="15" bestFit="1" customWidth="1"/>
    <col min="15612" max="15863" width="9.109375" style="15"/>
    <col min="15864" max="15864" width="11.88671875" style="15" bestFit="1" customWidth="1"/>
    <col min="15865" max="15865" width="26" style="15" bestFit="1" customWidth="1"/>
    <col min="15866" max="15866" width="14.88671875" style="15" bestFit="1" customWidth="1"/>
    <col min="15867" max="15867" width="10.88671875" style="15" bestFit="1" customWidth="1"/>
    <col min="15868" max="16119" width="9.109375" style="15"/>
    <col min="16120" max="16120" width="11.88671875" style="15" bestFit="1" customWidth="1"/>
    <col min="16121" max="16121" width="26" style="15" bestFit="1" customWidth="1"/>
    <col min="16122" max="16122" width="14.88671875" style="15" bestFit="1" customWidth="1"/>
    <col min="16123" max="16123" width="10.88671875" style="15" bestFit="1" customWidth="1"/>
    <col min="16124" max="16384" width="9.109375" style="15"/>
  </cols>
  <sheetData>
    <row r="1" spans="1:5" x14ac:dyDescent="0.2">
      <c r="A1" s="374" t="s">
        <v>578</v>
      </c>
    </row>
    <row r="2" spans="1:5" x14ac:dyDescent="0.2">
      <c r="A2" s="374" t="s">
        <v>571</v>
      </c>
    </row>
    <row r="4" spans="1:5" s="82" customFormat="1" ht="20.399999999999999" x14ac:dyDescent="0.2">
      <c r="A4" s="239" t="s">
        <v>487</v>
      </c>
      <c r="B4" s="239" t="s">
        <v>481</v>
      </c>
      <c r="C4" s="240" t="s">
        <v>482</v>
      </c>
      <c r="D4" s="240" t="s">
        <v>483</v>
      </c>
      <c r="E4" s="252"/>
    </row>
    <row r="5" spans="1:5" s="84" customFormat="1" x14ac:dyDescent="0.2">
      <c r="A5" s="84" t="s">
        <v>433</v>
      </c>
      <c r="B5" s="241" t="s">
        <v>434</v>
      </c>
      <c r="C5" s="242">
        <v>54153.120000000003</v>
      </c>
      <c r="D5" s="242">
        <v>122.33</v>
      </c>
      <c r="E5" s="253">
        <f>(D5/C5)*12</f>
        <v>2.710757939708737E-2</v>
      </c>
    </row>
    <row r="6" spans="1:5" s="84" customFormat="1" x14ac:dyDescent="0.2">
      <c r="A6" s="84" t="s">
        <v>433</v>
      </c>
      <c r="B6" s="241" t="s">
        <v>435</v>
      </c>
      <c r="C6" s="242">
        <v>478560.32</v>
      </c>
      <c r="D6" s="242">
        <v>1594.85</v>
      </c>
      <c r="E6" s="253">
        <f t="shared" ref="E6:E42" si="0">(D6/C6)*12</f>
        <v>3.9991196929992021E-2</v>
      </c>
    </row>
    <row r="7" spans="1:5" s="84" customFormat="1" x14ac:dyDescent="0.2">
      <c r="A7" s="84" t="s">
        <v>433</v>
      </c>
      <c r="B7" s="241" t="s">
        <v>436</v>
      </c>
      <c r="C7" s="242">
        <v>100.38</v>
      </c>
      <c r="D7" s="242">
        <v>-94.29</v>
      </c>
      <c r="E7" s="253">
        <f t="shared" si="0"/>
        <v>-11.271966527196653</v>
      </c>
    </row>
    <row r="8" spans="1:5" s="84" customFormat="1" x14ac:dyDescent="0.2">
      <c r="A8" s="84" t="s">
        <v>433</v>
      </c>
      <c r="B8" s="241" t="s">
        <v>437</v>
      </c>
      <c r="C8" s="242">
        <v>-7420017.7400000002</v>
      </c>
      <c r="D8" s="242">
        <v>-19936.86</v>
      </c>
      <c r="E8" s="253">
        <f t="shared" si="0"/>
        <v>3.2242823182252925E-2</v>
      </c>
    </row>
    <row r="9" spans="1:5" s="84" customFormat="1" x14ac:dyDescent="0.2">
      <c r="A9" s="84" t="s">
        <v>433</v>
      </c>
      <c r="B9" s="241" t="s">
        <v>438</v>
      </c>
      <c r="C9" s="242">
        <v>32216.12</v>
      </c>
      <c r="D9" s="242">
        <v>905.61</v>
      </c>
      <c r="E9" s="253">
        <f t="shared" si="0"/>
        <v>0.33732553765009565</v>
      </c>
    </row>
    <row r="10" spans="1:5" s="84" customFormat="1" x14ac:dyDescent="0.2">
      <c r="A10" s="241" t="s">
        <v>484</v>
      </c>
      <c r="B10" s="241" t="s">
        <v>439</v>
      </c>
      <c r="C10" s="242">
        <v>59224687.57</v>
      </c>
      <c r="D10" s="242">
        <v>164863.29999999999</v>
      </c>
      <c r="E10" s="253">
        <f t="shared" si="0"/>
        <v>3.3404306230601866E-2</v>
      </c>
    </row>
    <row r="11" spans="1:5" s="84" customFormat="1" x14ac:dyDescent="0.2">
      <c r="A11" s="84" t="s">
        <v>433</v>
      </c>
      <c r="B11" s="241" t="s">
        <v>471</v>
      </c>
      <c r="C11" s="242">
        <v>464165.19</v>
      </c>
      <c r="D11" s="242">
        <v>1271.69</v>
      </c>
      <c r="E11" s="253">
        <f t="shared" si="0"/>
        <v>3.2876829906180599E-2</v>
      </c>
    </row>
    <row r="12" spans="1:5" s="84" customFormat="1" x14ac:dyDescent="0.2">
      <c r="A12" s="84" t="s">
        <v>488</v>
      </c>
      <c r="B12" s="241" t="s">
        <v>440</v>
      </c>
      <c r="C12" s="242">
        <v>1509298.32</v>
      </c>
      <c r="D12" s="242">
        <v>5147.62</v>
      </c>
      <c r="E12" s="253">
        <f t="shared" si="0"/>
        <v>4.0927256846081957E-2</v>
      </c>
    </row>
    <row r="13" spans="1:5" s="84" customFormat="1" x14ac:dyDescent="0.2">
      <c r="A13" s="84" t="s">
        <v>488</v>
      </c>
      <c r="B13" s="241" t="s">
        <v>441</v>
      </c>
      <c r="C13" s="242">
        <v>124629.57</v>
      </c>
      <c r="D13" s="242">
        <v>292.87</v>
      </c>
      <c r="E13" s="253">
        <f t="shared" si="0"/>
        <v>2.8199086300305778E-2</v>
      </c>
    </row>
    <row r="14" spans="1:5" s="84" customFormat="1" x14ac:dyDescent="0.2">
      <c r="A14" s="84" t="s">
        <v>488</v>
      </c>
      <c r="B14" s="241" t="s">
        <v>442</v>
      </c>
      <c r="C14" s="242">
        <v>11039.5</v>
      </c>
      <c r="D14" s="242">
        <v>22.69</v>
      </c>
      <c r="E14" s="253">
        <f t="shared" si="0"/>
        <v>2.4664160514516056E-2</v>
      </c>
    </row>
    <row r="15" spans="1:5" s="84" customFormat="1" x14ac:dyDescent="0.2">
      <c r="A15" s="84" t="s">
        <v>488</v>
      </c>
      <c r="B15" s="241" t="s">
        <v>443</v>
      </c>
      <c r="C15" s="242">
        <v>539.14</v>
      </c>
      <c r="D15" s="242">
        <v>1.33</v>
      </c>
      <c r="E15" s="253">
        <f t="shared" si="0"/>
        <v>2.9602700597247473E-2</v>
      </c>
    </row>
    <row r="16" spans="1:5" s="84" customFormat="1" x14ac:dyDescent="0.2">
      <c r="A16" s="84" t="s">
        <v>488</v>
      </c>
      <c r="B16" s="241" t="s">
        <v>444</v>
      </c>
      <c r="C16" s="242">
        <v>70932.929999999993</v>
      </c>
      <c r="D16" s="242">
        <v>154.08000000000001</v>
      </c>
      <c r="E16" s="253">
        <f t="shared" si="0"/>
        <v>2.6066313628944984E-2</v>
      </c>
    </row>
    <row r="17" spans="1:5" s="84" customFormat="1" x14ac:dyDescent="0.2">
      <c r="A17" s="84" t="s">
        <v>488</v>
      </c>
      <c r="B17" s="241" t="s">
        <v>445</v>
      </c>
      <c r="C17" s="242">
        <v>4273.6899999999996</v>
      </c>
      <c r="D17" s="242">
        <v>13.79</v>
      </c>
      <c r="E17" s="253">
        <f t="shared" si="0"/>
        <v>3.8720637201107237E-2</v>
      </c>
    </row>
    <row r="18" spans="1:5" s="84" customFormat="1" x14ac:dyDescent="0.2">
      <c r="A18" s="84" t="s">
        <v>488</v>
      </c>
      <c r="B18" s="241" t="s">
        <v>446</v>
      </c>
      <c r="C18" s="242">
        <v>21778.880000000001</v>
      </c>
      <c r="D18" s="242">
        <v>47.31</v>
      </c>
      <c r="E18" s="253">
        <f t="shared" si="0"/>
        <v>2.6067456177728147E-2</v>
      </c>
    </row>
    <row r="19" spans="1:5" s="84" customFormat="1" x14ac:dyDescent="0.2">
      <c r="A19" s="84" t="s">
        <v>488</v>
      </c>
      <c r="B19" s="241" t="s">
        <v>447</v>
      </c>
      <c r="C19" s="242">
        <v>1880527.5</v>
      </c>
      <c r="D19" s="242">
        <v>5503.35</v>
      </c>
      <c r="E19" s="253">
        <f t="shared" si="0"/>
        <v>3.5117912394261722E-2</v>
      </c>
    </row>
    <row r="20" spans="1:5" s="84" customFormat="1" x14ac:dyDescent="0.2">
      <c r="A20" s="84" t="s">
        <v>488</v>
      </c>
      <c r="B20" s="241" t="s">
        <v>448</v>
      </c>
      <c r="C20" s="242">
        <v>20141.11</v>
      </c>
      <c r="D20" s="242">
        <v>20.61</v>
      </c>
      <c r="E20" s="253">
        <f t="shared" si="0"/>
        <v>1.2279362954673301E-2</v>
      </c>
    </row>
    <row r="21" spans="1:5" s="84" customFormat="1" x14ac:dyDescent="0.2">
      <c r="A21" s="84" t="s">
        <v>449</v>
      </c>
      <c r="B21" s="241" t="s">
        <v>450</v>
      </c>
      <c r="C21" s="242">
        <v>64676699.25</v>
      </c>
      <c r="D21" s="242">
        <v>175401.72</v>
      </c>
      <c r="E21" s="253">
        <f t="shared" si="0"/>
        <v>3.25437238512137E-2</v>
      </c>
    </row>
    <row r="22" spans="1:5" s="84" customFormat="1" x14ac:dyDescent="0.2">
      <c r="A22" s="84" t="s">
        <v>449</v>
      </c>
      <c r="B22" s="241" t="s">
        <v>451</v>
      </c>
      <c r="C22" s="242">
        <v>135629400.41</v>
      </c>
      <c r="D22" s="242">
        <v>546189.06000000006</v>
      </c>
      <c r="E22" s="253">
        <f t="shared" si="0"/>
        <v>4.8324837389141423E-2</v>
      </c>
    </row>
    <row r="23" spans="1:5" s="84" customFormat="1" x14ac:dyDescent="0.2">
      <c r="A23" s="84" t="s">
        <v>449</v>
      </c>
      <c r="B23" s="241" t="s">
        <v>452</v>
      </c>
      <c r="C23" s="242">
        <v>76146012.640000001</v>
      </c>
      <c r="D23" s="242">
        <v>266794.19</v>
      </c>
      <c r="E23" s="253">
        <f t="shared" si="0"/>
        <v>4.2044621497596517E-2</v>
      </c>
    </row>
    <row r="24" spans="1:5" s="84" customFormat="1" x14ac:dyDescent="0.2">
      <c r="A24" s="84" t="s">
        <v>449</v>
      </c>
      <c r="B24" s="241" t="s">
        <v>453</v>
      </c>
      <c r="C24" s="242">
        <v>4478768.2300000004</v>
      </c>
      <c r="D24" s="242">
        <v>17510.73</v>
      </c>
      <c r="E24" s="253">
        <f t="shared" si="0"/>
        <v>4.6916640738964954E-2</v>
      </c>
    </row>
    <row r="25" spans="1:5" s="84" customFormat="1" x14ac:dyDescent="0.2">
      <c r="A25" s="84" t="s">
        <v>449</v>
      </c>
      <c r="B25" s="241" t="s">
        <v>485</v>
      </c>
      <c r="C25" s="242">
        <v>1084020.02</v>
      </c>
      <c r="D25" s="242">
        <v>4859.8100000000004</v>
      </c>
      <c r="E25" s="253">
        <f t="shared" si="0"/>
        <v>5.3797641117366082E-2</v>
      </c>
    </row>
    <row r="26" spans="1:5" s="84" customFormat="1" x14ac:dyDescent="0.2">
      <c r="A26" s="84" t="s">
        <v>449</v>
      </c>
      <c r="B26" s="241" t="s">
        <v>475</v>
      </c>
      <c r="C26" s="242">
        <v>19044.37</v>
      </c>
      <c r="D26" s="242">
        <v>0</v>
      </c>
      <c r="E26" s="253">
        <f t="shared" si="0"/>
        <v>0</v>
      </c>
    </row>
    <row r="27" spans="1:5" s="84" customFormat="1" x14ac:dyDescent="0.2">
      <c r="A27" s="84" t="s">
        <v>449</v>
      </c>
      <c r="B27" s="241" t="s">
        <v>472</v>
      </c>
      <c r="C27" s="242">
        <v>-6654823.2199999997</v>
      </c>
      <c r="D27" s="242">
        <v>-18232.400000000001</v>
      </c>
      <c r="E27" s="253">
        <f t="shared" si="0"/>
        <v>3.2876726062754831E-2</v>
      </c>
    </row>
    <row r="28" spans="1:5" s="84" customFormat="1" x14ac:dyDescent="0.2">
      <c r="A28" s="84" t="s">
        <v>449</v>
      </c>
      <c r="B28" s="241" t="s">
        <v>473</v>
      </c>
      <c r="C28" s="242">
        <v>-13303061.42</v>
      </c>
      <c r="D28" s="242">
        <v>-54955.45</v>
      </c>
      <c r="E28" s="253">
        <f t="shared" si="0"/>
        <v>4.9572453977289085E-2</v>
      </c>
    </row>
    <row r="29" spans="1:5" s="84" customFormat="1" x14ac:dyDescent="0.2">
      <c r="A29" s="84" t="s">
        <v>449</v>
      </c>
      <c r="B29" s="241" t="s">
        <v>474</v>
      </c>
      <c r="C29" s="242">
        <v>-6647105.7300000004</v>
      </c>
      <c r="D29" s="242">
        <v>-23405.279999999999</v>
      </c>
      <c r="E29" s="253">
        <f t="shared" si="0"/>
        <v>4.2253481651780493E-2</v>
      </c>
    </row>
    <row r="30" spans="1:5" s="84" customFormat="1" x14ac:dyDescent="0.2">
      <c r="A30" s="84" t="s">
        <v>489</v>
      </c>
      <c r="B30" s="241" t="s">
        <v>454</v>
      </c>
      <c r="C30" s="242">
        <v>597597.14</v>
      </c>
      <c r="D30" s="242">
        <v>1771.92</v>
      </c>
      <c r="E30" s="253">
        <f t="shared" si="0"/>
        <v>3.5580893174957301E-2</v>
      </c>
    </row>
    <row r="31" spans="1:5" s="84" customFormat="1" x14ac:dyDescent="0.2">
      <c r="A31" s="84" t="s">
        <v>489</v>
      </c>
      <c r="B31" s="241" t="s">
        <v>455</v>
      </c>
      <c r="C31" s="242">
        <v>628864.82999999996</v>
      </c>
      <c r="D31" s="242">
        <v>1209.79</v>
      </c>
      <c r="E31" s="253">
        <f t="shared" si="0"/>
        <v>2.3085215307715651E-2</v>
      </c>
    </row>
    <row r="32" spans="1:5" s="84" customFormat="1" x14ac:dyDescent="0.2">
      <c r="A32" s="84" t="s">
        <v>489</v>
      </c>
      <c r="B32" s="241" t="s">
        <v>456</v>
      </c>
      <c r="C32" s="242">
        <v>4701.5</v>
      </c>
      <c r="D32" s="242">
        <v>14.95</v>
      </c>
      <c r="E32" s="253">
        <f t="shared" si="0"/>
        <v>3.8158034669786234E-2</v>
      </c>
    </row>
    <row r="33" spans="1:5" s="84" customFormat="1" x14ac:dyDescent="0.2">
      <c r="A33" s="241" t="s">
        <v>457</v>
      </c>
      <c r="B33" s="241" t="s">
        <v>458</v>
      </c>
      <c r="C33" s="242">
        <v>1200000</v>
      </c>
      <c r="D33" s="242">
        <v>3545.05</v>
      </c>
      <c r="E33" s="253">
        <f t="shared" si="0"/>
        <v>3.5450500000000003E-2</v>
      </c>
    </row>
    <row r="34" spans="1:5" s="84" customFormat="1" x14ac:dyDescent="0.2">
      <c r="A34" s="84" t="s">
        <v>490</v>
      </c>
      <c r="B34" s="241" t="s">
        <v>459</v>
      </c>
      <c r="C34" s="242">
        <v>3135663.3</v>
      </c>
      <c r="D34" s="242">
        <v>13065.26</v>
      </c>
      <c r="E34" s="253">
        <f t="shared" si="0"/>
        <v>4.9999985648969396E-2</v>
      </c>
    </row>
    <row r="35" spans="1:5" s="84" customFormat="1" x14ac:dyDescent="0.2">
      <c r="A35" s="84" t="s">
        <v>490</v>
      </c>
      <c r="B35" s="241" t="s">
        <v>460</v>
      </c>
      <c r="C35" s="242">
        <v>2074884.43</v>
      </c>
      <c r="D35" s="242">
        <v>8233.67</v>
      </c>
      <c r="E35" s="253">
        <f t="shared" si="0"/>
        <v>4.7619057028636537E-2</v>
      </c>
    </row>
    <row r="36" spans="1:5" s="84" customFormat="1" x14ac:dyDescent="0.2">
      <c r="A36" s="84" t="s">
        <v>490</v>
      </c>
      <c r="B36" s="241" t="s">
        <v>461</v>
      </c>
      <c r="C36" s="242">
        <v>67592586.129999995</v>
      </c>
      <c r="D36" s="242">
        <v>187757.25</v>
      </c>
      <c r="E36" s="253">
        <f t="shared" si="0"/>
        <v>3.333334510484131E-2</v>
      </c>
    </row>
    <row r="37" spans="1:5" s="84" customFormat="1" x14ac:dyDescent="0.2">
      <c r="A37" s="241" t="s">
        <v>486</v>
      </c>
      <c r="B37" s="241" t="s">
        <v>463</v>
      </c>
      <c r="C37" s="242">
        <v>36136483.950000003</v>
      </c>
      <c r="D37" s="242">
        <v>120454.97</v>
      </c>
      <c r="E37" s="253">
        <f t="shared" si="0"/>
        <v>4.00000078037476E-2</v>
      </c>
    </row>
    <row r="38" spans="1:5" s="84" customFormat="1" x14ac:dyDescent="0.2">
      <c r="A38" s="84" t="s">
        <v>490</v>
      </c>
      <c r="B38" s="241" t="s">
        <v>464</v>
      </c>
      <c r="C38" s="242">
        <v>0.01</v>
      </c>
      <c r="D38" s="242">
        <v>0</v>
      </c>
      <c r="E38" s="253">
        <f t="shared" si="0"/>
        <v>0</v>
      </c>
    </row>
    <row r="39" spans="1:5" s="84" customFormat="1" x14ac:dyDescent="0.2">
      <c r="A39" s="241" t="s">
        <v>15</v>
      </c>
      <c r="B39" s="241" t="s">
        <v>470</v>
      </c>
      <c r="C39" s="242">
        <v>6359027</v>
      </c>
      <c r="D39" s="242">
        <v>18760.02</v>
      </c>
      <c r="E39" s="253">
        <f t="shared" si="0"/>
        <v>3.5401680162704133E-2</v>
      </c>
    </row>
    <row r="40" spans="1:5" s="84" customFormat="1" x14ac:dyDescent="0.2">
      <c r="A40" s="84" t="s">
        <v>465</v>
      </c>
      <c r="B40" s="241" t="s">
        <v>466</v>
      </c>
      <c r="C40" s="242">
        <v>84929.77</v>
      </c>
      <c r="D40" s="242">
        <v>-1.85</v>
      </c>
      <c r="E40" s="253">
        <f t="shared" si="0"/>
        <v>-2.6139244224963757E-4</v>
      </c>
    </row>
    <row r="41" spans="1:5" s="84" customFormat="1" x14ac:dyDescent="0.2">
      <c r="A41" s="84" t="s">
        <v>467</v>
      </c>
      <c r="B41" s="241" t="s">
        <v>468</v>
      </c>
      <c r="C41" s="242">
        <v>396.06</v>
      </c>
      <c r="D41" s="242">
        <v>6.61</v>
      </c>
      <c r="E41" s="253">
        <f t="shared" si="0"/>
        <v>0.20027268595667325</v>
      </c>
    </row>
    <row r="42" spans="1:5" s="84" customFormat="1" x14ac:dyDescent="0.2">
      <c r="A42" s="84" t="s">
        <v>467</v>
      </c>
      <c r="B42" s="241" t="s">
        <v>469</v>
      </c>
      <c r="C42" s="242">
        <v>33913.160000000003</v>
      </c>
      <c r="D42" s="242">
        <v>491.43</v>
      </c>
      <c r="E42" s="253">
        <f t="shared" si="0"/>
        <v>0.1738900179163487</v>
      </c>
    </row>
    <row r="43" spans="1:5" s="84" customFormat="1" x14ac:dyDescent="0.2">
      <c r="A43" s="85"/>
      <c r="B43" s="241"/>
      <c r="C43" s="242"/>
      <c r="D43" s="242"/>
      <c r="E43" s="253"/>
    </row>
    <row r="44" spans="1:5" s="84" customFormat="1" ht="10.8" thickBot="1" x14ac:dyDescent="0.25">
      <c r="B44" s="241"/>
      <c r="C44" s="243">
        <f>SUM(C5:C43)</f>
        <v>429755027.42999989</v>
      </c>
      <c r="D44" s="243">
        <f>SUM(D5:D43)</f>
        <v>1429401.73</v>
      </c>
      <c r="E44" s="253"/>
    </row>
    <row r="45" spans="1:5" s="84" customFormat="1" ht="10.8" thickTop="1" x14ac:dyDescent="0.2">
      <c r="B45" s="241"/>
      <c r="C45" s="242"/>
      <c r="D45" s="242"/>
      <c r="E45" s="253"/>
    </row>
    <row r="46" spans="1:5" s="84" customFormat="1" x14ac:dyDescent="0.2">
      <c r="B46" s="241"/>
      <c r="C46" s="242"/>
      <c r="D46" s="242"/>
      <c r="E46" s="253"/>
    </row>
    <row r="47" spans="1:5" s="84" customFormat="1" x14ac:dyDescent="0.2">
      <c r="B47" s="244" t="s">
        <v>476</v>
      </c>
      <c r="C47" s="245">
        <f>SUM(C21:C29)</f>
        <v>255428954.55000001</v>
      </c>
      <c r="D47" s="245">
        <f>SUM(D21:D29)</f>
        <v>914162.38</v>
      </c>
      <c r="E47" s="253">
        <f>(D47/C47)*12</f>
        <v>4.2947161488900987E-2</v>
      </c>
    </row>
    <row r="48" spans="1:5" s="84" customFormat="1" x14ac:dyDescent="0.2">
      <c r="B48" s="244" t="s">
        <v>462</v>
      </c>
      <c r="C48" s="245">
        <f>+C37</f>
        <v>36136483.950000003</v>
      </c>
      <c r="D48" s="245">
        <f>+D37</f>
        <v>120454.97</v>
      </c>
      <c r="E48" s="253">
        <f t="shared" ref="E48:E51" si="1">(D48/C48)*12</f>
        <v>4.00000078037476E-2</v>
      </c>
    </row>
    <row r="49" spans="1:5" s="84" customFormat="1" x14ac:dyDescent="0.2">
      <c r="B49" s="244" t="s">
        <v>457</v>
      </c>
      <c r="C49" s="245">
        <f>+C33</f>
        <v>1200000</v>
      </c>
      <c r="D49" s="245">
        <f>+D33</f>
        <v>3545.05</v>
      </c>
      <c r="E49" s="253">
        <f t="shared" si="1"/>
        <v>3.5450500000000003E-2</v>
      </c>
    </row>
    <row r="50" spans="1:5" s="84" customFormat="1" x14ac:dyDescent="0.2">
      <c r="B50" s="244" t="s">
        <v>477</v>
      </c>
      <c r="C50" s="245">
        <f>+C10</f>
        <v>59224687.57</v>
      </c>
      <c r="D50" s="245">
        <f>+D10</f>
        <v>164863.29999999999</v>
      </c>
      <c r="E50" s="253">
        <f t="shared" si="1"/>
        <v>3.3404306230601866E-2</v>
      </c>
    </row>
    <row r="51" spans="1:5" s="84" customFormat="1" x14ac:dyDescent="0.2">
      <c r="B51" s="244" t="s">
        <v>15</v>
      </c>
      <c r="C51" s="87">
        <f>+C39</f>
        <v>6359027</v>
      </c>
      <c r="D51" s="87">
        <f>+D39</f>
        <v>18760.02</v>
      </c>
      <c r="E51" s="253">
        <f t="shared" si="1"/>
        <v>3.5401680162704133E-2</v>
      </c>
    </row>
    <row r="52" spans="1:5" s="84" customFormat="1" ht="10.8" thickBot="1" x14ac:dyDescent="0.25">
      <c r="B52" s="244"/>
      <c r="C52" s="246">
        <f>SUM(C47:C51)</f>
        <v>358349153.06999999</v>
      </c>
      <c r="D52" s="246">
        <f>SUM(D47:D51)</f>
        <v>1221785.72</v>
      </c>
      <c r="E52" s="253"/>
    </row>
    <row r="53" spans="1:5" s="84" customFormat="1" ht="10.8" thickTop="1" x14ac:dyDescent="0.2">
      <c r="B53" s="247"/>
      <c r="C53" s="248"/>
      <c r="D53" s="248"/>
      <c r="E53" s="253"/>
    </row>
    <row r="54" spans="1:5" s="84" customFormat="1" x14ac:dyDescent="0.2">
      <c r="B54" s="247"/>
      <c r="C54" s="248"/>
      <c r="D54" s="248"/>
      <c r="E54" s="253"/>
    </row>
    <row r="55" spans="1:5" s="84" customFormat="1" x14ac:dyDescent="0.2">
      <c r="B55" s="247"/>
      <c r="C55" s="248"/>
      <c r="D55" s="248"/>
      <c r="E55" s="254"/>
    </row>
    <row r="56" spans="1:5" x14ac:dyDescent="0.2">
      <c r="A56" s="84"/>
      <c r="B56" s="88"/>
      <c r="C56" s="89"/>
      <c r="D56" s="89"/>
      <c r="E56" s="255"/>
    </row>
    <row r="57" spans="1:5" x14ac:dyDescent="0.2">
      <c r="A57" s="84"/>
      <c r="B57" s="86"/>
      <c r="E57" s="255"/>
    </row>
  </sheetData>
  <pageMargins left="0.75" right="0.75" top="1" bottom="1" header="0.5" footer="0.5"/>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08"/>
  <sheetViews>
    <sheetView zoomScaleNormal="100" workbookViewId="0">
      <pane ySplit="3" topLeftCell="A4" activePane="bottomLeft" state="frozen"/>
      <selection sqref="A1:A2"/>
      <selection pane="bottomLeft" activeCell="A2" sqref="A2"/>
    </sheetView>
  </sheetViews>
  <sheetFormatPr defaultColWidth="9.109375" defaultRowHeight="10.199999999999999" x14ac:dyDescent="0.2"/>
  <cols>
    <col min="1" max="1" width="13.109375" style="264" customWidth="1"/>
    <col min="2" max="2" width="16" style="261" bestFit="1" customWidth="1"/>
    <col min="3" max="3" width="36.33203125" style="261" bestFit="1" customWidth="1"/>
    <col min="4" max="4" width="21.33203125" style="261" bestFit="1" customWidth="1"/>
    <col min="5" max="5" width="18.5546875" style="261" bestFit="1" customWidth="1"/>
    <col min="6" max="6" width="8.33203125" style="262" bestFit="1" customWidth="1"/>
    <col min="7" max="7" width="15" style="263" bestFit="1" customWidth="1"/>
    <col min="8" max="8" width="11.33203125" style="289" bestFit="1" customWidth="1"/>
    <col min="9" max="9" width="10.44140625" style="262" bestFit="1" customWidth="1"/>
    <col min="10" max="16384" width="9.109375" style="262"/>
  </cols>
  <sheetData>
    <row r="1" spans="1:9" x14ac:dyDescent="0.2">
      <c r="A1" s="373" t="s">
        <v>579</v>
      </c>
    </row>
    <row r="2" spans="1:9" x14ac:dyDescent="0.2">
      <c r="A2" s="373" t="s">
        <v>571</v>
      </c>
      <c r="G2" s="294" t="s">
        <v>0</v>
      </c>
      <c r="H2" s="293" t="s">
        <v>1</v>
      </c>
      <c r="I2" s="295" t="s">
        <v>559</v>
      </c>
    </row>
    <row r="3" spans="1:9" s="259" customFormat="1" ht="21" customHeight="1" x14ac:dyDescent="0.2">
      <c r="A3" s="257" t="s">
        <v>518</v>
      </c>
      <c r="B3" s="258" t="s">
        <v>519</v>
      </c>
      <c r="C3" s="258" t="s">
        <v>520</v>
      </c>
      <c r="D3" s="258" t="s">
        <v>521</v>
      </c>
      <c r="E3" s="258" t="s">
        <v>522</v>
      </c>
      <c r="F3" s="259" t="s">
        <v>11</v>
      </c>
      <c r="G3" s="291" t="s">
        <v>523</v>
      </c>
      <c r="H3" s="292" t="s">
        <v>16</v>
      </c>
      <c r="I3" s="81" t="s">
        <v>558</v>
      </c>
    </row>
    <row r="4" spans="1:9" x14ac:dyDescent="0.2">
      <c r="A4" s="260">
        <v>42217</v>
      </c>
      <c r="B4" s="261" t="s">
        <v>524</v>
      </c>
      <c r="C4" s="261" t="s">
        <v>530</v>
      </c>
      <c r="D4" s="261" t="s">
        <v>22</v>
      </c>
      <c r="E4" s="261" t="s">
        <v>62</v>
      </c>
      <c r="F4" s="262">
        <v>31200</v>
      </c>
      <c r="G4" s="263">
        <v>2563376.41</v>
      </c>
      <c r="H4" s="289">
        <v>2.5000000000000001E-2</v>
      </c>
      <c r="I4" s="290">
        <f>G4*H4</f>
        <v>64084.410250000008</v>
      </c>
    </row>
    <row r="5" spans="1:9" x14ac:dyDescent="0.2">
      <c r="A5" s="260">
        <v>42217</v>
      </c>
      <c r="B5" s="261" t="s">
        <v>524</v>
      </c>
      <c r="C5" s="261" t="s">
        <v>531</v>
      </c>
      <c r="D5" s="261" t="s">
        <v>22</v>
      </c>
      <c r="E5" s="261" t="s">
        <v>58</v>
      </c>
      <c r="F5" s="262">
        <v>31200</v>
      </c>
      <c r="G5" s="263">
        <v>779.5</v>
      </c>
      <c r="H5" s="289">
        <v>2.5999999999999999E-2</v>
      </c>
      <c r="I5" s="290">
        <f t="shared" ref="I5:I68" si="0">G5*H5</f>
        <v>20.266999999999999</v>
      </c>
    </row>
    <row r="6" spans="1:9" x14ac:dyDescent="0.2">
      <c r="A6" s="260">
        <v>42217</v>
      </c>
      <c r="B6" s="261" t="s">
        <v>524</v>
      </c>
      <c r="C6" s="261" t="s">
        <v>531</v>
      </c>
      <c r="D6" s="261" t="s">
        <v>22</v>
      </c>
      <c r="E6" s="261" t="s">
        <v>59</v>
      </c>
      <c r="F6" s="262">
        <v>31200</v>
      </c>
      <c r="G6" s="263">
        <v>779.51</v>
      </c>
      <c r="H6" s="289">
        <v>2.5999999999999999E-2</v>
      </c>
      <c r="I6" s="290">
        <f t="shared" si="0"/>
        <v>20.26726</v>
      </c>
    </row>
    <row r="7" spans="1:9" x14ac:dyDescent="0.2">
      <c r="A7" s="260">
        <v>42217</v>
      </c>
      <c r="B7" s="261" t="s">
        <v>524</v>
      </c>
      <c r="C7" s="261" t="s">
        <v>531</v>
      </c>
      <c r="D7" s="261" t="s">
        <v>527</v>
      </c>
      <c r="E7" s="261" t="s">
        <v>110</v>
      </c>
      <c r="F7" s="262">
        <v>34300</v>
      </c>
      <c r="G7" s="263">
        <v>2282.9699999999998</v>
      </c>
      <c r="H7" s="289">
        <v>5.1999999999999998E-2</v>
      </c>
      <c r="I7" s="290">
        <f t="shared" si="0"/>
        <v>118.71443999999998</v>
      </c>
    </row>
    <row r="8" spans="1:9" x14ac:dyDescent="0.2">
      <c r="A8" s="260">
        <v>42217</v>
      </c>
      <c r="B8" s="261" t="s">
        <v>524</v>
      </c>
      <c r="C8" s="261" t="s">
        <v>531</v>
      </c>
      <c r="D8" s="261" t="s">
        <v>527</v>
      </c>
      <c r="E8" s="261" t="s">
        <v>132</v>
      </c>
      <c r="F8" s="262">
        <v>34300</v>
      </c>
      <c r="G8" s="263">
        <v>10224.92</v>
      </c>
      <c r="H8" s="289">
        <v>2.9000000000000001E-2</v>
      </c>
      <c r="I8" s="290">
        <f t="shared" si="0"/>
        <v>296.52268000000004</v>
      </c>
    </row>
    <row r="9" spans="1:9" x14ac:dyDescent="0.2">
      <c r="A9" s="260">
        <v>42217</v>
      </c>
      <c r="B9" s="261" t="s">
        <v>524</v>
      </c>
      <c r="C9" s="261" t="s">
        <v>531</v>
      </c>
      <c r="D9" s="261" t="s">
        <v>527</v>
      </c>
      <c r="E9" s="261" t="s">
        <v>114</v>
      </c>
      <c r="F9" s="262">
        <v>34300</v>
      </c>
      <c r="G9" s="263">
        <v>13693.21</v>
      </c>
      <c r="H9" s="289">
        <v>4.2999999999999997E-2</v>
      </c>
      <c r="I9" s="290">
        <f t="shared" si="0"/>
        <v>588.80802999999992</v>
      </c>
    </row>
    <row r="10" spans="1:9" x14ac:dyDescent="0.2">
      <c r="A10" s="260">
        <v>42217</v>
      </c>
      <c r="B10" s="261" t="s">
        <v>524</v>
      </c>
      <c r="C10" s="261" t="s">
        <v>531</v>
      </c>
      <c r="D10" s="261" t="s">
        <v>22</v>
      </c>
      <c r="E10" s="261" t="s">
        <v>61</v>
      </c>
      <c r="F10" s="262">
        <v>31200</v>
      </c>
      <c r="G10" s="263">
        <v>29141.72</v>
      </c>
      <c r="H10" s="289">
        <v>2.5000000000000001E-2</v>
      </c>
      <c r="I10" s="290">
        <f t="shared" si="0"/>
        <v>728.54300000000012</v>
      </c>
    </row>
    <row r="11" spans="1:9" x14ac:dyDescent="0.2">
      <c r="A11" s="260">
        <v>42217</v>
      </c>
      <c r="B11" s="261" t="s">
        <v>524</v>
      </c>
      <c r="C11" s="261" t="s">
        <v>531</v>
      </c>
      <c r="D11" s="261" t="s">
        <v>22</v>
      </c>
      <c r="E11" s="261" t="s">
        <v>37</v>
      </c>
      <c r="F11" s="262">
        <v>31200</v>
      </c>
      <c r="G11" s="263">
        <v>31631.74</v>
      </c>
      <c r="H11" s="289">
        <v>2.5999999999999999E-2</v>
      </c>
      <c r="I11" s="290">
        <f t="shared" si="0"/>
        <v>822.42524000000003</v>
      </c>
    </row>
    <row r="12" spans="1:9" x14ac:dyDescent="0.2">
      <c r="A12" s="260">
        <v>42217</v>
      </c>
      <c r="B12" s="261" t="s">
        <v>524</v>
      </c>
      <c r="C12" s="261" t="s">
        <v>531</v>
      </c>
      <c r="D12" s="261" t="s">
        <v>527</v>
      </c>
      <c r="E12" s="261" t="s">
        <v>104</v>
      </c>
      <c r="F12" s="262">
        <v>34500</v>
      </c>
      <c r="G12" s="263">
        <v>34502.21</v>
      </c>
      <c r="H12" s="289">
        <v>3.4000000000000002E-2</v>
      </c>
      <c r="I12" s="290">
        <f t="shared" si="0"/>
        <v>1173.0751400000001</v>
      </c>
    </row>
    <row r="13" spans="1:9" x14ac:dyDescent="0.2">
      <c r="A13" s="260">
        <v>42217</v>
      </c>
      <c r="B13" s="261" t="s">
        <v>524</v>
      </c>
      <c r="C13" s="261" t="s">
        <v>531</v>
      </c>
      <c r="D13" s="261" t="s">
        <v>22</v>
      </c>
      <c r="E13" s="261" t="s">
        <v>39</v>
      </c>
      <c r="F13" s="262">
        <v>31100</v>
      </c>
      <c r="G13" s="263">
        <v>36810.86</v>
      </c>
      <c r="H13" s="289">
        <v>2.1000000000000001E-2</v>
      </c>
      <c r="I13" s="290">
        <f t="shared" si="0"/>
        <v>773.0280600000001</v>
      </c>
    </row>
    <row r="14" spans="1:9" x14ac:dyDescent="0.2">
      <c r="A14" s="260">
        <v>42217</v>
      </c>
      <c r="B14" s="261" t="s">
        <v>524</v>
      </c>
      <c r="C14" s="261" t="s">
        <v>531</v>
      </c>
      <c r="D14" s="261" t="s">
        <v>22</v>
      </c>
      <c r="E14" s="261" t="s">
        <v>40</v>
      </c>
      <c r="F14" s="262">
        <v>31100</v>
      </c>
      <c r="G14" s="263">
        <v>36845.370000000003</v>
      </c>
      <c r="H14" s="289">
        <v>2.1000000000000001E-2</v>
      </c>
      <c r="I14" s="290">
        <f t="shared" si="0"/>
        <v>773.75277000000006</v>
      </c>
    </row>
    <row r="15" spans="1:9" x14ac:dyDescent="0.2">
      <c r="A15" s="260">
        <v>42217</v>
      </c>
      <c r="B15" s="261" t="s">
        <v>524</v>
      </c>
      <c r="C15" s="261" t="s">
        <v>531</v>
      </c>
      <c r="D15" s="261" t="s">
        <v>22</v>
      </c>
      <c r="E15" s="261" t="s">
        <v>56</v>
      </c>
      <c r="F15" s="262">
        <v>31100</v>
      </c>
      <c r="G15" s="263">
        <v>43193.33</v>
      </c>
      <c r="H15" s="289">
        <v>2.1000000000000001E-2</v>
      </c>
      <c r="I15" s="290">
        <f t="shared" si="0"/>
        <v>907.05993000000012</v>
      </c>
    </row>
    <row r="16" spans="1:9" x14ac:dyDescent="0.2">
      <c r="A16" s="260">
        <v>42217</v>
      </c>
      <c r="B16" s="261" t="s">
        <v>524</v>
      </c>
      <c r="C16" s="261" t="s">
        <v>531</v>
      </c>
      <c r="D16" s="261" t="s">
        <v>22</v>
      </c>
      <c r="E16" s="261" t="s">
        <v>35</v>
      </c>
      <c r="F16" s="262">
        <v>31100</v>
      </c>
      <c r="G16" s="263">
        <v>56332.75</v>
      </c>
      <c r="H16" s="289">
        <v>2.1000000000000001E-2</v>
      </c>
      <c r="I16" s="290">
        <f t="shared" si="0"/>
        <v>1182.98775</v>
      </c>
    </row>
    <row r="17" spans="1:9" x14ac:dyDescent="0.2">
      <c r="A17" s="260">
        <v>42217</v>
      </c>
      <c r="B17" s="261" t="s">
        <v>524</v>
      </c>
      <c r="C17" s="261" t="s">
        <v>531</v>
      </c>
      <c r="D17" s="261" t="s">
        <v>22</v>
      </c>
      <c r="E17" s="261" t="s">
        <v>34</v>
      </c>
      <c r="F17" s="262">
        <v>31100</v>
      </c>
      <c r="G17" s="263">
        <v>56430.25</v>
      </c>
      <c r="H17" s="289">
        <v>2.1000000000000001E-2</v>
      </c>
      <c r="I17" s="290">
        <f t="shared" si="0"/>
        <v>1185.0352500000001</v>
      </c>
    </row>
    <row r="18" spans="1:9" x14ac:dyDescent="0.2">
      <c r="A18" s="260">
        <v>42217</v>
      </c>
      <c r="B18" s="261" t="s">
        <v>524</v>
      </c>
      <c r="C18" s="261" t="s">
        <v>531</v>
      </c>
      <c r="D18" s="261" t="s">
        <v>22</v>
      </c>
      <c r="E18" s="261" t="s">
        <v>37</v>
      </c>
      <c r="F18" s="262">
        <v>31650</v>
      </c>
      <c r="G18" s="263">
        <v>58206.58</v>
      </c>
      <c r="H18" s="289">
        <v>0.2</v>
      </c>
      <c r="I18" s="290">
        <f t="shared" si="0"/>
        <v>11641.316000000001</v>
      </c>
    </row>
    <row r="19" spans="1:9" x14ac:dyDescent="0.2">
      <c r="A19" s="260">
        <v>42217</v>
      </c>
      <c r="B19" s="261" t="s">
        <v>524</v>
      </c>
      <c r="C19" s="261" t="s">
        <v>531</v>
      </c>
      <c r="D19" s="261" t="s">
        <v>527</v>
      </c>
      <c r="E19" s="261" t="s">
        <v>104</v>
      </c>
      <c r="F19" s="262">
        <v>34100</v>
      </c>
      <c r="G19" s="263">
        <v>58859.79</v>
      </c>
      <c r="H19" s="289">
        <v>3.5000000000000003E-2</v>
      </c>
      <c r="I19" s="290">
        <f t="shared" si="0"/>
        <v>2060.09265</v>
      </c>
    </row>
    <row r="20" spans="1:9" x14ac:dyDescent="0.2">
      <c r="A20" s="260">
        <v>42217</v>
      </c>
      <c r="B20" s="261" t="s">
        <v>524</v>
      </c>
      <c r="C20" s="261" t="s">
        <v>531</v>
      </c>
      <c r="D20" s="261" t="s">
        <v>22</v>
      </c>
      <c r="E20" s="261" t="s">
        <v>61</v>
      </c>
      <c r="F20" s="262">
        <v>31100</v>
      </c>
      <c r="G20" s="263">
        <v>59056.19</v>
      </c>
      <c r="H20" s="289">
        <v>2.1000000000000001E-2</v>
      </c>
      <c r="I20" s="290">
        <f t="shared" si="0"/>
        <v>1240.1799900000001</v>
      </c>
    </row>
    <row r="21" spans="1:9" x14ac:dyDescent="0.2">
      <c r="A21" s="260">
        <v>42217</v>
      </c>
      <c r="B21" s="261" t="s">
        <v>524</v>
      </c>
      <c r="C21" s="261" t="s">
        <v>531</v>
      </c>
      <c r="D21" s="261" t="s">
        <v>22</v>
      </c>
      <c r="E21" s="261" t="s">
        <v>29</v>
      </c>
      <c r="F21" s="262">
        <v>31200</v>
      </c>
      <c r="G21" s="263">
        <v>65604.92</v>
      </c>
      <c r="H21" s="289">
        <v>2.5999999999999999E-2</v>
      </c>
      <c r="I21" s="290">
        <f t="shared" si="0"/>
        <v>1705.7279199999998</v>
      </c>
    </row>
    <row r="22" spans="1:9" x14ac:dyDescent="0.2">
      <c r="A22" s="260">
        <v>42217</v>
      </c>
      <c r="B22" s="261" t="s">
        <v>524</v>
      </c>
      <c r="C22" s="261" t="s">
        <v>531</v>
      </c>
      <c r="D22" s="261" t="s">
        <v>22</v>
      </c>
      <c r="E22" s="261" t="s">
        <v>37</v>
      </c>
      <c r="F22" s="262">
        <v>31670</v>
      </c>
      <c r="G22" s="263">
        <v>66896.67</v>
      </c>
      <c r="H22" s="289">
        <v>0.1429</v>
      </c>
      <c r="I22" s="290">
        <f t="shared" si="0"/>
        <v>9559.5341429999989</v>
      </c>
    </row>
    <row r="23" spans="1:9" x14ac:dyDescent="0.2">
      <c r="A23" s="260">
        <v>42217</v>
      </c>
      <c r="B23" s="261" t="s">
        <v>524</v>
      </c>
      <c r="C23" s="261" t="s">
        <v>531</v>
      </c>
      <c r="D23" s="261" t="s">
        <v>527</v>
      </c>
      <c r="E23" s="261" t="s">
        <v>111</v>
      </c>
      <c r="F23" s="262">
        <v>34300</v>
      </c>
      <c r="G23" s="263">
        <v>87691.25</v>
      </c>
      <c r="H23" s="289">
        <v>4.2999999999999997E-2</v>
      </c>
      <c r="I23" s="290">
        <f t="shared" si="0"/>
        <v>3770.7237499999997</v>
      </c>
    </row>
    <row r="24" spans="1:9" x14ac:dyDescent="0.2">
      <c r="A24" s="260">
        <v>42217</v>
      </c>
      <c r="B24" s="261" t="s">
        <v>524</v>
      </c>
      <c r="C24" s="261" t="s">
        <v>531</v>
      </c>
      <c r="D24" s="261" t="s">
        <v>527</v>
      </c>
      <c r="E24" s="261" t="s">
        <v>124</v>
      </c>
      <c r="F24" s="262">
        <v>34300</v>
      </c>
      <c r="G24" s="263">
        <v>134808.67000000001</v>
      </c>
      <c r="H24" s="289">
        <v>4.2000000000000003E-2</v>
      </c>
      <c r="I24" s="290">
        <f t="shared" si="0"/>
        <v>5661.964140000001</v>
      </c>
    </row>
    <row r="25" spans="1:9" x14ac:dyDescent="0.2">
      <c r="A25" s="260">
        <v>42217</v>
      </c>
      <c r="B25" s="261" t="s">
        <v>524</v>
      </c>
      <c r="C25" s="261" t="s">
        <v>531</v>
      </c>
      <c r="D25" s="261" t="s">
        <v>527</v>
      </c>
      <c r="E25" s="261" t="s">
        <v>109</v>
      </c>
      <c r="F25" s="262">
        <v>34300</v>
      </c>
      <c r="G25" s="263">
        <v>165032.44</v>
      </c>
      <c r="H25" s="289">
        <v>4.2000000000000003E-2</v>
      </c>
      <c r="I25" s="290">
        <f t="shared" si="0"/>
        <v>6931.3624800000007</v>
      </c>
    </row>
    <row r="26" spans="1:9" x14ac:dyDescent="0.2">
      <c r="A26" s="260">
        <v>42217</v>
      </c>
      <c r="B26" s="261" t="s">
        <v>524</v>
      </c>
      <c r="C26" s="261" t="s">
        <v>531</v>
      </c>
      <c r="D26" s="261" t="s">
        <v>527</v>
      </c>
      <c r="E26" s="261" t="s">
        <v>123</v>
      </c>
      <c r="F26" s="262">
        <v>34300</v>
      </c>
      <c r="G26" s="263">
        <v>171843.06</v>
      </c>
      <c r="H26" s="289">
        <v>4.8000000000000001E-2</v>
      </c>
      <c r="I26" s="290">
        <f t="shared" si="0"/>
        <v>8248.4668799999999</v>
      </c>
    </row>
    <row r="27" spans="1:9" x14ac:dyDescent="0.2">
      <c r="A27" s="260">
        <v>42217</v>
      </c>
      <c r="B27" s="261" t="s">
        <v>524</v>
      </c>
      <c r="C27" s="261" t="s">
        <v>531</v>
      </c>
      <c r="D27" s="261" t="s">
        <v>22</v>
      </c>
      <c r="E27" s="261" t="s">
        <v>62</v>
      </c>
      <c r="F27" s="262">
        <v>31200</v>
      </c>
      <c r="G27" s="263">
        <v>382004.2</v>
      </c>
      <c r="H27" s="289">
        <v>2.5000000000000001E-2</v>
      </c>
      <c r="I27" s="290">
        <f t="shared" si="0"/>
        <v>9550.1050000000014</v>
      </c>
    </row>
    <row r="28" spans="1:9" x14ac:dyDescent="0.2">
      <c r="A28" s="260">
        <v>42217</v>
      </c>
      <c r="B28" s="261" t="s">
        <v>524</v>
      </c>
      <c r="C28" s="261" t="s">
        <v>531</v>
      </c>
      <c r="D28" s="261" t="s">
        <v>527</v>
      </c>
      <c r="E28" s="261" t="s">
        <v>113</v>
      </c>
      <c r="F28" s="262">
        <v>34300</v>
      </c>
      <c r="G28" s="263">
        <v>413986.26</v>
      </c>
      <c r="H28" s="289">
        <v>4.2000000000000003E-2</v>
      </c>
      <c r="I28" s="290">
        <f t="shared" si="0"/>
        <v>17387.422920000001</v>
      </c>
    </row>
    <row r="29" spans="1:9" x14ac:dyDescent="0.2">
      <c r="A29" s="260">
        <v>42217</v>
      </c>
      <c r="B29" s="261" t="s">
        <v>524</v>
      </c>
      <c r="C29" s="261" t="s">
        <v>531</v>
      </c>
      <c r="D29" s="261" t="s">
        <v>527</v>
      </c>
      <c r="E29" s="261" t="s">
        <v>112</v>
      </c>
      <c r="F29" s="262">
        <v>34300</v>
      </c>
      <c r="G29" s="263">
        <v>421384.81</v>
      </c>
      <c r="H29" s="289">
        <v>4.2000000000000003E-2</v>
      </c>
      <c r="I29" s="290">
        <f t="shared" si="0"/>
        <v>17698.16202</v>
      </c>
    </row>
    <row r="30" spans="1:9" x14ac:dyDescent="0.2">
      <c r="A30" s="260">
        <v>42217</v>
      </c>
      <c r="B30" s="261" t="s">
        <v>524</v>
      </c>
      <c r="C30" s="261" t="s">
        <v>531</v>
      </c>
      <c r="D30" s="261" t="s">
        <v>527</v>
      </c>
      <c r="E30" s="261" t="s">
        <v>105</v>
      </c>
      <c r="F30" s="262">
        <v>34300</v>
      </c>
      <c r="G30" s="263">
        <v>487395.25</v>
      </c>
      <c r="H30" s="289">
        <v>4.2999999999999997E-2</v>
      </c>
      <c r="I30" s="290">
        <f t="shared" si="0"/>
        <v>20957.995749999998</v>
      </c>
    </row>
    <row r="31" spans="1:9" x14ac:dyDescent="0.2">
      <c r="A31" s="260">
        <v>42217</v>
      </c>
      <c r="B31" s="261" t="s">
        <v>524</v>
      </c>
      <c r="C31" s="261" t="s">
        <v>531</v>
      </c>
      <c r="D31" s="261" t="s">
        <v>527</v>
      </c>
      <c r="E31" s="261" t="s">
        <v>106</v>
      </c>
      <c r="F31" s="262">
        <v>34300</v>
      </c>
      <c r="G31" s="263">
        <v>498340.26</v>
      </c>
      <c r="H31" s="289">
        <v>4.2000000000000003E-2</v>
      </c>
      <c r="I31" s="290">
        <f t="shared" si="0"/>
        <v>20930.290920000003</v>
      </c>
    </row>
    <row r="32" spans="1:9" x14ac:dyDescent="0.2">
      <c r="A32" s="260">
        <v>42217</v>
      </c>
      <c r="B32" s="261" t="s">
        <v>524</v>
      </c>
      <c r="C32" s="261" t="s">
        <v>531</v>
      </c>
      <c r="D32" s="261" t="s">
        <v>22</v>
      </c>
      <c r="E32" s="261" t="s">
        <v>52</v>
      </c>
      <c r="F32" s="262">
        <v>31200</v>
      </c>
      <c r="G32" s="263">
        <v>515653.32</v>
      </c>
      <c r="H32" s="289">
        <v>2.5999999999999999E-2</v>
      </c>
      <c r="I32" s="290">
        <f t="shared" si="0"/>
        <v>13406.98632</v>
      </c>
    </row>
    <row r="33" spans="1:9" x14ac:dyDescent="0.2">
      <c r="A33" s="260">
        <v>42217</v>
      </c>
      <c r="B33" s="261" t="s">
        <v>524</v>
      </c>
      <c r="C33" s="261" t="s">
        <v>531</v>
      </c>
      <c r="D33" s="261" t="s">
        <v>22</v>
      </c>
      <c r="E33" s="261" t="s">
        <v>40</v>
      </c>
      <c r="F33" s="262">
        <v>31200</v>
      </c>
      <c r="G33" s="263">
        <v>529520.47</v>
      </c>
      <c r="H33" s="289">
        <v>2.5999999999999999E-2</v>
      </c>
      <c r="I33" s="290">
        <f t="shared" si="0"/>
        <v>13767.532219999999</v>
      </c>
    </row>
    <row r="34" spans="1:9" x14ac:dyDescent="0.2">
      <c r="A34" s="260">
        <v>42217</v>
      </c>
      <c r="B34" s="261" t="s">
        <v>524</v>
      </c>
      <c r="C34" s="261" t="s">
        <v>531</v>
      </c>
      <c r="D34" s="261" t="s">
        <v>22</v>
      </c>
      <c r="E34" s="261" t="s">
        <v>39</v>
      </c>
      <c r="F34" s="262">
        <v>31200</v>
      </c>
      <c r="G34" s="263">
        <v>533645.17000000004</v>
      </c>
      <c r="H34" s="289">
        <v>2.5999999999999999E-2</v>
      </c>
      <c r="I34" s="290">
        <f t="shared" si="0"/>
        <v>13874.77442</v>
      </c>
    </row>
    <row r="35" spans="1:9" x14ac:dyDescent="0.2">
      <c r="A35" s="260">
        <v>42217</v>
      </c>
      <c r="B35" s="261" t="s">
        <v>524</v>
      </c>
      <c r="C35" s="261" t="s">
        <v>531</v>
      </c>
      <c r="D35" s="261" t="s">
        <v>22</v>
      </c>
      <c r="E35" s="261" t="s">
        <v>34</v>
      </c>
      <c r="F35" s="262">
        <v>31200</v>
      </c>
      <c r="G35" s="263">
        <v>558926.37</v>
      </c>
      <c r="H35" s="289">
        <v>2.5999999999999999E-2</v>
      </c>
      <c r="I35" s="290">
        <f t="shared" si="0"/>
        <v>14532.08562</v>
      </c>
    </row>
    <row r="36" spans="1:9" x14ac:dyDescent="0.2">
      <c r="A36" s="260">
        <v>42217</v>
      </c>
      <c r="B36" s="261" t="s">
        <v>524</v>
      </c>
      <c r="C36" s="261" t="s">
        <v>531</v>
      </c>
      <c r="D36" s="261" t="s">
        <v>22</v>
      </c>
      <c r="E36" s="261" t="s">
        <v>35</v>
      </c>
      <c r="F36" s="262">
        <v>31200</v>
      </c>
      <c r="G36" s="263">
        <v>599475.62</v>
      </c>
      <c r="H36" s="289">
        <v>2.5999999999999999E-2</v>
      </c>
      <c r="I36" s="290">
        <f t="shared" si="0"/>
        <v>15586.366119999999</v>
      </c>
    </row>
    <row r="37" spans="1:9" x14ac:dyDescent="0.2">
      <c r="A37" s="260">
        <v>42217</v>
      </c>
      <c r="B37" s="261" t="s">
        <v>524</v>
      </c>
      <c r="C37" s="261" t="s">
        <v>533</v>
      </c>
      <c r="D37" s="261" t="s">
        <v>22</v>
      </c>
      <c r="E37" s="261" t="s">
        <v>61</v>
      </c>
      <c r="F37" s="262">
        <v>31100</v>
      </c>
      <c r="G37" s="263">
        <v>21799.279999999999</v>
      </c>
      <c r="H37" s="289">
        <v>2.1000000000000001E-2</v>
      </c>
      <c r="I37" s="290">
        <f t="shared" si="0"/>
        <v>457.78487999999999</v>
      </c>
    </row>
    <row r="38" spans="1:9" x14ac:dyDescent="0.2">
      <c r="A38" s="260">
        <v>42217</v>
      </c>
      <c r="B38" s="261" t="s">
        <v>524</v>
      </c>
      <c r="C38" s="261" t="s">
        <v>534</v>
      </c>
      <c r="D38" s="261" t="s">
        <v>22</v>
      </c>
      <c r="E38" s="261" t="s">
        <v>56</v>
      </c>
      <c r="F38" s="262">
        <v>31200</v>
      </c>
      <c r="G38" s="263">
        <v>2292.39</v>
      </c>
      <c r="H38" s="289">
        <v>2.5999999999999999E-2</v>
      </c>
      <c r="I38" s="290">
        <f t="shared" si="0"/>
        <v>59.602139999999991</v>
      </c>
    </row>
    <row r="39" spans="1:9" x14ac:dyDescent="0.2">
      <c r="A39" s="260">
        <v>42217</v>
      </c>
      <c r="B39" s="261" t="s">
        <v>524</v>
      </c>
      <c r="C39" s="261" t="s">
        <v>534</v>
      </c>
      <c r="D39" s="261" t="s">
        <v>527</v>
      </c>
      <c r="E39" s="261" t="s">
        <v>110</v>
      </c>
      <c r="F39" s="262">
        <v>34200</v>
      </c>
      <c r="G39" s="263">
        <v>18615.599999999999</v>
      </c>
      <c r="H39" s="289">
        <v>3.7999999999999999E-2</v>
      </c>
      <c r="I39" s="290">
        <f t="shared" si="0"/>
        <v>707.39279999999997</v>
      </c>
    </row>
    <row r="40" spans="1:9" x14ac:dyDescent="0.2">
      <c r="A40" s="260">
        <v>42217</v>
      </c>
      <c r="B40" s="261" t="s">
        <v>524</v>
      </c>
      <c r="C40" s="261" t="s">
        <v>534</v>
      </c>
      <c r="D40" s="261" t="s">
        <v>22</v>
      </c>
      <c r="E40" s="261" t="s">
        <v>56</v>
      </c>
      <c r="F40" s="262">
        <v>31100</v>
      </c>
      <c r="G40" s="263">
        <v>42091.24</v>
      </c>
      <c r="H40" s="289">
        <v>2.1000000000000001E-2</v>
      </c>
      <c r="I40" s="290">
        <f t="shared" si="0"/>
        <v>883.91604000000007</v>
      </c>
    </row>
    <row r="41" spans="1:9" x14ac:dyDescent="0.2">
      <c r="A41" s="260">
        <v>42217</v>
      </c>
      <c r="B41" s="261" t="s">
        <v>524</v>
      </c>
      <c r="C41" s="261" t="s">
        <v>534</v>
      </c>
      <c r="D41" s="261" t="s">
        <v>22</v>
      </c>
      <c r="E41" s="261" t="s">
        <v>40</v>
      </c>
      <c r="F41" s="262">
        <v>31100</v>
      </c>
      <c r="G41" s="263">
        <v>85078.23</v>
      </c>
      <c r="H41" s="289">
        <v>2.1000000000000001E-2</v>
      </c>
      <c r="I41" s="290">
        <f t="shared" si="0"/>
        <v>1786.64283</v>
      </c>
    </row>
    <row r="42" spans="1:9" x14ac:dyDescent="0.2">
      <c r="A42" s="260">
        <v>42217</v>
      </c>
      <c r="B42" s="261" t="s">
        <v>524</v>
      </c>
      <c r="C42" s="261" t="s">
        <v>534</v>
      </c>
      <c r="D42" s="261" t="s">
        <v>22</v>
      </c>
      <c r="E42" s="261" t="s">
        <v>61</v>
      </c>
      <c r="F42" s="262">
        <v>31100</v>
      </c>
      <c r="G42" s="263">
        <v>87560.23</v>
      </c>
      <c r="H42" s="289">
        <v>2.1000000000000001E-2</v>
      </c>
      <c r="I42" s="290">
        <f t="shared" si="0"/>
        <v>1838.7648300000001</v>
      </c>
    </row>
    <row r="43" spans="1:9" x14ac:dyDescent="0.2">
      <c r="A43" s="260">
        <v>42217</v>
      </c>
      <c r="B43" s="261" t="s">
        <v>524</v>
      </c>
      <c r="C43" s="261" t="s">
        <v>534</v>
      </c>
      <c r="D43" s="261" t="s">
        <v>22</v>
      </c>
      <c r="E43" s="261" t="s">
        <v>37</v>
      </c>
      <c r="F43" s="262">
        <v>31200</v>
      </c>
      <c r="G43" s="263">
        <v>94329.22</v>
      </c>
      <c r="H43" s="289">
        <v>2.5999999999999999E-2</v>
      </c>
      <c r="I43" s="290">
        <f t="shared" si="0"/>
        <v>2452.5597199999997</v>
      </c>
    </row>
    <row r="44" spans="1:9" x14ac:dyDescent="0.2">
      <c r="A44" s="260">
        <v>42217</v>
      </c>
      <c r="B44" s="261" t="s">
        <v>524</v>
      </c>
      <c r="C44" s="261" t="s">
        <v>534</v>
      </c>
      <c r="D44" s="261" t="s">
        <v>22</v>
      </c>
      <c r="E44" s="261" t="s">
        <v>34</v>
      </c>
      <c r="F44" s="262">
        <v>31200</v>
      </c>
      <c r="G44" s="263">
        <v>104845.35</v>
      </c>
      <c r="H44" s="289">
        <v>2.5999999999999999E-2</v>
      </c>
      <c r="I44" s="290">
        <f t="shared" si="0"/>
        <v>2725.9791</v>
      </c>
    </row>
    <row r="45" spans="1:9" x14ac:dyDescent="0.2">
      <c r="A45" s="260">
        <v>42217</v>
      </c>
      <c r="B45" s="261" t="s">
        <v>524</v>
      </c>
      <c r="C45" s="261" t="s">
        <v>534</v>
      </c>
      <c r="D45" s="261" t="s">
        <v>22</v>
      </c>
      <c r="E45" s="261" t="s">
        <v>35</v>
      </c>
      <c r="F45" s="262">
        <v>31200</v>
      </c>
      <c r="G45" s="263">
        <v>127429.19</v>
      </c>
      <c r="H45" s="289">
        <v>2.5999999999999999E-2</v>
      </c>
      <c r="I45" s="290">
        <f t="shared" si="0"/>
        <v>3313.1589399999998</v>
      </c>
    </row>
    <row r="46" spans="1:9" x14ac:dyDescent="0.2">
      <c r="A46" s="260">
        <v>42217</v>
      </c>
      <c r="B46" s="261" t="s">
        <v>524</v>
      </c>
      <c r="C46" s="261" t="s">
        <v>534</v>
      </c>
      <c r="D46" s="261" t="s">
        <v>527</v>
      </c>
      <c r="E46" s="261" t="s">
        <v>133</v>
      </c>
      <c r="F46" s="262">
        <v>34200</v>
      </c>
      <c r="G46" s="263">
        <v>133478.89000000001</v>
      </c>
      <c r="H46" s="289">
        <v>2.7E-2</v>
      </c>
      <c r="I46" s="290">
        <f t="shared" si="0"/>
        <v>3603.9300300000004</v>
      </c>
    </row>
    <row r="47" spans="1:9" x14ac:dyDescent="0.2">
      <c r="A47" s="260">
        <v>42217</v>
      </c>
      <c r="B47" s="261" t="s">
        <v>524</v>
      </c>
      <c r="C47" s="261" t="s">
        <v>534</v>
      </c>
      <c r="D47" s="261" t="s">
        <v>22</v>
      </c>
      <c r="E47" s="261" t="s">
        <v>29</v>
      </c>
      <c r="F47" s="262">
        <v>31200</v>
      </c>
      <c r="G47" s="263">
        <v>174543.23</v>
      </c>
      <c r="H47" s="289">
        <v>2.5999999999999999E-2</v>
      </c>
      <c r="I47" s="290">
        <f t="shared" si="0"/>
        <v>4538.1239800000003</v>
      </c>
    </row>
    <row r="48" spans="1:9" x14ac:dyDescent="0.2">
      <c r="A48" s="260">
        <v>42217</v>
      </c>
      <c r="B48" s="261" t="s">
        <v>524</v>
      </c>
      <c r="C48" s="261" t="s">
        <v>534</v>
      </c>
      <c r="D48" s="261" t="s">
        <v>22</v>
      </c>
      <c r="E48" s="261" t="s">
        <v>39</v>
      </c>
      <c r="F48" s="262">
        <v>31100</v>
      </c>
      <c r="G48" s="263">
        <v>261417.03</v>
      </c>
      <c r="H48" s="289">
        <v>2.1000000000000001E-2</v>
      </c>
      <c r="I48" s="290">
        <f t="shared" si="0"/>
        <v>5489.7576300000001</v>
      </c>
    </row>
    <row r="49" spans="1:9" x14ac:dyDescent="0.2">
      <c r="A49" s="260">
        <v>42217</v>
      </c>
      <c r="B49" s="261" t="s">
        <v>524</v>
      </c>
      <c r="C49" s="261" t="s">
        <v>534</v>
      </c>
      <c r="D49" s="261" t="s">
        <v>527</v>
      </c>
      <c r="E49" s="261" t="s">
        <v>37</v>
      </c>
      <c r="F49" s="262">
        <v>34200</v>
      </c>
      <c r="G49" s="263">
        <v>455902.89</v>
      </c>
      <c r="H49" s="289">
        <v>3.7999999999999999E-2</v>
      </c>
      <c r="I49" s="290">
        <f t="shared" si="0"/>
        <v>17324.309819999999</v>
      </c>
    </row>
    <row r="50" spans="1:9" x14ac:dyDescent="0.2">
      <c r="A50" s="260">
        <v>42217</v>
      </c>
      <c r="B50" s="261" t="s">
        <v>524</v>
      </c>
      <c r="C50" s="261" t="s">
        <v>534</v>
      </c>
      <c r="D50" s="261" t="s">
        <v>527</v>
      </c>
      <c r="E50" s="261" t="s">
        <v>132</v>
      </c>
      <c r="F50" s="262">
        <v>34200</v>
      </c>
      <c r="G50" s="263">
        <v>584290.23</v>
      </c>
      <c r="H50" s="289">
        <v>2.5999999999999999E-2</v>
      </c>
      <c r="I50" s="290">
        <f t="shared" si="0"/>
        <v>15191.545979999999</v>
      </c>
    </row>
    <row r="51" spans="1:9" x14ac:dyDescent="0.2">
      <c r="A51" s="260">
        <v>42217</v>
      </c>
      <c r="B51" s="261" t="s">
        <v>524</v>
      </c>
      <c r="C51" s="261" t="s">
        <v>534</v>
      </c>
      <c r="D51" s="261" t="s">
        <v>527</v>
      </c>
      <c r="E51" s="261" t="s">
        <v>104</v>
      </c>
      <c r="F51" s="262">
        <v>34200</v>
      </c>
      <c r="G51" s="263">
        <v>898110.65</v>
      </c>
      <c r="H51" s="289">
        <v>3.7999999999999999E-2</v>
      </c>
      <c r="I51" s="290">
        <f t="shared" si="0"/>
        <v>34128.204700000002</v>
      </c>
    </row>
    <row r="52" spans="1:9" x14ac:dyDescent="0.2">
      <c r="A52" s="260">
        <v>42217</v>
      </c>
      <c r="B52" s="261" t="s">
        <v>524</v>
      </c>
      <c r="C52" s="261" t="s">
        <v>534</v>
      </c>
      <c r="D52" s="261" t="s">
        <v>22</v>
      </c>
      <c r="E52" s="261" t="s">
        <v>37</v>
      </c>
      <c r="F52" s="262">
        <v>31100</v>
      </c>
      <c r="G52" s="263">
        <v>1110450.32</v>
      </c>
      <c r="H52" s="289">
        <v>2.1000000000000001E-2</v>
      </c>
      <c r="I52" s="290">
        <f t="shared" si="0"/>
        <v>23319.456720000002</v>
      </c>
    </row>
    <row r="53" spans="1:9" x14ac:dyDescent="0.2">
      <c r="A53" s="260">
        <v>42217</v>
      </c>
      <c r="B53" s="261" t="s">
        <v>524</v>
      </c>
      <c r="C53" s="261" t="s">
        <v>534</v>
      </c>
      <c r="D53" s="261" t="s">
        <v>527</v>
      </c>
      <c r="E53" s="261" t="s">
        <v>134</v>
      </c>
      <c r="F53" s="262">
        <v>34200</v>
      </c>
      <c r="G53" s="263">
        <v>2768743.99</v>
      </c>
      <c r="H53" s="289">
        <v>2.5999999999999999E-2</v>
      </c>
      <c r="I53" s="290">
        <f t="shared" si="0"/>
        <v>71987.343739999997</v>
      </c>
    </row>
    <row r="54" spans="1:9" x14ac:dyDescent="0.2">
      <c r="A54" s="260">
        <v>42217</v>
      </c>
      <c r="B54" s="261" t="s">
        <v>524</v>
      </c>
      <c r="C54" s="261" t="s">
        <v>534</v>
      </c>
      <c r="D54" s="261" t="s">
        <v>22</v>
      </c>
      <c r="E54" s="261" t="s">
        <v>29</v>
      </c>
      <c r="F54" s="262">
        <v>31100</v>
      </c>
      <c r="G54" s="263">
        <v>3111263.35</v>
      </c>
      <c r="H54" s="289">
        <v>2.1000000000000001E-2</v>
      </c>
      <c r="I54" s="290">
        <f t="shared" si="0"/>
        <v>65336.530350000008</v>
      </c>
    </row>
    <row r="55" spans="1:9" x14ac:dyDescent="0.2">
      <c r="A55" s="260">
        <v>42217</v>
      </c>
      <c r="B55" s="261" t="s">
        <v>524</v>
      </c>
      <c r="C55" s="261" t="s">
        <v>555</v>
      </c>
      <c r="D55" s="261" t="s">
        <v>527</v>
      </c>
      <c r="E55" s="261" t="s">
        <v>532</v>
      </c>
      <c r="F55" s="262">
        <v>34300</v>
      </c>
      <c r="G55" s="263">
        <v>4042458.97</v>
      </c>
      <c r="H55" s="289">
        <v>3.3000000000000002E-2</v>
      </c>
      <c r="I55" s="290">
        <f t="shared" si="0"/>
        <v>133401.14601000003</v>
      </c>
    </row>
    <row r="56" spans="1:9" x14ac:dyDescent="0.2">
      <c r="A56" s="260">
        <v>42217</v>
      </c>
      <c r="B56" s="261" t="s">
        <v>524</v>
      </c>
      <c r="C56" s="261" t="s">
        <v>535</v>
      </c>
      <c r="D56" s="261" t="s">
        <v>63</v>
      </c>
      <c r="E56" s="261" t="s">
        <v>68</v>
      </c>
      <c r="F56" s="262">
        <v>32300</v>
      </c>
      <c r="G56" s="263">
        <v>31030</v>
      </c>
      <c r="H56" s="289">
        <v>2.4E-2</v>
      </c>
      <c r="I56" s="290">
        <f t="shared" si="0"/>
        <v>744.72</v>
      </c>
    </row>
    <row r="57" spans="1:9" x14ac:dyDescent="0.2">
      <c r="A57" s="260">
        <v>42217</v>
      </c>
      <c r="B57" s="261" t="s">
        <v>524</v>
      </c>
      <c r="C57" s="261" t="s">
        <v>536</v>
      </c>
      <c r="D57" s="261" t="s">
        <v>22</v>
      </c>
      <c r="E57" s="261" t="s">
        <v>61</v>
      </c>
      <c r="F57" s="262">
        <v>31670</v>
      </c>
      <c r="G57" s="263">
        <v>2575.52</v>
      </c>
      <c r="H57" s="289">
        <v>0.1429</v>
      </c>
      <c r="I57" s="290">
        <f t="shared" si="0"/>
        <v>368.041808</v>
      </c>
    </row>
    <row r="58" spans="1:9" x14ac:dyDescent="0.2">
      <c r="A58" s="260">
        <v>42217</v>
      </c>
      <c r="B58" s="261" t="s">
        <v>524</v>
      </c>
      <c r="C58" s="261" t="s">
        <v>551</v>
      </c>
      <c r="D58" s="261" t="s">
        <v>527</v>
      </c>
      <c r="E58" s="261" t="s">
        <v>137</v>
      </c>
      <c r="F58" s="262">
        <v>34000</v>
      </c>
      <c r="G58" s="263">
        <v>255507</v>
      </c>
      <c r="H58" s="289">
        <v>3.3000000000000002E-2</v>
      </c>
      <c r="I58" s="290">
        <f t="shared" si="0"/>
        <v>8431.7309999999998</v>
      </c>
    </row>
    <row r="59" spans="1:9" x14ac:dyDescent="0.2">
      <c r="A59" s="260">
        <v>42217</v>
      </c>
      <c r="B59" s="261" t="s">
        <v>524</v>
      </c>
      <c r="C59" s="261" t="s">
        <v>536</v>
      </c>
      <c r="D59" s="261" t="s">
        <v>22</v>
      </c>
      <c r="E59" s="261" t="s">
        <v>37</v>
      </c>
      <c r="F59" s="262">
        <v>31650</v>
      </c>
      <c r="G59" s="263">
        <v>3883.22</v>
      </c>
      <c r="H59" s="289">
        <v>0.2</v>
      </c>
      <c r="I59" s="290">
        <f t="shared" si="0"/>
        <v>776.64400000000001</v>
      </c>
    </row>
    <row r="60" spans="1:9" x14ac:dyDescent="0.2">
      <c r="A60" s="260">
        <v>42217</v>
      </c>
      <c r="B60" s="261" t="s">
        <v>524</v>
      </c>
      <c r="C60" s="261" t="s">
        <v>551</v>
      </c>
      <c r="D60" s="261" t="s">
        <v>527</v>
      </c>
      <c r="E60" s="261" t="s">
        <v>137</v>
      </c>
      <c r="F60" s="262">
        <v>34630</v>
      </c>
      <c r="G60" s="263">
        <v>20537</v>
      </c>
      <c r="H60" s="289">
        <v>3.3000000000000002E-2</v>
      </c>
      <c r="I60" s="290">
        <f t="shared" si="0"/>
        <v>677.721</v>
      </c>
    </row>
    <row r="61" spans="1:9" x14ac:dyDescent="0.2">
      <c r="A61" s="260">
        <v>42217</v>
      </c>
      <c r="B61" s="261" t="s">
        <v>524</v>
      </c>
      <c r="C61" s="261" t="s">
        <v>536</v>
      </c>
      <c r="D61" s="261" t="s">
        <v>22</v>
      </c>
      <c r="E61" s="261" t="s">
        <v>61</v>
      </c>
      <c r="F61" s="262">
        <v>31100</v>
      </c>
      <c r="G61" s="263">
        <v>5894.93</v>
      </c>
      <c r="H61" s="289">
        <v>2.1000000000000001E-2</v>
      </c>
      <c r="I61" s="290">
        <f t="shared" si="0"/>
        <v>123.79353000000002</v>
      </c>
    </row>
    <row r="62" spans="1:9" x14ac:dyDescent="0.2">
      <c r="A62" s="260">
        <v>42217</v>
      </c>
      <c r="B62" s="261" t="s">
        <v>524</v>
      </c>
      <c r="C62" s="261" t="s">
        <v>551</v>
      </c>
      <c r="D62" s="261" t="s">
        <v>527</v>
      </c>
      <c r="E62" s="261" t="s">
        <v>137</v>
      </c>
      <c r="F62" s="262">
        <v>34650</v>
      </c>
      <c r="G62" s="263">
        <v>28661.33</v>
      </c>
      <c r="H62" s="289">
        <v>3.3000000000000002E-2</v>
      </c>
      <c r="I62" s="290">
        <f t="shared" si="0"/>
        <v>945.82389000000012</v>
      </c>
    </row>
    <row r="63" spans="1:9" x14ac:dyDescent="0.2">
      <c r="A63" s="260">
        <v>42217</v>
      </c>
      <c r="B63" s="261" t="s">
        <v>524</v>
      </c>
      <c r="C63" s="261" t="s">
        <v>551</v>
      </c>
      <c r="D63" s="261" t="s">
        <v>527</v>
      </c>
      <c r="E63" s="261" t="s">
        <v>137</v>
      </c>
      <c r="F63" s="262">
        <v>34670</v>
      </c>
      <c r="G63" s="263">
        <v>101555.66</v>
      </c>
      <c r="H63" s="289">
        <v>3.3000000000000002E-2</v>
      </c>
      <c r="I63" s="290">
        <f t="shared" si="0"/>
        <v>3351.3367800000001</v>
      </c>
    </row>
    <row r="64" spans="1:9" x14ac:dyDescent="0.2">
      <c r="A64" s="260">
        <v>42217</v>
      </c>
      <c r="B64" s="261" t="s">
        <v>524</v>
      </c>
      <c r="C64" s="261" t="s">
        <v>536</v>
      </c>
      <c r="D64" s="261" t="s">
        <v>527</v>
      </c>
      <c r="E64" s="261" t="s">
        <v>122</v>
      </c>
      <c r="F64" s="262">
        <v>34100</v>
      </c>
      <c r="G64" s="263">
        <v>15921.95</v>
      </c>
      <c r="H64" s="289">
        <v>3.5000000000000003E-2</v>
      </c>
      <c r="I64" s="290">
        <f t="shared" si="0"/>
        <v>557.26825000000008</v>
      </c>
    </row>
    <row r="65" spans="1:9" x14ac:dyDescent="0.2">
      <c r="A65" s="260">
        <v>42217</v>
      </c>
      <c r="B65" s="261" t="s">
        <v>524</v>
      </c>
      <c r="C65" s="261" t="s">
        <v>536</v>
      </c>
      <c r="D65" s="261" t="s">
        <v>22</v>
      </c>
      <c r="E65" s="261" t="s">
        <v>37</v>
      </c>
      <c r="F65" s="262">
        <v>31600</v>
      </c>
      <c r="G65" s="263">
        <v>23107.32</v>
      </c>
      <c r="H65" s="289">
        <v>2.4E-2</v>
      </c>
      <c r="I65" s="290">
        <f t="shared" si="0"/>
        <v>554.57568000000003</v>
      </c>
    </row>
    <row r="66" spans="1:9" x14ac:dyDescent="0.2">
      <c r="A66" s="260">
        <v>42217</v>
      </c>
      <c r="B66" s="261" t="s">
        <v>524</v>
      </c>
      <c r="C66" s="261" t="s">
        <v>536</v>
      </c>
      <c r="D66" s="261" t="s">
        <v>22</v>
      </c>
      <c r="E66" s="261" t="s">
        <v>29</v>
      </c>
      <c r="F66" s="262">
        <v>31100</v>
      </c>
      <c r="G66" s="263">
        <v>46881.78</v>
      </c>
      <c r="H66" s="289">
        <v>2.1000000000000001E-2</v>
      </c>
      <c r="I66" s="290">
        <f t="shared" si="0"/>
        <v>984.51738</v>
      </c>
    </row>
    <row r="67" spans="1:9" x14ac:dyDescent="0.2">
      <c r="A67" s="260">
        <v>42217</v>
      </c>
      <c r="B67" s="261" t="s">
        <v>524</v>
      </c>
      <c r="C67" s="261" t="s">
        <v>536</v>
      </c>
      <c r="D67" s="261" t="s">
        <v>22</v>
      </c>
      <c r="E67" s="261" t="s">
        <v>29</v>
      </c>
      <c r="F67" s="262">
        <v>31670</v>
      </c>
      <c r="G67" s="263">
        <v>68107.91</v>
      </c>
      <c r="H67" s="289">
        <v>0.1429</v>
      </c>
      <c r="I67" s="290">
        <f t="shared" si="0"/>
        <v>9732.620339000001</v>
      </c>
    </row>
    <row r="68" spans="1:9" x14ac:dyDescent="0.2">
      <c r="A68" s="260">
        <v>42217</v>
      </c>
      <c r="B68" s="261" t="s">
        <v>524</v>
      </c>
      <c r="C68" s="261" t="s">
        <v>536</v>
      </c>
      <c r="D68" s="261" t="s">
        <v>22</v>
      </c>
      <c r="E68" s="261" t="s">
        <v>37</v>
      </c>
      <c r="F68" s="262">
        <v>31670</v>
      </c>
      <c r="G68" s="263">
        <v>263330.19</v>
      </c>
      <c r="H68" s="289">
        <v>0.1429</v>
      </c>
      <c r="I68" s="290">
        <f t="shared" si="0"/>
        <v>37629.884150999998</v>
      </c>
    </row>
    <row r="69" spans="1:9" x14ac:dyDescent="0.2">
      <c r="A69" s="260">
        <v>42217</v>
      </c>
      <c r="B69" s="261" t="s">
        <v>524</v>
      </c>
      <c r="C69" s="261" t="s">
        <v>536</v>
      </c>
      <c r="D69" s="261" t="s">
        <v>527</v>
      </c>
      <c r="E69" s="261" t="s">
        <v>104</v>
      </c>
      <c r="F69" s="262">
        <v>34100</v>
      </c>
      <c r="G69" s="263">
        <v>363996.45</v>
      </c>
      <c r="H69" s="289">
        <v>3.5000000000000003E-2</v>
      </c>
      <c r="I69" s="290">
        <f t="shared" ref="I69:I132" si="1">G69*H69</f>
        <v>12739.875750000001</v>
      </c>
    </row>
    <row r="70" spans="1:9" x14ac:dyDescent="0.2">
      <c r="A70" s="260">
        <v>42217</v>
      </c>
      <c r="B70" s="261" t="s">
        <v>524</v>
      </c>
      <c r="C70" s="261" t="s">
        <v>538</v>
      </c>
      <c r="D70" s="261" t="s">
        <v>63</v>
      </c>
      <c r="E70" s="261" t="s">
        <v>65</v>
      </c>
      <c r="F70" s="262">
        <v>32100</v>
      </c>
      <c r="G70" s="263">
        <v>117793.83</v>
      </c>
      <c r="H70" s="289">
        <v>1.7999999999999999E-2</v>
      </c>
      <c r="I70" s="290">
        <f t="shared" si="1"/>
        <v>2120.2889399999999</v>
      </c>
    </row>
    <row r="71" spans="1:9" x14ac:dyDescent="0.2">
      <c r="A71" s="260">
        <v>42217</v>
      </c>
      <c r="B71" s="261" t="s">
        <v>524</v>
      </c>
      <c r="C71" s="261" t="s">
        <v>539</v>
      </c>
      <c r="D71" s="261" t="s">
        <v>22</v>
      </c>
      <c r="E71" s="261" t="s">
        <v>50</v>
      </c>
      <c r="F71" s="262">
        <v>31400</v>
      </c>
      <c r="G71" s="263">
        <v>689.11</v>
      </c>
      <c r="H71" s="289">
        <v>2.5999999999999999E-2</v>
      </c>
      <c r="I71" s="290">
        <f t="shared" si="1"/>
        <v>17.91686</v>
      </c>
    </row>
    <row r="72" spans="1:9" x14ac:dyDescent="0.2">
      <c r="A72" s="260">
        <v>42217</v>
      </c>
      <c r="B72" s="261" t="s">
        <v>524</v>
      </c>
      <c r="C72" s="261" t="s">
        <v>539</v>
      </c>
      <c r="D72" s="261" t="s">
        <v>22</v>
      </c>
      <c r="E72" s="261" t="s">
        <v>50</v>
      </c>
      <c r="F72" s="262">
        <v>31200</v>
      </c>
      <c r="G72" s="263">
        <v>328761.62</v>
      </c>
      <c r="H72" s="289">
        <v>2.5999999999999999E-2</v>
      </c>
      <c r="I72" s="290">
        <f t="shared" si="1"/>
        <v>8547.8021200000003</v>
      </c>
    </row>
    <row r="73" spans="1:9" x14ac:dyDescent="0.2">
      <c r="A73" s="260">
        <v>42217</v>
      </c>
      <c r="B73" s="261" t="s">
        <v>524</v>
      </c>
      <c r="C73" s="261" t="s">
        <v>539</v>
      </c>
      <c r="D73" s="261" t="s">
        <v>22</v>
      </c>
      <c r="E73" s="261" t="s">
        <v>50</v>
      </c>
      <c r="F73" s="262">
        <v>31100</v>
      </c>
      <c r="G73" s="263">
        <v>524872.97</v>
      </c>
      <c r="H73" s="289">
        <v>2.1000000000000001E-2</v>
      </c>
      <c r="I73" s="290">
        <f t="shared" si="1"/>
        <v>11022.33237</v>
      </c>
    </row>
    <row r="74" spans="1:9" x14ac:dyDescent="0.2">
      <c r="A74" s="260">
        <v>42217</v>
      </c>
      <c r="B74" s="261" t="s">
        <v>524</v>
      </c>
      <c r="C74" s="261" t="s">
        <v>540</v>
      </c>
      <c r="D74" s="261" t="s">
        <v>63</v>
      </c>
      <c r="E74" s="261" t="s">
        <v>65</v>
      </c>
      <c r="F74" s="262">
        <v>32100</v>
      </c>
      <c r="G74" s="263">
        <v>6079792.6399999997</v>
      </c>
      <c r="H74" s="289">
        <v>1.7999999999999999E-2</v>
      </c>
      <c r="I74" s="290">
        <f t="shared" si="1"/>
        <v>109436.26751999998</v>
      </c>
    </row>
    <row r="75" spans="1:9" x14ac:dyDescent="0.2">
      <c r="A75" s="260">
        <v>42217</v>
      </c>
      <c r="B75" s="261" t="s">
        <v>524</v>
      </c>
      <c r="C75" s="261" t="s">
        <v>541</v>
      </c>
      <c r="D75" s="261" t="s">
        <v>22</v>
      </c>
      <c r="E75" s="261" t="s">
        <v>39</v>
      </c>
      <c r="F75" s="262">
        <v>31200</v>
      </c>
      <c r="G75" s="263">
        <v>367905.77</v>
      </c>
      <c r="H75" s="289">
        <v>2.5999999999999999E-2</v>
      </c>
      <c r="I75" s="290">
        <f t="shared" si="1"/>
        <v>9565.5500200000006</v>
      </c>
    </row>
    <row r="76" spans="1:9" x14ac:dyDescent="0.2">
      <c r="A76" s="260">
        <v>42217</v>
      </c>
      <c r="B76" s="261" t="s">
        <v>524</v>
      </c>
      <c r="C76" s="261" t="s">
        <v>541</v>
      </c>
      <c r="D76" s="261" t="s">
        <v>22</v>
      </c>
      <c r="E76" s="261" t="s">
        <v>40</v>
      </c>
      <c r="F76" s="262">
        <v>31200</v>
      </c>
      <c r="G76" s="263">
        <v>403670.92</v>
      </c>
      <c r="H76" s="289">
        <v>2.5999999999999999E-2</v>
      </c>
      <c r="I76" s="290">
        <f t="shared" si="1"/>
        <v>10495.44392</v>
      </c>
    </row>
    <row r="77" spans="1:9" x14ac:dyDescent="0.2">
      <c r="A77" s="260">
        <v>42217</v>
      </c>
      <c r="B77" s="261" t="s">
        <v>524</v>
      </c>
      <c r="C77" s="261" t="s">
        <v>542</v>
      </c>
      <c r="D77" s="261" t="s">
        <v>22</v>
      </c>
      <c r="E77" s="261" t="s">
        <v>29</v>
      </c>
      <c r="F77" s="262">
        <v>31100</v>
      </c>
      <c r="G77" s="263">
        <v>601216.93000000005</v>
      </c>
      <c r="H77" s="289">
        <v>2.1000000000000001E-2</v>
      </c>
      <c r="I77" s="290">
        <f t="shared" si="1"/>
        <v>12625.555530000001</v>
      </c>
    </row>
    <row r="78" spans="1:9" x14ac:dyDescent="0.2">
      <c r="A78" s="260">
        <v>42217</v>
      </c>
      <c r="B78" s="261" t="s">
        <v>524</v>
      </c>
      <c r="C78" s="261" t="s">
        <v>542</v>
      </c>
      <c r="D78" s="261" t="s">
        <v>22</v>
      </c>
      <c r="E78" s="261" t="s">
        <v>37</v>
      </c>
      <c r="F78" s="262">
        <v>31100</v>
      </c>
      <c r="G78" s="263">
        <v>2271574.33</v>
      </c>
      <c r="H78" s="289">
        <v>2.1000000000000001E-2</v>
      </c>
      <c r="I78" s="290">
        <f t="shared" si="1"/>
        <v>47703.060930000007</v>
      </c>
    </row>
    <row r="79" spans="1:9" x14ac:dyDescent="0.2">
      <c r="A79" s="260">
        <v>42217</v>
      </c>
      <c r="B79" s="261" t="s">
        <v>524</v>
      </c>
      <c r="C79" s="261" t="s">
        <v>543</v>
      </c>
      <c r="D79" s="261" t="s">
        <v>544</v>
      </c>
      <c r="E79" s="261" t="s">
        <v>89</v>
      </c>
      <c r="F79" s="262">
        <v>35200</v>
      </c>
      <c r="G79" s="263">
        <v>6946.41</v>
      </c>
      <c r="H79" s="289">
        <v>1.9E-2</v>
      </c>
      <c r="I79" s="290">
        <f t="shared" si="1"/>
        <v>131.98178999999999</v>
      </c>
    </row>
    <row r="80" spans="1:9" x14ac:dyDescent="0.2">
      <c r="A80" s="260">
        <v>42217</v>
      </c>
      <c r="B80" s="261" t="s">
        <v>524</v>
      </c>
      <c r="C80" s="261" t="s">
        <v>543</v>
      </c>
      <c r="D80" s="261" t="s">
        <v>527</v>
      </c>
      <c r="E80" s="261" t="s">
        <v>134</v>
      </c>
      <c r="F80" s="262">
        <v>34500</v>
      </c>
      <c r="G80" s="263">
        <v>7782.85</v>
      </c>
      <c r="H80" s="289">
        <v>2.1000000000000001E-2</v>
      </c>
      <c r="I80" s="290">
        <f t="shared" si="1"/>
        <v>163.43985000000001</v>
      </c>
    </row>
    <row r="81" spans="1:9" x14ac:dyDescent="0.2">
      <c r="A81" s="260">
        <v>42217</v>
      </c>
      <c r="B81" s="261" t="s">
        <v>524</v>
      </c>
      <c r="C81" s="261" t="s">
        <v>543</v>
      </c>
      <c r="D81" s="261" t="s">
        <v>527</v>
      </c>
      <c r="E81" s="261" t="s">
        <v>110</v>
      </c>
      <c r="F81" s="262">
        <v>34500</v>
      </c>
      <c r="G81" s="263">
        <v>12430</v>
      </c>
      <c r="H81" s="289">
        <v>3.4000000000000002E-2</v>
      </c>
      <c r="I81" s="290">
        <f t="shared" si="1"/>
        <v>422.62</v>
      </c>
    </row>
    <row r="82" spans="1:9" x14ac:dyDescent="0.2">
      <c r="A82" s="260">
        <v>42217</v>
      </c>
      <c r="B82" s="261" t="s">
        <v>524</v>
      </c>
      <c r="C82" s="261" t="s">
        <v>543</v>
      </c>
      <c r="D82" s="261" t="s">
        <v>527</v>
      </c>
      <c r="E82" s="261" t="s">
        <v>133</v>
      </c>
      <c r="F82" s="262">
        <v>34500</v>
      </c>
      <c r="G82" s="263">
        <v>12430</v>
      </c>
      <c r="H82" s="289">
        <v>2.1999999999999999E-2</v>
      </c>
      <c r="I82" s="290">
        <f t="shared" si="1"/>
        <v>273.45999999999998</v>
      </c>
    </row>
    <row r="83" spans="1:9" x14ac:dyDescent="0.2">
      <c r="A83" s="260">
        <v>42217</v>
      </c>
      <c r="B83" s="261" t="s">
        <v>524</v>
      </c>
      <c r="C83" s="261" t="s">
        <v>543</v>
      </c>
      <c r="D83" s="261" t="s">
        <v>22</v>
      </c>
      <c r="E83" s="261" t="s">
        <v>29</v>
      </c>
      <c r="F83" s="262">
        <v>31500</v>
      </c>
      <c r="G83" s="263">
        <v>26325.43</v>
      </c>
      <c r="H83" s="289">
        <v>2.4E-2</v>
      </c>
      <c r="I83" s="290">
        <f t="shared" si="1"/>
        <v>631.81032000000005</v>
      </c>
    </row>
    <row r="84" spans="1:9" x14ac:dyDescent="0.2">
      <c r="A84" s="260">
        <v>42217</v>
      </c>
      <c r="B84" s="261" t="s">
        <v>524</v>
      </c>
      <c r="C84" s="261" t="s">
        <v>543</v>
      </c>
      <c r="D84" s="261" t="s">
        <v>527</v>
      </c>
      <c r="E84" s="261" t="s">
        <v>104</v>
      </c>
      <c r="F84" s="262">
        <v>34300</v>
      </c>
      <c r="G84" s="263">
        <v>28250</v>
      </c>
      <c r="H84" s="289">
        <v>0.06</v>
      </c>
      <c r="I84" s="290">
        <f t="shared" si="1"/>
        <v>1695</v>
      </c>
    </row>
    <row r="85" spans="1:9" x14ac:dyDescent="0.2">
      <c r="A85" s="260">
        <v>42217</v>
      </c>
      <c r="B85" s="261" t="s">
        <v>524</v>
      </c>
      <c r="C85" s="261" t="s">
        <v>543</v>
      </c>
      <c r="D85" s="261" t="s">
        <v>22</v>
      </c>
      <c r="E85" s="261" t="s">
        <v>29</v>
      </c>
      <c r="F85" s="262">
        <v>31200</v>
      </c>
      <c r="G85" s="263">
        <v>33272.379999999997</v>
      </c>
      <c r="H85" s="289">
        <v>2.5999999999999999E-2</v>
      </c>
      <c r="I85" s="290">
        <f t="shared" si="1"/>
        <v>865.08187999999984</v>
      </c>
    </row>
    <row r="86" spans="1:9" x14ac:dyDescent="0.2">
      <c r="A86" s="260">
        <v>42217</v>
      </c>
      <c r="B86" s="261" t="s">
        <v>524</v>
      </c>
      <c r="C86" s="261" t="s">
        <v>543</v>
      </c>
      <c r="D86" s="261" t="s">
        <v>22</v>
      </c>
      <c r="E86" s="261" t="s">
        <v>37</v>
      </c>
      <c r="F86" s="262">
        <v>31500</v>
      </c>
      <c r="G86" s="263">
        <v>34754.74</v>
      </c>
      <c r="H86" s="289">
        <v>2.4E-2</v>
      </c>
      <c r="I86" s="290">
        <f t="shared" si="1"/>
        <v>834.11375999999996</v>
      </c>
    </row>
    <row r="87" spans="1:9" x14ac:dyDescent="0.2">
      <c r="A87" s="260">
        <v>42217</v>
      </c>
      <c r="B87" s="261" t="s">
        <v>524</v>
      </c>
      <c r="C87" s="261" t="s">
        <v>543</v>
      </c>
      <c r="D87" s="261" t="s">
        <v>22</v>
      </c>
      <c r="E87" s="261" t="s">
        <v>35</v>
      </c>
      <c r="F87" s="262">
        <v>31200</v>
      </c>
      <c r="G87" s="263">
        <v>37431.449999999997</v>
      </c>
      <c r="H87" s="289">
        <v>2.5999999999999999E-2</v>
      </c>
      <c r="I87" s="290">
        <f t="shared" si="1"/>
        <v>973.21769999999992</v>
      </c>
    </row>
    <row r="88" spans="1:9" x14ac:dyDescent="0.2">
      <c r="A88" s="260">
        <v>42217</v>
      </c>
      <c r="B88" s="261" t="s">
        <v>524</v>
      </c>
      <c r="C88" s="261" t="s">
        <v>543</v>
      </c>
      <c r="D88" s="261" t="s">
        <v>22</v>
      </c>
      <c r="E88" s="261" t="s">
        <v>34</v>
      </c>
      <c r="F88" s="262">
        <v>31200</v>
      </c>
      <c r="G88" s="263">
        <v>45749.52</v>
      </c>
      <c r="H88" s="289">
        <v>2.5999999999999999E-2</v>
      </c>
      <c r="I88" s="290">
        <f t="shared" si="1"/>
        <v>1189.4875199999999</v>
      </c>
    </row>
    <row r="89" spans="1:9" x14ac:dyDescent="0.2">
      <c r="A89" s="260">
        <v>42217</v>
      </c>
      <c r="B89" s="261" t="s">
        <v>524</v>
      </c>
      <c r="C89" s="261" t="s">
        <v>543</v>
      </c>
      <c r="D89" s="261" t="s">
        <v>527</v>
      </c>
      <c r="E89" s="261" t="s">
        <v>109</v>
      </c>
      <c r="F89" s="262">
        <v>34300</v>
      </c>
      <c r="G89" s="263">
        <v>49727</v>
      </c>
      <c r="H89" s="289">
        <v>4.2000000000000003E-2</v>
      </c>
      <c r="I89" s="290">
        <f t="shared" si="1"/>
        <v>2088.5340000000001</v>
      </c>
    </row>
    <row r="90" spans="1:9" x14ac:dyDescent="0.2">
      <c r="A90" s="260">
        <v>42217</v>
      </c>
      <c r="B90" s="261" t="s">
        <v>524</v>
      </c>
      <c r="C90" s="261" t="s">
        <v>543</v>
      </c>
      <c r="D90" s="261" t="s">
        <v>544</v>
      </c>
      <c r="E90" s="261" t="s">
        <v>95</v>
      </c>
      <c r="F90" s="262">
        <v>35800</v>
      </c>
      <c r="G90" s="263">
        <v>65655.25</v>
      </c>
      <c r="H90" s="289">
        <v>1.7999999999999999E-2</v>
      </c>
      <c r="I90" s="290">
        <f t="shared" si="1"/>
        <v>1181.7945</v>
      </c>
    </row>
    <row r="91" spans="1:9" x14ac:dyDescent="0.2">
      <c r="A91" s="260">
        <v>42217</v>
      </c>
      <c r="B91" s="261" t="s">
        <v>524</v>
      </c>
      <c r="C91" s="261" t="s">
        <v>536</v>
      </c>
      <c r="D91" s="261" t="s">
        <v>527</v>
      </c>
      <c r="E91" s="261" t="s">
        <v>108</v>
      </c>
      <c r="F91" s="262">
        <v>34650</v>
      </c>
      <c r="G91" s="263">
        <v>9727.81</v>
      </c>
      <c r="H91" s="289">
        <v>0.2</v>
      </c>
      <c r="I91" s="290">
        <f t="shared" si="1"/>
        <v>1945.5619999999999</v>
      </c>
    </row>
    <row r="92" spans="1:9" x14ac:dyDescent="0.2">
      <c r="A92" s="260">
        <v>42217</v>
      </c>
      <c r="B92" s="261" t="s">
        <v>524</v>
      </c>
      <c r="C92" s="261" t="s">
        <v>543</v>
      </c>
      <c r="D92" s="261" t="s">
        <v>527</v>
      </c>
      <c r="E92" s="261" t="s">
        <v>114</v>
      </c>
      <c r="F92" s="262">
        <v>34200</v>
      </c>
      <c r="G92" s="263">
        <v>84868</v>
      </c>
      <c r="H92" s="289">
        <v>3.7999999999999999E-2</v>
      </c>
      <c r="I92" s="290">
        <f t="shared" si="1"/>
        <v>3224.9839999999999</v>
      </c>
    </row>
    <row r="93" spans="1:9" x14ac:dyDescent="0.2">
      <c r="A93" s="260">
        <v>42217</v>
      </c>
      <c r="B93" s="261" t="s">
        <v>524</v>
      </c>
      <c r="C93" s="261" t="s">
        <v>543</v>
      </c>
      <c r="D93" s="261" t="s">
        <v>22</v>
      </c>
      <c r="E93" s="261" t="s">
        <v>61</v>
      </c>
      <c r="F93" s="262">
        <v>31100</v>
      </c>
      <c r="G93" s="263">
        <v>92013.09</v>
      </c>
      <c r="H93" s="289">
        <v>2.1000000000000001E-2</v>
      </c>
      <c r="I93" s="290">
        <f t="shared" si="1"/>
        <v>1932.2748900000001</v>
      </c>
    </row>
    <row r="94" spans="1:9" x14ac:dyDescent="0.2">
      <c r="A94" s="260">
        <v>42217</v>
      </c>
      <c r="B94" s="261" t="s">
        <v>524</v>
      </c>
      <c r="C94" s="261" t="s">
        <v>543</v>
      </c>
      <c r="D94" s="261" t="s">
        <v>527</v>
      </c>
      <c r="E94" s="261" t="s">
        <v>132</v>
      </c>
      <c r="F94" s="262">
        <v>34100</v>
      </c>
      <c r="G94" s="263">
        <v>92726.74</v>
      </c>
      <c r="H94" s="289">
        <v>2.1999999999999999E-2</v>
      </c>
      <c r="I94" s="290">
        <f t="shared" si="1"/>
        <v>2039.98828</v>
      </c>
    </row>
    <row r="95" spans="1:9" x14ac:dyDescent="0.2">
      <c r="A95" s="260">
        <v>42217</v>
      </c>
      <c r="B95" s="261" t="s">
        <v>524</v>
      </c>
      <c r="C95" s="261" t="s">
        <v>543</v>
      </c>
      <c r="D95" s="261" t="s">
        <v>527</v>
      </c>
      <c r="E95" s="261" t="s">
        <v>133</v>
      </c>
      <c r="F95" s="262">
        <v>34100</v>
      </c>
      <c r="G95" s="263">
        <v>98714.92</v>
      </c>
      <c r="H95" s="289">
        <v>2.3E-2</v>
      </c>
      <c r="I95" s="290">
        <f t="shared" si="1"/>
        <v>2270.4431599999998</v>
      </c>
    </row>
    <row r="96" spans="1:9" x14ac:dyDescent="0.2">
      <c r="A96" s="260">
        <v>42217</v>
      </c>
      <c r="B96" s="261" t="s">
        <v>524</v>
      </c>
      <c r="C96" s="261" t="s">
        <v>534</v>
      </c>
      <c r="D96" s="261" t="s">
        <v>164</v>
      </c>
      <c r="E96" s="261" t="s">
        <v>165</v>
      </c>
      <c r="F96" s="262">
        <v>39000</v>
      </c>
      <c r="G96" s="263">
        <v>5837840</v>
      </c>
      <c r="H96" s="289">
        <v>2.1000000000000001E-2</v>
      </c>
      <c r="I96" s="290">
        <f t="shared" si="1"/>
        <v>122594.64000000001</v>
      </c>
    </row>
    <row r="97" spans="1:9" x14ac:dyDescent="0.2">
      <c r="A97" s="260">
        <v>42217</v>
      </c>
      <c r="B97" s="261" t="s">
        <v>524</v>
      </c>
      <c r="C97" s="261" t="s">
        <v>543</v>
      </c>
      <c r="D97" s="261" t="s">
        <v>544</v>
      </c>
      <c r="E97" s="261" t="s">
        <v>95</v>
      </c>
      <c r="F97" s="262">
        <v>35300</v>
      </c>
      <c r="G97" s="263">
        <v>177981.88</v>
      </c>
      <c r="H97" s="289">
        <v>2.5999999999999999E-2</v>
      </c>
      <c r="I97" s="290">
        <f t="shared" si="1"/>
        <v>4627.5288799999998</v>
      </c>
    </row>
    <row r="98" spans="1:9" x14ac:dyDescent="0.2">
      <c r="A98" s="260">
        <v>42217</v>
      </c>
      <c r="B98" s="261" t="s">
        <v>524</v>
      </c>
      <c r="C98" s="261" t="s">
        <v>543</v>
      </c>
      <c r="D98" s="261" t="s">
        <v>527</v>
      </c>
      <c r="E98" s="261" t="s">
        <v>104</v>
      </c>
      <c r="F98" s="262">
        <v>34100</v>
      </c>
      <c r="G98" s="263">
        <v>189219.17</v>
      </c>
      <c r="H98" s="289">
        <v>3.5000000000000003E-2</v>
      </c>
      <c r="I98" s="290">
        <f t="shared" si="1"/>
        <v>6622.6709500000006</v>
      </c>
    </row>
    <row r="99" spans="1:9" x14ac:dyDescent="0.2">
      <c r="A99" s="260">
        <v>42217</v>
      </c>
      <c r="B99" s="261" t="s">
        <v>524</v>
      </c>
      <c r="C99" s="261" t="s">
        <v>543</v>
      </c>
      <c r="D99" s="261" t="s">
        <v>527</v>
      </c>
      <c r="E99" s="261" t="s">
        <v>122</v>
      </c>
      <c r="F99" s="262">
        <v>34100</v>
      </c>
      <c r="G99" s="263">
        <v>288382.64</v>
      </c>
      <c r="H99" s="289">
        <v>3.5000000000000003E-2</v>
      </c>
      <c r="I99" s="290">
        <f t="shared" si="1"/>
        <v>10093.392400000001</v>
      </c>
    </row>
    <row r="100" spans="1:9" x14ac:dyDescent="0.2">
      <c r="A100" s="260">
        <v>42217</v>
      </c>
      <c r="B100" s="261" t="s">
        <v>524</v>
      </c>
      <c r="C100" s="261" t="s">
        <v>543</v>
      </c>
      <c r="D100" s="261" t="s">
        <v>22</v>
      </c>
      <c r="E100" s="261" t="s">
        <v>37</v>
      </c>
      <c r="F100" s="262">
        <v>31100</v>
      </c>
      <c r="G100" s="263">
        <v>343785.1</v>
      </c>
      <c r="H100" s="289">
        <v>2.1000000000000001E-2</v>
      </c>
      <c r="I100" s="290">
        <f t="shared" si="1"/>
        <v>7219.4871000000003</v>
      </c>
    </row>
    <row r="101" spans="1:9" x14ac:dyDescent="0.2">
      <c r="A101" s="260">
        <v>42217</v>
      </c>
      <c r="B101" s="261" t="s">
        <v>524</v>
      </c>
      <c r="C101" s="261" t="s">
        <v>543</v>
      </c>
      <c r="D101" s="261" t="s">
        <v>527</v>
      </c>
      <c r="E101" s="261" t="s">
        <v>134</v>
      </c>
      <c r="F101" s="262">
        <v>34100</v>
      </c>
      <c r="G101" s="263">
        <v>454080.68</v>
      </c>
      <c r="H101" s="289">
        <v>2.1999999999999999E-2</v>
      </c>
      <c r="I101" s="290">
        <f t="shared" si="1"/>
        <v>9989.7749599999988</v>
      </c>
    </row>
    <row r="102" spans="1:9" x14ac:dyDescent="0.2">
      <c r="A102" s="260">
        <v>42217</v>
      </c>
      <c r="B102" s="261" t="s">
        <v>524</v>
      </c>
      <c r="C102" s="261" t="s">
        <v>543</v>
      </c>
      <c r="D102" s="261" t="s">
        <v>527</v>
      </c>
      <c r="E102" s="261" t="s">
        <v>132</v>
      </c>
      <c r="F102" s="262">
        <v>34200</v>
      </c>
      <c r="G102" s="263">
        <v>513250.07</v>
      </c>
      <c r="H102" s="289">
        <v>2.5999999999999999E-2</v>
      </c>
      <c r="I102" s="290">
        <f t="shared" si="1"/>
        <v>13344.501819999999</v>
      </c>
    </row>
    <row r="103" spans="1:9" x14ac:dyDescent="0.2">
      <c r="A103" s="260">
        <v>42217</v>
      </c>
      <c r="B103" s="261" t="s">
        <v>524</v>
      </c>
      <c r="C103" s="261" t="s">
        <v>543</v>
      </c>
      <c r="D103" s="261" t="s">
        <v>527</v>
      </c>
      <c r="E103" s="261" t="s">
        <v>37</v>
      </c>
      <c r="F103" s="262">
        <v>34100</v>
      </c>
      <c r="G103" s="263">
        <v>523498.06</v>
      </c>
      <c r="H103" s="289">
        <v>3.5000000000000003E-2</v>
      </c>
      <c r="I103" s="290">
        <f t="shared" si="1"/>
        <v>18322.432100000002</v>
      </c>
    </row>
    <row r="104" spans="1:9" x14ac:dyDescent="0.2">
      <c r="A104" s="260">
        <v>42217</v>
      </c>
      <c r="B104" s="261" t="s">
        <v>524</v>
      </c>
      <c r="C104" s="261" t="s">
        <v>543</v>
      </c>
      <c r="D104" s="261" t="s">
        <v>63</v>
      </c>
      <c r="E104" s="261" t="s">
        <v>70</v>
      </c>
      <c r="F104" s="262">
        <v>32300</v>
      </c>
      <c r="G104" s="263">
        <v>552389.64</v>
      </c>
      <c r="H104" s="289">
        <v>2.4E-2</v>
      </c>
      <c r="I104" s="290">
        <f t="shared" si="1"/>
        <v>13257.351360000001</v>
      </c>
    </row>
    <row r="105" spans="1:9" x14ac:dyDescent="0.2">
      <c r="A105" s="260">
        <v>42217</v>
      </c>
      <c r="B105" s="261" t="s">
        <v>524</v>
      </c>
      <c r="C105" s="261" t="s">
        <v>543</v>
      </c>
      <c r="D105" s="261" t="s">
        <v>527</v>
      </c>
      <c r="E105" s="261" t="s">
        <v>133</v>
      </c>
      <c r="F105" s="262">
        <v>34200</v>
      </c>
      <c r="G105" s="263">
        <v>629983.29</v>
      </c>
      <c r="H105" s="289">
        <v>2.7E-2</v>
      </c>
      <c r="I105" s="290">
        <f t="shared" si="1"/>
        <v>17009.54883</v>
      </c>
    </row>
    <row r="106" spans="1:9" x14ac:dyDescent="0.2">
      <c r="A106" s="260">
        <v>42217</v>
      </c>
      <c r="B106" s="261" t="s">
        <v>524</v>
      </c>
      <c r="C106" s="261" t="s">
        <v>543</v>
      </c>
      <c r="D106" s="261" t="s">
        <v>63</v>
      </c>
      <c r="E106" s="261" t="s">
        <v>68</v>
      </c>
      <c r="F106" s="262">
        <v>32300</v>
      </c>
      <c r="G106" s="263">
        <v>712224.99</v>
      </c>
      <c r="H106" s="289">
        <v>2.4E-2</v>
      </c>
      <c r="I106" s="290">
        <f t="shared" si="1"/>
        <v>17093.39976</v>
      </c>
    </row>
    <row r="107" spans="1:9" x14ac:dyDescent="0.2">
      <c r="A107" s="260">
        <v>42217</v>
      </c>
      <c r="B107" s="261" t="s">
        <v>524</v>
      </c>
      <c r="C107" s="261" t="s">
        <v>543</v>
      </c>
      <c r="D107" s="261" t="s">
        <v>63</v>
      </c>
      <c r="E107" s="261" t="s">
        <v>68</v>
      </c>
      <c r="F107" s="262">
        <v>32400</v>
      </c>
      <c r="G107" s="263">
        <v>745334.63</v>
      </c>
      <c r="H107" s="289">
        <v>1.7999999999999999E-2</v>
      </c>
      <c r="I107" s="290">
        <f t="shared" si="1"/>
        <v>13416.02334</v>
      </c>
    </row>
    <row r="108" spans="1:9" x14ac:dyDescent="0.2">
      <c r="A108" s="260">
        <v>42217</v>
      </c>
      <c r="B108" s="261" t="s">
        <v>524</v>
      </c>
      <c r="C108" s="261" t="s">
        <v>543</v>
      </c>
      <c r="D108" s="261" t="s">
        <v>22</v>
      </c>
      <c r="E108" s="261" t="s">
        <v>29</v>
      </c>
      <c r="F108" s="262">
        <v>31100</v>
      </c>
      <c r="G108" s="263">
        <v>816259.36</v>
      </c>
      <c r="H108" s="289">
        <v>2.1000000000000001E-2</v>
      </c>
      <c r="I108" s="290">
        <f t="shared" si="1"/>
        <v>17141.44656</v>
      </c>
    </row>
    <row r="109" spans="1:9" x14ac:dyDescent="0.2">
      <c r="A109" s="260">
        <v>42217</v>
      </c>
      <c r="B109" s="261" t="s">
        <v>524</v>
      </c>
      <c r="C109" s="261" t="s">
        <v>543</v>
      </c>
      <c r="D109" s="261" t="s">
        <v>544</v>
      </c>
      <c r="E109" s="261" t="s">
        <v>95</v>
      </c>
      <c r="F109" s="262">
        <v>35200</v>
      </c>
      <c r="G109" s="263">
        <v>1124628.07</v>
      </c>
      <c r="H109" s="289">
        <v>1.9E-2</v>
      </c>
      <c r="I109" s="290">
        <f t="shared" si="1"/>
        <v>21367.93333</v>
      </c>
    </row>
    <row r="110" spans="1:9" x14ac:dyDescent="0.2">
      <c r="A110" s="260">
        <v>42217</v>
      </c>
      <c r="B110" s="261" t="s">
        <v>524</v>
      </c>
      <c r="C110" s="261" t="s">
        <v>543</v>
      </c>
      <c r="D110" s="261" t="s">
        <v>527</v>
      </c>
      <c r="E110" s="261" t="s">
        <v>104</v>
      </c>
      <c r="F110" s="262">
        <v>34200</v>
      </c>
      <c r="G110" s="263">
        <v>1480169.46</v>
      </c>
      <c r="H110" s="289">
        <v>3.7999999999999999E-2</v>
      </c>
      <c r="I110" s="290">
        <f t="shared" si="1"/>
        <v>56246.439479999994</v>
      </c>
    </row>
    <row r="111" spans="1:9" x14ac:dyDescent="0.2">
      <c r="A111" s="260">
        <v>42217</v>
      </c>
      <c r="B111" s="261" t="s">
        <v>524</v>
      </c>
      <c r="C111" s="261" t="s">
        <v>543</v>
      </c>
      <c r="D111" s="261" t="s">
        <v>527</v>
      </c>
      <c r="E111" s="261" t="s">
        <v>134</v>
      </c>
      <c r="F111" s="262">
        <v>34200</v>
      </c>
      <c r="G111" s="263">
        <v>1835189.5</v>
      </c>
      <c r="H111" s="289">
        <v>2.5999999999999999E-2</v>
      </c>
      <c r="I111" s="290">
        <f t="shared" si="1"/>
        <v>47714.926999999996</v>
      </c>
    </row>
    <row r="112" spans="1:9" x14ac:dyDescent="0.2">
      <c r="A112" s="260">
        <v>42217</v>
      </c>
      <c r="B112" s="261" t="s">
        <v>524</v>
      </c>
      <c r="C112" s="261" t="s">
        <v>543</v>
      </c>
      <c r="D112" s="261" t="s">
        <v>537</v>
      </c>
      <c r="E112" s="261" t="s">
        <v>144</v>
      </c>
      <c r="F112" s="262">
        <v>36100</v>
      </c>
      <c r="G112" s="263">
        <v>3135911.34</v>
      </c>
      <c r="H112" s="289">
        <v>1.9E-2</v>
      </c>
      <c r="I112" s="290">
        <f t="shared" si="1"/>
        <v>59582.315459999998</v>
      </c>
    </row>
    <row r="113" spans="1:9" x14ac:dyDescent="0.2">
      <c r="A113" s="260">
        <v>42217</v>
      </c>
      <c r="B113" s="261" t="s">
        <v>524</v>
      </c>
      <c r="C113" s="261" t="s">
        <v>545</v>
      </c>
      <c r="D113" s="261" t="s">
        <v>22</v>
      </c>
      <c r="E113" s="261" t="s">
        <v>35</v>
      </c>
      <c r="F113" s="262">
        <v>31200</v>
      </c>
      <c r="G113" s="263">
        <v>15277111.5</v>
      </c>
      <c r="H113" s="289">
        <v>2.5999999999999999E-2</v>
      </c>
      <c r="I113" s="290">
        <f t="shared" si="1"/>
        <v>397204.89899999998</v>
      </c>
    </row>
    <row r="114" spans="1:9" x14ac:dyDescent="0.2">
      <c r="A114" s="260">
        <v>42217</v>
      </c>
      <c r="B114" s="261" t="s">
        <v>524</v>
      </c>
      <c r="C114" s="261" t="s">
        <v>545</v>
      </c>
      <c r="D114" s="261" t="s">
        <v>22</v>
      </c>
      <c r="E114" s="261" t="s">
        <v>34</v>
      </c>
      <c r="F114" s="262">
        <v>31200</v>
      </c>
      <c r="G114" s="263">
        <v>16687067.369999999</v>
      </c>
      <c r="H114" s="289">
        <v>2.5999999999999999E-2</v>
      </c>
      <c r="I114" s="290">
        <f t="shared" si="1"/>
        <v>433863.75161999994</v>
      </c>
    </row>
    <row r="115" spans="1:9" x14ac:dyDescent="0.2">
      <c r="A115" s="260">
        <v>42217</v>
      </c>
      <c r="B115" s="261" t="s">
        <v>524</v>
      </c>
      <c r="C115" s="261" t="s">
        <v>536</v>
      </c>
      <c r="D115" s="261" t="s">
        <v>164</v>
      </c>
      <c r="E115" s="261" t="s">
        <v>165</v>
      </c>
      <c r="F115" s="262">
        <v>39000</v>
      </c>
      <c r="G115" s="263">
        <v>4412.76</v>
      </c>
      <c r="H115" s="289">
        <v>2.1000000000000001E-2</v>
      </c>
      <c r="I115" s="290">
        <f t="shared" si="1"/>
        <v>92.667960000000008</v>
      </c>
    </row>
    <row r="116" spans="1:9" x14ac:dyDescent="0.2">
      <c r="A116" s="260">
        <v>42217</v>
      </c>
      <c r="B116" s="261" t="s">
        <v>524</v>
      </c>
      <c r="C116" s="261" t="s">
        <v>547</v>
      </c>
      <c r="D116" s="261" t="s">
        <v>22</v>
      </c>
      <c r="E116" s="261" t="s">
        <v>52</v>
      </c>
      <c r="F116" s="262">
        <v>31400</v>
      </c>
      <c r="G116" s="263">
        <v>-94277.61</v>
      </c>
      <c r="H116" s="289">
        <v>2.5999999999999999E-2</v>
      </c>
      <c r="I116" s="290">
        <f t="shared" si="1"/>
        <v>-2451.2178599999997</v>
      </c>
    </row>
    <row r="117" spans="1:9" x14ac:dyDescent="0.2">
      <c r="A117" s="260">
        <v>42217</v>
      </c>
      <c r="B117" s="261" t="s">
        <v>524</v>
      </c>
      <c r="C117" s="261" t="s">
        <v>547</v>
      </c>
      <c r="D117" s="261" t="s">
        <v>22</v>
      </c>
      <c r="E117" s="261" t="s">
        <v>58</v>
      </c>
      <c r="F117" s="262">
        <v>31600</v>
      </c>
      <c r="G117" s="263">
        <v>9137.83</v>
      </c>
      <c r="H117" s="289">
        <v>2.4E-2</v>
      </c>
      <c r="I117" s="290">
        <f t="shared" si="1"/>
        <v>219.30792</v>
      </c>
    </row>
    <row r="118" spans="1:9" x14ac:dyDescent="0.2">
      <c r="A118" s="260">
        <v>42217</v>
      </c>
      <c r="B118" s="261" t="s">
        <v>524</v>
      </c>
      <c r="C118" s="261" t="s">
        <v>547</v>
      </c>
      <c r="D118" s="261" t="s">
        <v>22</v>
      </c>
      <c r="E118" s="261" t="s">
        <v>59</v>
      </c>
      <c r="F118" s="262">
        <v>31600</v>
      </c>
      <c r="G118" s="263">
        <v>9591.24</v>
      </c>
      <c r="H118" s="289">
        <v>2.4E-2</v>
      </c>
      <c r="I118" s="290">
        <f t="shared" si="1"/>
        <v>230.18976000000001</v>
      </c>
    </row>
    <row r="119" spans="1:9" x14ac:dyDescent="0.2">
      <c r="A119" s="260">
        <v>42217</v>
      </c>
      <c r="B119" s="261" t="s">
        <v>524</v>
      </c>
      <c r="C119" s="261" t="s">
        <v>547</v>
      </c>
      <c r="D119" s="261" t="s">
        <v>22</v>
      </c>
      <c r="E119" s="261" t="s">
        <v>52</v>
      </c>
      <c r="F119" s="262">
        <v>31670</v>
      </c>
      <c r="G119" s="263">
        <v>12775.37</v>
      </c>
      <c r="H119" s="289">
        <v>0.1429</v>
      </c>
      <c r="I119" s="290">
        <f t="shared" si="1"/>
        <v>1825.6003730000002</v>
      </c>
    </row>
    <row r="120" spans="1:9" x14ac:dyDescent="0.2">
      <c r="A120" s="260">
        <v>42217</v>
      </c>
      <c r="B120" s="261" t="s">
        <v>524</v>
      </c>
      <c r="C120" s="261" t="s">
        <v>547</v>
      </c>
      <c r="D120" s="261" t="s">
        <v>527</v>
      </c>
      <c r="E120" s="261" t="s">
        <v>133</v>
      </c>
      <c r="F120" s="262">
        <v>34300</v>
      </c>
      <c r="G120" s="263">
        <v>57855.19</v>
      </c>
      <c r="H120" s="289">
        <v>3.1E-2</v>
      </c>
      <c r="I120" s="290">
        <f t="shared" si="1"/>
        <v>1793.51089</v>
      </c>
    </row>
    <row r="121" spans="1:9" x14ac:dyDescent="0.2">
      <c r="A121" s="260">
        <v>42217</v>
      </c>
      <c r="B121" s="261" t="s">
        <v>524</v>
      </c>
      <c r="C121" s="261" t="s">
        <v>547</v>
      </c>
      <c r="D121" s="261" t="s">
        <v>22</v>
      </c>
      <c r="E121" s="261" t="s">
        <v>29</v>
      </c>
      <c r="F121" s="262">
        <v>31100</v>
      </c>
      <c r="G121" s="263">
        <v>102052.47</v>
      </c>
      <c r="H121" s="289">
        <v>2.1000000000000001E-2</v>
      </c>
      <c r="I121" s="290">
        <f t="shared" si="1"/>
        <v>2143.10187</v>
      </c>
    </row>
    <row r="122" spans="1:9" x14ac:dyDescent="0.2">
      <c r="A122" s="260">
        <v>42217</v>
      </c>
      <c r="B122" s="261" t="s">
        <v>524</v>
      </c>
      <c r="C122" s="261" t="s">
        <v>547</v>
      </c>
      <c r="D122" s="261" t="s">
        <v>527</v>
      </c>
      <c r="E122" s="261" t="s">
        <v>134</v>
      </c>
      <c r="F122" s="262">
        <v>34300</v>
      </c>
      <c r="G122" s="263">
        <v>107874.44</v>
      </c>
      <c r="H122" s="289">
        <v>3.4000000000000002E-2</v>
      </c>
      <c r="I122" s="290">
        <f t="shared" si="1"/>
        <v>3667.7309600000003</v>
      </c>
    </row>
    <row r="123" spans="1:9" x14ac:dyDescent="0.2">
      <c r="A123" s="260">
        <v>42217</v>
      </c>
      <c r="B123" s="261" t="s">
        <v>524</v>
      </c>
      <c r="C123" s="261" t="s">
        <v>547</v>
      </c>
      <c r="D123" s="261" t="s">
        <v>527</v>
      </c>
      <c r="E123" s="261" t="s">
        <v>132</v>
      </c>
      <c r="F123" s="262">
        <v>34300</v>
      </c>
      <c r="G123" s="263">
        <v>110241.57</v>
      </c>
      <c r="H123" s="289">
        <v>2.9000000000000001E-2</v>
      </c>
      <c r="I123" s="290">
        <f t="shared" si="1"/>
        <v>3197.0055300000004</v>
      </c>
    </row>
    <row r="124" spans="1:9" x14ac:dyDescent="0.2">
      <c r="A124" s="260">
        <v>42217</v>
      </c>
      <c r="B124" s="261" t="s">
        <v>524</v>
      </c>
      <c r="C124" s="261" t="s">
        <v>547</v>
      </c>
      <c r="D124" s="261" t="s">
        <v>527</v>
      </c>
      <c r="E124" s="261" t="s">
        <v>37</v>
      </c>
      <c r="F124" s="262">
        <v>34300</v>
      </c>
      <c r="G124" s="263">
        <v>244343.38</v>
      </c>
      <c r="H124" s="289">
        <v>4.2999999999999997E-2</v>
      </c>
      <c r="I124" s="290">
        <f t="shared" si="1"/>
        <v>10506.76534</v>
      </c>
    </row>
    <row r="125" spans="1:9" x14ac:dyDescent="0.2">
      <c r="A125" s="260">
        <v>42217</v>
      </c>
      <c r="B125" s="261" t="s">
        <v>524</v>
      </c>
      <c r="C125" s="261" t="s">
        <v>547</v>
      </c>
      <c r="D125" s="261" t="s">
        <v>22</v>
      </c>
      <c r="E125" s="261" t="s">
        <v>37</v>
      </c>
      <c r="F125" s="262">
        <v>31400</v>
      </c>
      <c r="G125" s="263">
        <v>287257.77</v>
      </c>
      <c r="H125" s="289">
        <v>2.5999999999999999E-2</v>
      </c>
      <c r="I125" s="290">
        <f t="shared" si="1"/>
        <v>7468.7020199999997</v>
      </c>
    </row>
    <row r="126" spans="1:9" x14ac:dyDescent="0.2">
      <c r="A126" s="260">
        <v>42217</v>
      </c>
      <c r="B126" s="261" t="s">
        <v>524</v>
      </c>
      <c r="C126" s="261" t="s">
        <v>547</v>
      </c>
      <c r="D126" s="261" t="s">
        <v>527</v>
      </c>
      <c r="E126" s="261" t="s">
        <v>37</v>
      </c>
      <c r="F126" s="262">
        <v>34500</v>
      </c>
      <c r="G126" s="263">
        <v>292498.67</v>
      </c>
      <c r="H126" s="289">
        <v>3.4000000000000002E-2</v>
      </c>
      <c r="I126" s="290">
        <f t="shared" si="1"/>
        <v>9944.95478</v>
      </c>
    </row>
    <row r="127" spans="1:9" x14ac:dyDescent="0.2">
      <c r="A127" s="260">
        <v>42217</v>
      </c>
      <c r="B127" s="261" t="s">
        <v>524</v>
      </c>
      <c r="C127" s="261" t="s">
        <v>547</v>
      </c>
      <c r="D127" s="261" t="s">
        <v>22</v>
      </c>
      <c r="E127" s="261" t="s">
        <v>52</v>
      </c>
      <c r="F127" s="262">
        <v>31600</v>
      </c>
      <c r="G127" s="263">
        <v>399553.82</v>
      </c>
      <c r="H127" s="289">
        <v>2.4E-2</v>
      </c>
      <c r="I127" s="290">
        <f t="shared" si="1"/>
        <v>9589.2916800000003</v>
      </c>
    </row>
    <row r="128" spans="1:9" x14ac:dyDescent="0.2">
      <c r="A128" s="260">
        <v>42217</v>
      </c>
      <c r="B128" s="261" t="s">
        <v>524</v>
      </c>
      <c r="C128" s="261" t="s">
        <v>547</v>
      </c>
      <c r="D128" s="261" t="s">
        <v>537</v>
      </c>
      <c r="E128" s="261" t="s">
        <v>144</v>
      </c>
      <c r="F128" s="262">
        <v>36500</v>
      </c>
      <c r="G128" s="263">
        <v>411775.23</v>
      </c>
      <c r="H128" s="289">
        <v>3.9E-2</v>
      </c>
      <c r="I128" s="290">
        <f t="shared" si="1"/>
        <v>16059.233969999999</v>
      </c>
    </row>
    <row r="129" spans="1:9" x14ac:dyDescent="0.2">
      <c r="A129" s="260">
        <v>42217</v>
      </c>
      <c r="B129" s="261" t="s">
        <v>524</v>
      </c>
      <c r="C129" s="261" t="s">
        <v>547</v>
      </c>
      <c r="D129" s="261" t="s">
        <v>22</v>
      </c>
      <c r="E129" s="261" t="s">
        <v>59</v>
      </c>
      <c r="F129" s="262">
        <v>31500</v>
      </c>
      <c r="G129" s="263">
        <v>426219.91</v>
      </c>
      <c r="H129" s="289">
        <v>2.4E-2</v>
      </c>
      <c r="I129" s="290">
        <f t="shared" si="1"/>
        <v>10229.277839999999</v>
      </c>
    </row>
    <row r="130" spans="1:9" x14ac:dyDescent="0.2">
      <c r="A130" s="260">
        <v>42217</v>
      </c>
      <c r="B130" s="261" t="s">
        <v>524</v>
      </c>
      <c r="C130" s="261" t="s">
        <v>547</v>
      </c>
      <c r="D130" s="261" t="s">
        <v>22</v>
      </c>
      <c r="E130" s="261" t="s">
        <v>58</v>
      </c>
      <c r="F130" s="262">
        <v>31500</v>
      </c>
      <c r="G130" s="263">
        <v>446691.75</v>
      </c>
      <c r="H130" s="289">
        <v>2.4E-2</v>
      </c>
      <c r="I130" s="290">
        <f t="shared" si="1"/>
        <v>10720.602000000001</v>
      </c>
    </row>
    <row r="131" spans="1:9" x14ac:dyDescent="0.2">
      <c r="A131" s="260">
        <v>42217</v>
      </c>
      <c r="B131" s="261" t="s">
        <v>524</v>
      </c>
      <c r="C131" s="261" t="s">
        <v>547</v>
      </c>
      <c r="D131" s="261" t="s">
        <v>22</v>
      </c>
      <c r="E131" s="261" t="s">
        <v>37</v>
      </c>
      <c r="F131" s="262">
        <v>31200</v>
      </c>
      <c r="G131" s="263">
        <v>518274.99</v>
      </c>
      <c r="H131" s="289">
        <v>2.5999999999999999E-2</v>
      </c>
      <c r="I131" s="290">
        <f t="shared" si="1"/>
        <v>13475.149739999999</v>
      </c>
    </row>
    <row r="132" spans="1:9" x14ac:dyDescent="0.2">
      <c r="A132" s="260">
        <v>42217</v>
      </c>
      <c r="B132" s="261" t="s">
        <v>524</v>
      </c>
      <c r="C132" s="261" t="s">
        <v>547</v>
      </c>
      <c r="D132" s="261" t="s">
        <v>527</v>
      </c>
      <c r="E132" s="261" t="s">
        <v>37</v>
      </c>
      <c r="F132" s="262">
        <v>34100</v>
      </c>
      <c r="G132" s="263">
        <v>763350.13</v>
      </c>
      <c r="H132" s="289">
        <v>3.5000000000000003E-2</v>
      </c>
      <c r="I132" s="290">
        <f t="shared" si="1"/>
        <v>26717.254550000001</v>
      </c>
    </row>
    <row r="133" spans="1:9" x14ac:dyDescent="0.2">
      <c r="A133" s="260">
        <v>42217</v>
      </c>
      <c r="B133" s="261" t="s">
        <v>524</v>
      </c>
      <c r="C133" s="261" t="s">
        <v>547</v>
      </c>
      <c r="D133" s="261" t="s">
        <v>22</v>
      </c>
      <c r="E133" s="261" t="s">
        <v>34</v>
      </c>
      <c r="F133" s="262">
        <v>31400</v>
      </c>
      <c r="G133" s="263">
        <v>7240710.5300000003</v>
      </c>
      <c r="H133" s="289">
        <v>2.5999999999999999E-2</v>
      </c>
      <c r="I133" s="290">
        <f t="shared" ref="I133:I196" si="2">G133*H133</f>
        <v>188258.47378</v>
      </c>
    </row>
    <row r="134" spans="1:9" x14ac:dyDescent="0.2">
      <c r="A134" s="260">
        <v>42217</v>
      </c>
      <c r="B134" s="261" t="s">
        <v>524</v>
      </c>
      <c r="C134" s="261" t="s">
        <v>547</v>
      </c>
      <c r="D134" s="261" t="s">
        <v>22</v>
      </c>
      <c r="E134" s="261" t="s">
        <v>40</v>
      </c>
      <c r="F134" s="262">
        <v>31400</v>
      </c>
      <c r="G134" s="263">
        <v>7477119.8200000003</v>
      </c>
      <c r="H134" s="289">
        <v>2.5999999999999999E-2</v>
      </c>
      <c r="I134" s="290">
        <f t="shared" si="2"/>
        <v>194405.11532000001</v>
      </c>
    </row>
    <row r="135" spans="1:9" x14ac:dyDescent="0.2">
      <c r="A135" s="260">
        <v>42217</v>
      </c>
      <c r="B135" s="261" t="s">
        <v>524</v>
      </c>
      <c r="C135" s="261" t="s">
        <v>547</v>
      </c>
      <c r="D135" s="261" t="s">
        <v>22</v>
      </c>
      <c r="E135" s="261" t="s">
        <v>39</v>
      </c>
      <c r="F135" s="262">
        <v>31400</v>
      </c>
      <c r="G135" s="263">
        <v>7499709.7999999998</v>
      </c>
      <c r="H135" s="289">
        <v>2.5999999999999999E-2</v>
      </c>
      <c r="I135" s="290">
        <f t="shared" si="2"/>
        <v>194992.45479999998</v>
      </c>
    </row>
    <row r="136" spans="1:9" x14ac:dyDescent="0.2">
      <c r="A136" s="260">
        <v>42217</v>
      </c>
      <c r="B136" s="261" t="s">
        <v>524</v>
      </c>
      <c r="C136" s="261" t="s">
        <v>547</v>
      </c>
      <c r="D136" s="261" t="s">
        <v>22</v>
      </c>
      <c r="E136" s="261" t="s">
        <v>35</v>
      </c>
      <c r="F136" s="262">
        <v>31400</v>
      </c>
      <c r="G136" s="263">
        <v>7905907.1299999999</v>
      </c>
      <c r="H136" s="289">
        <v>2.5999999999999999E-2</v>
      </c>
      <c r="I136" s="290">
        <f t="shared" si="2"/>
        <v>205553.58537999997</v>
      </c>
    </row>
    <row r="137" spans="1:9" x14ac:dyDescent="0.2">
      <c r="A137" s="260">
        <v>42217</v>
      </c>
      <c r="B137" s="261" t="s">
        <v>524</v>
      </c>
      <c r="C137" s="261" t="s">
        <v>547</v>
      </c>
      <c r="D137" s="261" t="s">
        <v>22</v>
      </c>
      <c r="E137" s="261" t="s">
        <v>39</v>
      </c>
      <c r="F137" s="262">
        <v>31200</v>
      </c>
      <c r="G137" s="263">
        <v>19504076.530000001</v>
      </c>
      <c r="H137" s="289">
        <v>2.5999999999999999E-2</v>
      </c>
      <c r="I137" s="290">
        <f t="shared" si="2"/>
        <v>507105.98978</v>
      </c>
    </row>
    <row r="138" spans="1:9" x14ac:dyDescent="0.2">
      <c r="A138" s="260">
        <v>42217</v>
      </c>
      <c r="B138" s="261" t="s">
        <v>524</v>
      </c>
      <c r="C138" s="261" t="s">
        <v>547</v>
      </c>
      <c r="D138" s="261" t="s">
        <v>22</v>
      </c>
      <c r="E138" s="261" t="s">
        <v>52</v>
      </c>
      <c r="F138" s="262">
        <v>31500</v>
      </c>
      <c r="G138" s="263">
        <v>19615399.530000001</v>
      </c>
      <c r="H138" s="289">
        <v>2.4E-2</v>
      </c>
      <c r="I138" s="290">
        <f t="shared" si="2"/>
        <v>470769.58872000006</v>
      </c>
    </row>
    <row r="139" spans="1:9" x14ac:dyDescent="0.2">
      <c r="A139" s="260">
        <v>42217</v>
      </c>
      <c r="B139" s="261" t="s">
        <v>524</v>
      </c>
      <c r="C139" s="261" t="s">
        <v>547</v>
      </c>
      <c r="D139" s="261" t="s">
        <v>22</v>
      </c>
      <c r="E139" s="261" t="s">
        <v>34</v>
      </c>
      <c r="F139" s="262">
        <v>31200</v>
      </c>
      <c r="G139" s="263">
        <v>20059060.469999999</v>
      </c>
      <c r="H139" s="289">
        <v>2.5999999999999999E-2</v>
      </c>
      <c r="I139" s="290">
        <f t="shared" si="2"/>
        <v>521535.57221999997</v>
      </c>
    </row>
    <row r="140" spans="1:9" x14ac:dyDescent="0.2">
      <c r="A140" s="260">
        <v>42217</v>
      </c>
      <c r="B140" s="261" t="s">
        <v>524</v>
      </c>
      <c r="C140" s="261" t="s">
        <v>547</v>
      </c>
      <c r="D140" s="261" t="s">
        <v>22</v>
      </c>
      <c r="E140" s="261" t="s">
        <v>40</v>
      </c>
      <c r="F140" s="262">
        <v>31200</v>
      </c>
      <c r="G140" s="263">
        <v>20248974.789999999</v>
      </c>
      <c r="H140" s="289">
        <v>2.5999999999999999E-2</v>
      </c>
      <c r="I140" s="290">
        <f t="shared" si="2"/>
        <v>526473.34453999996</v>
      </c>
    </row>
    <row r="141" spans="1:9" x14ac:dyDescent="0.2">
      <c r="A141" s="260">
        <v>42217</v>
      </c>
      <c r="B141" s="261" t="s">
        <v>524</v>
      </c>
      <c r="C141" s="261" t="s">
        <v>547</v>
      </c>
      <c r="D141" s="261" t="s">
        <v>22</v>
      </c>
      <c r="E141" s="261" t="s">
        <v>35</v>
      </c>
      <c r="F141" s="262">
        <v>31200</v>
      </c>
      <c r="G141" s="263">
        <v>20461529.329999998</v>
      </c>
      <c r="H141" s="289">
        <v>2.5999999999999999E-2</v>
      </c>
      <c r="I141" s="290">
        <f t="shared" si="2"/>
        <v>531999.76257999998</v>
      </c>
    </row>
    <row r="142" spans="1:9" x14ac:dyDescent="0.2">
      <c r="A142" s="260">
        <v>42217</v>
      </c>
      <c r="B142" s="261" t="s">
        <v>524</v>
      </c>
      <c r="C142" s="261" t="s">
        <v>547</v>
      </c>
      <c r="D142" s="261" t="s">
        <v>22</v>
      </c>
      <c r="E142" s="261" t="s">
        <v>59</v>
      </c>
      <c r="F142" s="262">
        <v>31200</v>
      </c>
      <c r="G142" s="263">
        <v>26534953.5</v>
      </c>
      <c r="H142" s="289">
        <v>2.5999999999999999E-2</v>
      </c>
      <c r="I142" s="290">
        <f t="shared" si="2"/>
        <v>689908.79099999997</v>
      </c>
    </row>
    <row r="143" spans="1:9" x14ac:dyDescent="0.2">
      <c r="A143" s="260">
        <v>42217</v>
      </c>
      <c r="B143" s="261" t="s">
        <v>524</v>
      </c>
      <c r="C143" s="261" t="s">
        <v>547</v>
      </c>
      <c r="D143" s="261" t="s">
        <v>22</v>
      </c>
      <c r="E143" s="261" t="s">
        <v>58</v>
      </c>
      <c r="F143" s="262">
        <v>31200</v>
      </c>
      <c r="G143" s="263">
        <v>27744106.699999999</v>
      </c>
      <c r="H143" s="289">
        <v>2.5999999999999999E-2</v>
      </c>
      <c r="I143" s="290">
        <f t="shared" si="2"/>
        <v>721346.77419999999</v>
      </c>
    </row>
    <row r="144" spans="1:9" x14ac:dyDescent="0.2">
      <c r="A144" s="260">
        <v>42217</v>
      </c>
      <c r="B144" s="261" t="s">
        <v>524</v>
      </c>
      <c r="C144" s="261" t="s">
        <v>547</v>
      </c>
      <c r="D144" s="261" t="s">
        <v>22</v>
      </c>
      <c r="E144" s="261" t="s">
        <v>52</v>
      </c>
      <c r="F144" s="262">
        <v>31100</v>
      </c>
      <c r="G144" s="263">
        <v>82366738.859999999</v>
      </c>
      <c r="H144" s="289">
        <v>2.1000000000000001E-2</v>
      </c>
      <c r="I144" s="290">
        <f t="shared" si="2"/>
        <v>1729701.5160600001</v>
      </c>
    </row>
    <row r="145" spans="1:9" x14ac:dyDescent="0.2">
      <c r="A145" s="260">
        <v>42217</v>
      </c>
      <c r="B145" s="261" t="s">
        <v>524</v>
      </c>
      <c r="C145" s="261" t="s">
        <v>547</v>
      </c>
      <c r="D145" s="261" t="s">
        <v>22</v>
      </c>
      <c r="E145" s="261" t="s">
        <v>52</v>
      </c>
      <c r="F145" s="262">
        <v>31200</v>
      </c>
      <c r="G145" s="263">
        <v>254142645.93000001</v>
      </c>
      <c r="H145" s="289">
        <v>2.5999999999999999E-2</v>
      </c>
      <c r="I145" s="290">
        <f t="shared" si="2"/>
        <v>6607708.7941800002</v>
      </c>
    </row>
    <row r="146" spans="1:9" x14ac:dyDescent="0.2">
      <c r="A146" s="260">
        <v>42217</v>
      </c>
      <c r="B146" s="261" t="s">
        <v>524</v>
      </c>
      <c r="C146" s="261" t="s">
        <v>548</v>
      </c>
      <c r="D146" s="261" t="s">
        <v>22</v>
      </c>
      <c r="E146" s="261" t="s">
        <v>58</v>
      </c>
      <c r="F146" s="262">
        <v>31200</v>
      </c>
      <c r="G146" s="263">
        <v>40525.01</v>
      </c>
      <c r="H146" s="289">
        <v>2.5999999999999999E-2</v>
      </c>
      <c r="I146" s="290">
        <f t="shared" si="2"/>
        <v>1053.6502600000001</v>
      </c>
    </row>
    <row r="147" spans="1:9" x14ac:dyDescent="0.2">
      <c r="A147" s="260">
        <v>42217</v>
      </c>
      <c r="B147" s="261" t="s">
        <v>524</v>
      </c>
      <c r="C147" s="261" t="s">
        <v>548</v>
      </c>
      <c r="D147" s="261" t="s">
        <v>22</v>
      </c>
      <c r="E147" s="261" t="s">
        <v>52</v>
      </c>
      <c r="F147" s="262">
        <v>31100</v>
      </c>
      <c r="G147" s="263">
        <v>225067.62</v>
      </c>
      <c r="H147" s="289">
        <v>2.1000000000000001E-2</v>
      </c>
      <c r="I147" s="290">
        <f t="shared" si="2"/>
        <v>4726.4200200000005</v>
      </c>
    </row>
    <row r="148" spans="1:9" x14ac:dyDescent="0.2">
      <c r="A148" s="260">
        <v>42217</v>
      </c>
      <c r="B148" s="261" t="s">
        <v>524</v>
      </c>
      <c r="C148" s="261" t="s">
        <v>548</v>
      </c>
      <c r="D148" s="261" t="s">
        <v>22</v>
      </c>
      <c r="E148" s="261" t="s">
        <v>52</v>
      </c>
      <c r="F148" s="262">
        <v>31200</v>
      </c>
      <c r="G148" s="263">
        <v>106958839.3</v>
      </c>
      <c r="H148" s="289">
        <v>2.5999999999999999E-2</v>
      </c>
      <c r="I148" s="290">
        <f t="shared" si="2"/>
        <v>2780929.8217999996</v>
      </c>
    </row>
    <row r="149" spans="1:9" x14ac:dyDescent="0.2">
      <c r="A149" s="260">
        <v>42217</v>
      </c>
      <c r="B149" s="261" t="s">
        <v>524</v>
      </c>
      <c r="C149" s="261" t="s">
        <v>549</v>
      </c>
      <c r="D149" s="261" t="s">
        <v>22</v>
      </c>
      <c r="E149" s="261" t="s">
        <v>37</v>
      </c>
      <c r="F149" s="262">
        <v>31100</v>
      </c>
      <c r="G149" s="263">
        <v>235391.32</v>
      </c>
      <c r="H149" s="289">
        <v>2.1000000000000001E-2</v>
      </c>
      <c r="I149" s="290">
        <f t="shared" si="2"/>
        <v>4943.2177200000006</v>
      </c>
    </row>
    <row r="150" spans="1:9" x14ac:dyDescent="0.2">
      <c r="A150" s="260">
        <v>42217</v>
      </c>
      <c r="B150" s="261" t="s">
        <v>524</v>
      </c>
      <c r="C150" s="261" t="s">
        <v>550</v>
      </c>
      <c r="D150" s="261" t="s">
        <v>63</v>
      </c>
      <c r="E150" s="261" t="s">
        <v>65</v>
      </c>
      <c r="F150" s="262">
        <v>32100</v>
      </c>
      <c r="G150" s="263">
        <v>7601404.7699999996</v>
      </c>
      <c r="H150" s="289">
        <v>1.7999999999999999E-2</v>
      </c>
      <c r="I150" s="290">
        <f t="shared" si="2"/>
        <v>136825.28585999997</v>
      </c>
    </row>
    <row r="151" spans="1:9" x14ac:dyDescent="0.2">
      <c r="A151" s="260">
        <v>42217</v>
      </c>
      <c r="B151" s="261" t="s">
        <v>524</v>
      </c>
      <c r="C151" s="261" t="s">
        <v>550</v>
      </c>
      <c r="D151" s="261" t="s">
        <v>63</v>
      </c>
      <c r="E151" s="261" t="s">
        <v>61</v>
      </c>
      <c r="F151" s="262">
        <v>32100</v>
      </c>
      <c r="G151" s="263">
        <v>9806595.4199999999</v>
      </c>
      <c r="H151" s="289">
        <v>1.7999999999999999E-2</v>
      </c>
      <c r="I151" s="290">
        <f t="shared" si="2"/>
        <v>176518.71755999999</v>
      </c>
    </row>
    <row r="152" spans="1:9" x14ac:dyDescent="0.2">
      <c r="A152" s="260">
        <v>42217</v>
      </c>
      <c r="B152" s="261" t="s">
        <v>524</v>
      </c>
      <c r="C152" s="261" t="s">
        <v>551</v>
      </c>
      <c r="D152" s="261" t="s">
        <v>544</v>
      </c>
      <c r="E152" s="261" t="s">
        <v>95</v>
      </c>
      <c r="F152" s="262">
        <v>35200</v>
      </c>
      <c r="G152" s="263">
        <v>7426.72</v>
      </c>
      <c r="H152" s="289">
        <v>1.9E-2</v>
      </c>
      <c r="I152" s="290">
        <f t="shared" si="2"/>
        <v>141.10767999999999</v>
      </c>
    </row>
    <row r="153" spans="1:9" x14ac:dyDescent="0.2">
      <c r="A153" s="260">
        <v>42217</v>
      </c>
      <c r="B153" s="261" t="s">
        <v>524</v>
      </c>
      <c r="C153" s="261" t="s">
        <v>543</v>
      </c>
      <c r="D153" s="261" t="s">
        <v>164</v>
      </c>
      <c r="E153" s="261" t="s">
        <v>165</v>
      </c>
      <c r="F153" s="262">
        <v>39000</v>
      </c>
      <c r="G153" s="263">
        <v>146691.32</v>
      </c>
      <c r="H153" s="289">
        <v>2.1000000000000001E-2</v>
      </c>
      <c r="I153" s="290">
        <f t="shared" si="2"/>
        <v>3080.5177200000003</v>
      </c>
    </row>
    <row r="154" spans="1:9" x14ac:dyDescent="0.2">
      <c r="A154" s="260">
        <v>42217</v>
      </c>
      <c r="B154" s="261" t="s">
        <v>524</v>
      </c>
      <c r="C154" s="261" t="s">
        <v>546</v>
      </c>
      <c r="D154" s="261" t="s">
        <v>164</v>
      </c>
      <c r="E154" s="261" t="s">
        <v>165</v>
      </c>
      <c r="F154" s="262">
        <v>39000</v>
      </c>
      <c r="G154" s="263">
        <v>115446.69</v>
      </c>
      <c r="H154" s="289">
        <v>2.1000000000000001E-2</v>
      </c>
      <c r="I154" s="290">
        <f t="shared" si="2"/>
        <v>2424.38049</v>
      </c>
    </row>
    <row r="155" spans="1:9" x14ac:dyDescent="0.2">
      <c r="A155" s="260">
        <v>42217</v>
      </c>
      <c r="B155" s="261" t="s">
        <v>524</v>
      </c>
      <c r="C155" s="261" t="s">
        <v>536</v>
      </c>
      <c r="D155" s="261" t="s">
        <v>164</v>
      </c>
      <c r="E155" s="261" t="s">
        <v>165</v>
      </c>
      <c r="F155" s="262">
        <v>39190</v>
      </c>
      <c r="G155" s="263">
        <v>8552.1299999999992</v>
      </c>
      <c r="H155" s="289">
        <v>0.33329999999999999</v>
      </c>
      <c r="I155" s="290">
        <f t="shared" si="2"/>
        <v>2850.4249289999998</v>
      </c>
    </row>
    <row r="156" spans="1:9" x14ac:dyDescent="0.2">
      <c r="A156" s="260">
        <v>42217</v>
      </c>
      <c r="B156" s="261" t="s">
        <v>524</v>
      </c>
      <c r="C156" s="261" t="s">
        <v>551</v>
      </c>
      <c r="D156" s="261" t="s">
        <v>164</v>
      </c>
      <c r="E156" s="261" t="s">
        <v>165</v>
      </c>
      <c r="F156" s="262">
        <v>39220</v>
      </c>
      <c r="G156" s="263">
        <v>28426.16</v>
      </c>
      <c r="H156" s="289">
        <v>9.4E-2</v>
      </c>
      <c r="I156" s="290">
        <f t="shared" si="2"/>
        <v>2672.0590400000001</v>
      </c>
    </row>
    <row r="157" spans="1:9" x14ac:dyDescent="0.2">
      <c r="A157" s="260">
        <v>42217</v>
      </c>
      <c r="B157" s="261" t="s">
        <v>524</v>
      </c>
      <c r="C157" s="261" t="s">
        <v>553</v>
      </c>
      <c r="D157" s="261" t="s">
        <v>164</v>
      </c>
      <c r="E157" s="261" t="s">
        <v>165</v>
      </c>
      <c r="F157" s="262">
        <v>39220</v>
      </c>
      <c r="G157" s="263">
        <v>31858.14</v>
      </c>
      <c r="H157" s="289">
        <v>9.4E-2</v>
      </c>
      <c r="I157" s="290">
        <f t="shared" si="2"/>
        <v>2994.66516</v>
      </c>
    </row>
    <row r="158" spans="1:9" x14ac:dyDescent="0.2">
      <c r="A158" s="260">
        <v>42217</v>
      </c>
      <c r="B158" s="261" t="s">
        <v>524</v>
      </c>
      <c r="C158" s="261" t="s">
        <v>551</v>
      </c>
      <c r="D158" s="261" t="s">
        <v>544</v>
      </c>
      <c r="E158" s="261" t="s">
        <v>95</v>
      </c>
      <c r="F158" s="262">
        <v>35600</v>
      </c>
      <c r="G158" s="263">
        <v>191357.87</v>
      </c>
      <c r="H158" s="289">
        <v>3.2000000000000001E-2</v>
      </c>
      <c r="I158" s="290">
        <f t="shared" si="2"/>
        <v>6123.4518399999997</v>
      </c>
    </row>
    <row r="159" spans="1:9" x14ac:dyDescent="0.2">
      <c r="A159" s="260">
        <v>42217</v>
      </c>
      <c r="B159" s="261" t="s">
        <v>524</v>
      </c>
      <c r="C159" s="261" t="s">
        <v>554</v>
      </c>
      <c r="D159" s="261" t="s">
        <v>164</v>
      </c>
      <c r="E159" s="261" t="s">
        <v>165</v>
      </c>
      <c r="F159" s="262">
        <v>39220</v>
      </c>
      <c r="G159" s="263">
        <v>25193.18</v>
      </c>
      <c r="H159" s="289">
        <v>9.4E-2</v>
      </c>
      <c r="I159" s="290">
        <f t="shared" si="2"/>
        <v>2368.1589199999999</v>
      </c>
    </row>
    <row r="160" spans="1:9" x14ac:dyDescent="0.2">
      <c r="A160" s="260">
        <v>42217</v>
      </c>
      <c r="B160" s="261" t="s">
        <v>524</v>
      </c>
      <c r="C160" s="261" t="s">
        <v>554</v>
      </c>
      <c r="D160" s="261" t="s">
        <v>164</v>
      </c>
      <c r="E160" s="261" t="s">
        <v>165</v>
      </c>
      <c r="F160" s="262">
        <v>39240</v>
      </c>
      <c r="G160" s="263">
        <v>399176.46</v>
      </c>
      <c r="H160" s="289">
        <v>0.111</v>
      </c>
      <c r="I160" s="290">
        <f t="shared" si="2"/>
        <v>44308.587060000005</v>
      </c>
    </row>
    <row r="161" spans="1:9" x14ac:dyDescent="0.2">
      <c r="A161" s="260">
        <v>42217</v>
      </c>
      <c r="B161" s="261" t="s">
        <v>524</v>
      </c>
      <c r="C161" s="261" t="s">
        <v>551</v>
      </c>
      <c r="D161" s="261" t="s">
        <v>544</v>
      </c>
      <c r="E161" s="261" t="s">
        <v>95</v>
      </c>
      <c r="F161" s="262">
        <v>35500</v>
      </c>
      <c r="G161" s="263">
        <v>394417.57</v>
      </c>
      <c r="H161" s="289">
        <v>3.4000000000000002E-2</v>
      </c>
      <c r="I161" s="290">
        <f t="shared" si="2"/>
        <v>13410.197380000001</v>
      </c>
    </row>
    <row r="162" spans="1:9" x14ac:dyDescent="0.2">
      <c r="A162" s="260">
        <v>42217</v>
      </c>
      <c r="B162" s="261" t="s">
        <v>524</v>
      </c>
      <c r="C162" s="261" t="s">
        <v>551</v>
      </c>
      <c r="D162" s="261" t="s">
        <v>537</v>
      </c>
      <c r="E162" s="261" t="s">
        <v>144</v>
      </c>
      <c r="F162" s="262">
        <v>36100</v>
      </c>
      <c r="G162" s="263">
        <v>540994.06999999995</v>
      </c>
      <c r="H162" s="289">
        <v>1.9E-2</v>
      </c>
      <c r="I162" s="290">
        <f t="shared" si="2"/>
        <v>10278.88733</v>
      </c>
    </row>
    <row r="163" spans="1:9" x14ac:dyDescent="0.2">
      <c r="A163" s="260">
        <v>42217</v>
      </c>
      <c r="B163" s="261" t="s">
        <v>524</v>
      </c>
      <c r="C163" s="261" t="s">
        <v>551</v>
      </c>
      <c r="D163" s="261" t="s">
        <v>544</v>
      </c>
      <c r="E163" s="261" t="s">
        <v>95</v>
      </c>
      <c r="F163" s="262">
        <v>35300</v>
      </c>
      <c r="G163" s="263">
        <v>920949.13</v>
      </c>
      <c r="H163" s="289">
        <v>2.5999999999999999E-2</v>
      </c>
      <c r="I163" s="290">
        <f t="shared" si="2"/>
        <v>23944.677379999997</v>
      </c>
    </row>
    <row r="164" spans="1:9" x14ac:dyDescent="0.2">
      <c r="A164" s="260">
        <v>42217</v>
      </c>
      <c r="B164" s="261" t="s">
        <v>524</v>
      </c>
      <c r="C164" s="261" t="s">
        <v>554</v>
      </c>
      <c r="D164" s="261" t="s">
        <v>164</v>
      </c>
      <c r="E164" s="261" t="s">
        <v>165</v>
      </c>
      <c r="F164" s="262">
        <v>39290</v>
      </c>
      <c r="G164" s="263">
        <v>114261.62</v>
      </c>
      <c r="H164" s="289">
        <v>3.5000000000000003E-2</v>
      </c>
      <c r="I164" s="290">
        <f t="shared" si="2"/>
        <v>3999.1567</v>
      </c>
    </row>
    <row r="165" spans="1:9" x14ac:dyDescent="0.2">
      <c r="A165" s="260">
        <v>42217</v>
      </c>
      <c r="B165" s="261" t="s">
        <v>524</v>
      </c>
      <c r="C165" s="261" t="s">
        <v>551</v>
      </c>
      <c r="D165" s="261" t="s">
        <v>537</v>
      </c>
      <c r="E165" s="261" t="s">
        <v>144</v>
      </c>
      <c r="F165" s="262">
        <v>36200</v>
      </c>
      <c r="G165" s="263">
        <v>1938178.78</v>
      </c>
      <c r="H165" s="289">
        <v>2.5999999999999999E-2</v>
      </c>
      <c r="I165" s="290">
        <f t="shared" si="2"/>
        <v>50392.648280000001</v>
      </c>
    </row>
    <row r="166" spans="1:9" x14ac:dyDescent="0.2">
      <c r="A166" s="260">
        <v>42217</v>
      </c>
      <c r="B166" s="261" t="s">
        <v>524</v>
      </c>
      <c r="C166" s="261" t="s">
        <v>551</v>
      </c>
      <c r="D166" s="261" t="s">
        <v>527</v>
      </c>
      <c r="E166" s="261" t="s">
        <v>137</v>
      </c>
      <c r="F166" s="262">
        <v>34100</v>
      </c>
      <c r="G166" s="263">
        <v>4502770.01</v>
      </c>
      <c r="H166" s="289">
        <v>3.3000000000000002E-2</v>
      </c>
      <c r="I166" s="290">
        <f t="shared" si="2"/>
        <v>148591.41033000001</v>
      </c>
    </row>
    <row r="167" spans="1:9" x14ac:dyDescent="0.2">
      <c r="A167" s="260">
        <v>42217</v>
      </c>
      <c r="B167" s="261" t="s">
        <v>524</v>
      </c>
      <c r="C167" s="261" t="s">
        <v>551</v>
      </c>
      <c r="D167" s="261" t="s">
        <v>527</v>
      </c>
      <c r="E167" s="261" t="s">
        <v>137</v>
      </c>
      <c r="F167" s="262">
        <v>34500</v>
      </c>
      <c r="G167" s="263">
        <v>26746265.879999999</v>
      </c>
      <c r="H167" s="289">
        <v>3.3000000000000002E-2</v>
      </c>
      <c r="I167" s="290">
        <f t="shared" si="2"/>
        <v>882626.77404000005</v>
      </c>
    </row>
    <row r="168" spans="1:9" x14ac:dyDescent="0.2">
      <c r="A168" s="260">
        <v>42217</v>
      </c>
      <c r="B168" s="261" t="s">
        <v>524</v>
      </c>
      <c r="C168" s="261" t="s">
        <v>551</v>
      </c>
      <c r="D168" s="261" t="s">
        <v>527</v>
      </c>
      <c r="E168" s="261" t="s">
        <v>137</v>
      </c>
      <c r="F168" s="262">
        <v>34300</v>
      </c>
      <c r="G168" s="263">
        <v>115297907.67</v>
      </c>
      <c r="H168" s="289">
        <v>3.3000000000000002E-2</v>
      </c>
      <c r="I168" s="290">
        <f t="shared" si="2"/>
        <v>3804830.9531100001</v>
      </c>
    </row>
    <row r="169" spans="1:9" x14ac:dyDescent="0.2">
      <c r="A169" s="260">
        <v>42217</v>
      </c>
      <c r="B169" s="261" t="s">
        <v>524</v>
      </c>
      <c r="C169" s="261" t="s">
        <v>554</v>
      </c>
      <c r="D169" s="261" t="s">
        <v>164</v>
      </c>
      <c r="E169" s="261" t="s">
        <v>165</v>
      </c>
      <c r="F169" s="262">
        <v>39420</v>
      </c>
      <c r="G169" s="263">
        <v>18992.89</v>
      </c>
      <c r="H169" s="289">
        <v>0.1429</v>
      </c>
      <c r="I169" s="290">
        <f t="shared" si="2"/>
        <v>2714.0839809999998</v>
      </c>
    </row>
    <row r="170" spans="1:9" x14ac:dyDescent="0.2">
      <c r="A170" s="260">
        <v>42217</v>
      </c>
      <c r="B170" s="261" t="s">
        <v>524</v>
      </c>
      <c r="C170" s="261" t="s">
        <v>551</v>
      </c>
      <c r="D170" s="261" t="s">
        <v>164</v>
      </c>
      <c r="E170" s="261" t="s">
        <v>165</v>
      </c>
      <c r="F170" s="262">
        <v>39720</v>
      </c>
      <c r="G170" s="263">
        <v>21238.18</v>
      </c>
      <c r="H170" s="289">
        <v>0.1429</v>
      </c>
      <c r="I170" s="290">
        <f t="shared" si="2"/>
        <v>3034.9359220000001</v>
      </c>
    </row>
    <row r="171" spans="1:9" x14ac:dyDescent="0.2">
      <c r="A171" s="260">
        <v>42217</v>
      </c>
      <c r="B171" s="261" t="s">
        <v>524</v>
      </c>
      <c r="C171" s="261" t="s">
        <v>553</v>
      </c>
      <c r="D171" s="261" t="s">
        <v>164</v>
      </c>
      <c r="E171" s="261" t="s">
        <v>165</v>
      </c>
      <c r="F171" s="262">
        <v>39720</v>
      </c>
      <c r="G171" s="263">
        <v>6741.03</v>
      </c>
      <c r="H171" s="289">
        <v>0.1429</v>
      </c>
      <c r="I171" s="290">
        <f t="shared" si="2"/>
        <v>963.29318699999999</v>
      </c>
    </row>
    <row r="172" spans="1:9" x14ac:dyDescent="0.2">
      <c r="A172" s="260">
        <v>42217</v>
      </c>
      <c r="B172" s="261" t="s">
        <v>524</v>
      </c>
      <c r="C172" s="261" t="s">
        <v>554</v>
      </c>
      <c r="D172" s="261" t="s">
        <v>164</v>
      </c>
      <c r="E172" s="261" t="s">
        <v>165</v>
      </c>
      <c r="F172" s="262">
        <v>39720</v>
      </c>
      <c r="G172" s="263">
        <v>3203.99</v>
      </c>
      <c r="H172" s="289">
        <v>0.1429</v>
      </c>
      <c r="I172" s="290">
        <f t="shared" si="2"/>
        <v>457.85017099999999</v>
      </c>
    </row>
    <row r="173" spans="1:9" x14ac:dyDescent="0.2">
      <c r="A173" s="260">
        <v>42217</v>
      </c>
      <c r="B173" s="261" t="s">
        <v>524</v>
      </c>
      <c r="C173" s="261" t="s">
        <v>555</v>
      </c>
      <c r="D173" s="261" t="s">
        <v>164</v>
      </c>
      <c r="E173" s="261" t="s">
        <v>165</v>
      </c>
      <c r="F173" s="262">
        <v>39720</v>
      </c>
      <c r="G173" s="263">
        <v>16244.34</v>
      </c>
      <c r="H173" s="289">
        <v>0.1429</v>
      </c>
      <c r="I173" s="290">
        <f t="shared" si="2"/>
        <v>2321.316186</v>
      </c>
    </row>
    <row r="174" spans="1:9" x14ac:dyDescent="0.2">
      <c r="A174" s="260">
        <v>42217</v>
      </c>
      <c r="B174" s="261" t="s">
        <v>524</v>
      </c>
      <c r="C174" s="261" t="s">
        <v>553</v>
      </c>
      <c r="D174" s="261" t="s">
        <v>537</v>
      </c>
      <c r="E174" s="261" t="s">
        <v>144</v>
      </c>
      <c r="F174" s="262">
        <v>36200</v>
      </c>
      <c r="G174" s="263">
        <v>62688.54</v>
      </c>
      <c r="H174" s="289">
        <v>2.5999999999999999E-2</v>
      </c>
      <c r="I174" s="290">
        <f t="shared" si="2"/>
        <v>1629.9020399999999</v>
      </c>
    </row>
    <row r="175" spans="1:9" x14ac:dyDescent="0.2">
      <c r="A175" s="260">
        <v>42217</v>
      </c>
      <c r="B175" s="261" t="s">
        <v>524</v>
      </c>
      <c r="C175" s="261" t="s">
        <v>553</v>
      </c>
      <c r="D175" s="261" t="s">
        <v>544</v>
      </c>
      <c r="E175" s="261" t="s">
        <v>95</v>
      </c>
      <c r="F175" s="262">
        <v>35300</v>
      </c>
      <c r="G175" s="263">
        <v>139390.84</v>
      </c>
      <c r="H175" s="289">
        <v>2.5999999999999999E-2</v>
      </c>
      <c r="I175" s="290">
        <f t="shared" si="2"/>
        <v>3624.1618399999998</v>
      </c>
    </row>
    <row r="176" spans="1:9" x14ac:dyDescent="0.2">
      <c r="A176" s="260">
        <v>42217</v>
      </c>
      <c r="B176" s="261" t="s">
        <v>524</v>
      </c>
      <c r="C176" s="261" t="s">
        <v>553</v>
      </c>
      <c r="D176" s="261" t="s">
        <v>537</v>
      </c>
      <c r="E176" s="261" t="s">
        <v>144</v>
      </c>
      <c r="F176" s="262">
        <v>36100</v>
      </c>
      <c r="G176" s="263">
        <v>274858.3</v>
      </c>
      <c r="H176" s="289">
        <v>1.9E-2</v>
      </c>
      <c r="I176" s="290">
        <f t="shared" si="2"/>
        <v>5222.3076999999994</v>
      </c>
    </row>
    <row r="177" spans="1:9" x14ac:dyDescent="0.2">
      <c r="A177" s="260">
        <v>42217</v>
      </c>
      <c r="B177" s="261" t="s">
        <v>524</v>
      </c>
      <c r="C177" s="261" t="s">
        <v>554</v>
      </c>
      <c r="D177" s="261" t="s">
        <v>527</v>
      </c>
      <c r="E177" s="261" t="s">
        <v>139</v>
      </c>
      <c r="F177" s="262">
        <v>34000</v>
      </c>
      <c r="G177" s="263">
        <v>216844.31</v>
      </c>
      <c r="H177" s="289">
        <v>3.3000000000000002E-2</v>
      </c>
      <c r="I177" s="290">
        <f t="shared" si="2"/>
        <v>7155.8622300000006</v>
      </c>
    </row>
    <row r="178" spans="1:9" x14ac:dyDescent="0.2">
      <c r="A178" s="260">
        <v>42217</v>
      </c>
      <c r="B178" s="261" t="s">
        <v>524</v>
      </c>
      <c r="C178" s="261" t="s">
        <v>554</v>
      </c>
      <c r="D178" s="261" t="s">
        <v>527</v>
      </c>
      <c r="E178" s="261" t="s">
        <v>139</v>
      </c>
      <c r="F178" s="262">
        <v>34650</v>
      </c>
      <c r="G178" s="263">
        <v>11177.7</v>
      </c>
      <c r="H178" s="289">
        <v>3.3000000000000002E-2</v>
      </c>
      <c r="I178" s="290">
        <f t="shared" si="2"/>
        <v>368.86410000000006</v>
      </c>
    </row>
    <row r="179" spans="1:9" x14ac:dyDescent="0.2">
      <c r="A179" s="260">
        <v>42217</v>
      </c>
      <c r="B179" s="261" t="s">
        <v>524</v>
      </c>
      <c r="C179" s="261" t="s">
        <v>553</v>
      </c>
      <c r="D179" s="261" t="s">
        <v>527</v>
      </c>
      <c r="E179" s="261" t="s">
        <v>141</v>
      </c>
      <c r="F179" s="262">
        <v>34100</v>
      </c>
      <c r="G179" s="263">
        <v>3888725.58</v>
      </c>
      <c r="H179" s="289">
        <v>3.3000000000000002E-2</v>
      </c>
      <c r="I179" s="290">
        <f t="shared" si="2"/>
        <v>128327.94414000001</v>
      </c>
    </row>
    <row r="180" spans="1:9" x14ac:dyDescent="0.2">
      <c r="A180" s="260">
        <v>42217</v>
      </c>
      <c r="B180" s="261" t="s">
        <v>524</v>
      </c>
      <c r="C180" s="261" t="s">
        <v>553</v>
      </c>
      <c r="D180" s="261" t="s">
        <v>527</v>
      </c>
      <c r="E180" s="261" t="s">
        <v>141</v>
      </c>
      <c r="F180" s="262">
        <v>34500</v>
      </c>
      <c r="G180" s="263">
        <v>6126698.7599999998</v>
      </c>
      <c r="H180" s="289">
        <v>3.3000000000000002E-2</v>
      </c>
      <c r="I180" s="290">
        <f t="shared" si="2"/>
        <v>202181.05908000001</v>
      </c>
    </row>
    <row r="181" spans="1:9" x14ac:dyDescent="0.2">
      <c r="A181" s="260">
        <v>42217</v>
      </c>
      <c r="B181" s="261" t="s">
        <v>524</v>
      </c>
      <c r="C181" s="261" t="s">
        <v>553</v>
      </c>
      <c r="D181" s="261" t="s">
        <v>19</v>
      </c>
      <c r="E181" s="261" t="s">
        <v>20</v>
      </c>
      <c r="F181" s="262">
        <v>30300</v>
      </c>
      <c r="G181" s="263">
        <v>6359027</v>
      </c>
      <c r="H181" s="289">
        <v>0</v>
      </c>
      <c r="I181" s="290">
        <f t="shared" si="2"/>
        <v>0</v>
      </c>
    </row>
    <row r="182" spans="1:9" x14ac:dyDescent="0.2">
      <c r="A182" s="260">
        <v>42217</v>
      </c>
      <c r="B182" s="261" t="s">
        <v>524</v>
      </c>
      <c r="C182" s="261" t="s">
        <v>553</v>
      </c>
      <c r="D182" s="261" t="s">
        <v>527</v>
      </c>
      <c r="E182" s="261" t="s">
        <v>141</v>
      </c>
      <c r="F182" s="262">
        <v>34300</v>
      </c>
      <c r="G182" s="263">
        <v>51556083.219999999</v>
      </c>
      <c r="H182" s="289">
        <v>3.3000000000000002E-2</v>
      </c>
      <c r="I182" s="290">
        <f t="shared" si="2"/>
        <v>1701350.7462599999</v>
      </c>
    </row>
    <row r="183" spans="1:9" x14ac:dyDescent="0.2">
      <c r="A183" s="260">
        <v>42217</v>
      </c>
      <c r="B183" s="261" t="s">
        <v>524</v>
      </c>
      <c r="C183" s="261" t="s">
        <v>554</v>
      </c>
      <c r="D183" s="261" t="s">
        <v>527</v>
      </c>
      <c r="E183" s="261" t="s">
        <v>139</v>
      </c>
      <c r="F183" s="262">
        <v>34600</v>
      </c>
      <c r="G183" s="263">
        <v>1299.31</v>
      </c>
      <c r="H183" s="289">
        <v>3.3000000000000002E-2</v>
      </c>
      <c r="I183" s="290">
        <f t="shared" si="2"/>
        <v>42.877229999999997</v>
      </c>
    </row>
    <row r="184" spans="1:9" x14ac:dyDescent="0.2">
      <c r="A184" s="260">
        <v>42217</v>
      </c>
      <c r="B184" s="261" t="s">
        <v>524</v>
      </c>
      <c r="C184" s="261" t="s">
        <v>554</v>
      </c>
      <c r="D184" s="261" t="s">
        <v>527</v>
      </c>
      <c r="E184" s="261" t="s">
        <v>139</v>
      </c>
      <c r="F184" s="262">
        <v>34670</v>
      </c>
      <c r="G184" s="263">
        <v>29521.4</v>
      </c>
      <c r="H184" s="289">
        <v>3.3000000000000002E-2</v>
      </c>
      <c r="I184" s="290">
        <f t="shared" si="2"/>
        <v>974.20620000000008</v>
      </c>
    </row>
    <row r="185" spans="1:9" x14ac:dyDescent="0.2">
      <c r="A185" s="260">
        <v>42217</v>
      </c>
      <c r="B185" s="261" t="s">
        <v>524</v>
      </c>
      <c r="C185" s="261" t="s">
        <v>554</v>
      </c>
      <c r="D185" s="261" t="s">
        <v>537</v>
      </c>
      <c r="E185" s="261" t="s">
        <v>144</v>
      </c>
      <c r="F185" s="262">
        <v>36660</v>
      </c>
      <c r="G185" s="263">
        <v>94476.14</v>
      </c>
      <c r="H185" s="289">
        <v>1.4999999999999999E-2</v>
      </c>
      <c r="I185" s="290">
        <f t="shared" si="2"/>
        <v>1417.1421</v>
      </c>
    </row>
    <row r="186" spans="1:9" x14ac:dyDescent="0.2">
      <c r="A186" s="260">
        <v>42217</v>
      </c>
      <c r="B186" s="261" t="s">
        <v>524</v>
      </c>
      <c r="C186" s="261" t="s">
        <v>554</v>
      </c>
      <c r="D186" s="261" t="s">
        <v>537</v>
      </c>
      <c r="E186" s="261" t="s">
        <v>144</v>
      </c>
      <c r="F186" s="262">
        <v>36400</v>
      </c>
      <c r="G186" s="263">
        <v>9282.42</v>
      </c>
      <c r="H186" s="289">
        <v>4.1000000000000002E-2</v>
      </c>
      <c r="I186" s="290">
        <f t="shared" si="2"/>
        <v>380.57922000000002</v>
      </c>
    </row>
    <row r="187" spans="1:9" x14ac:dyDescent="0.2">
      <c r="A187" s="260">
        <v>42217</v>
      </c>
      <c r="B187" s="261" t="s">
        <v>524</v>
      </c>
      <c r="C187" s="261" t="s">
        <v>555</v>
      </c>
      <c r="D187" s="261" t="s">
        <v>537</v>
      </c>
      <c r="E187" s="261" t="s">
        <v>144</v>
      </c>
      <c r="F187" s="262">
        <v>36660</v>
      </c>
      <c r="G187" s="263">
        <v>221325.5</v>
      </c>
      <c r="H187" s="289">
        <v>1.4999999999999999E-2</v>
      </c>
      <c r="I187" s="290">
        <f t="shared" si="2"/>
        <v>3319.8824999999997</v>
      </c>
    </row>
    <row r="188" spans="1:9" x14ac:dyDescent="0.2">
      <c r="A188" s="260">
        <v>42217</v>
      </c>
      <c r="B188" s="261" t="s">
        <v>524</v>
      </c>
      <c r="C188" s="261" t="s">
        <v>536</v>
      </c>
      <c r="D188" s="261" t="s">
        <v>537</v>
      </c>
      <c r="E188" s="261" t="s">
        <v>144</v>
      </c>
      <c r="F188" s="262">
        <v>36670</v>
      </c>
      <c r="G188" s="263">
        <v>2995.25</v>
      </c>
      <c r="H188" s="289">
        <v>0.02</v>
      </c>
      <c r="I188" s="290">
        <f t="shared" si="2"/>
        <v>59.905000000000001</v>
      </c>
    </row>
    <row r="189" spans="1:9" x14ac:dyDescent="0.2">
      <c r="A189" s="260">
        <v>42217</v>
      </c>
      <c r="B189" s="261" t="s">
        <v>524</v>
      </c>
      <c r="C189" s="261" t="s">
        <v>543</v>
      </c>
      <c r="D189" s="261" t="s">
        <v>537</v>
      </c>
      <c r="E189" s="261" t="s">
        <v>144</v>
      </c>
      <c r="F189" s="262">
        <v>36670</v>
      </c>
      <c r="G189" s="263">
        <v>70499.45</v>
      </c>
      <c r="H189" s="289">
        <v>0.02</v>
      </c>
      <c r="I189" s="290">
        <f t="shared" si="2"/>
        <v>1409.989</v>
      </c>
    </row>
    <row r="190" spans="1:9" x14ac:dyDescent="0.2">
      <c r="A190" s="260">
        <v>42217</v>
      </c>
      <c r="B190" s="261" t="s">
        <v>524</v>
      </c>
      <c r="C190" s="261" t="s">
        <v>554</v>
      </c>
      <c r="D190" s="261" t="s">
        <v>537</v>
      </c>
      <c r="E190" s="261" t="s">
        <v>144</v>
      </c>
      <c r="F190" s="262">
        <v>36760</v>
      </c>
      <c r="G190" s="263">
        <v>2728.36</v>
      </c>
      <c r="H190" s="289">
        <v>2.5999999999999999E-2</v>
      </c>
      <c r="I190" s="290">
        <f t="shared" si="2"/>
        <v>70.937359999999998</v>
      </c>
    </row>
    <row r="191" spans="1:9" x14ac:dyDescent="0.2">
      <c r="A191" s="260">
        <v>42217</v>
      </c>
      <c r="B191" s="261" t="s">
        <v>524</v>
      </c>
      <c r="C191" s="261" t="s">
        <v>555</v>
      </c>
      <c r="D191" s="261" t="s">
        <v>537</v>
      </c>
      <c r="E191" s="261" t="s">
        <v>144</v>
      </c>
      <c r="F191" s="262">
        <v>36760</v>
      </c>
      <c r="G191" s="263">
        <v>168995.42</v>
      </c>
      <c r="H191" s="289">
        <v>2.5999999999999999E-2</v>
      </c>
      <c r="I191" s="290">
        <f t="shared" si="2"/>
        <v>4393.8809200000005</v>
      </c>
    </row>
    <row r="192" spans="1:9" x14ac:dyDescent="0.2">
      <c r="A192" s="260">
        <v>42217</v>
      </c>
      <c r="B192" s="261" t="s">
        <v>524</v>
      </c>
      <c r="C192" s="261" t="s">
        <v>555</v>
      </c>
      <c r="D192" s="261" t="s">
        <v>537</v>
      </c>
      <c r="E192" s="261" t="s">
        <v>144</v>
      </c>
      <c r="F192" s="262">
        <v>36910</v>
      </c>
      <c r="G192" s="263">
        <v>607.05999999999995</v>
      </c>
      <c r="H192" s="289">
        <v>3.9E-2</v>
      </c>
      <c r="I192" s="290">
        <f t="shared" si="2"/>
        <v>23.675339999999998</v>
      </c>
    </row>
    <row r="193" spans="1:9" x14ac:dyDescent="0.2">
      <c r="A193" s="260">
        <v>42217</v>
      </c>
      <c r="B193" s="261" t="s">
        <v>524</v>
      </c>
      <c r="C193" s="261" t="s">
        <v>553</v>
      </c>
      <c r="D193" s="261" t="s">
        <v>527</v>
      </c>
      <c r="E193" s="261" t="s">
        <v>141</v>
      </c>
      <c r="F193" s="262">
        <v>34630</v>
      </c>
      <c r="G193" s="263">
        <v>1309.53</v>
      </c>
      <c r="H193" s="289">
        <v>3.3000000000000002E-2</v>
      </c>
      <c r="I193" s="290">
        <f t="shared" si="2"/>
        <v>43.214489999999998</v>
      </c>
    </row>
    <row r="194" spans="1:9" x14ac:dyDescent="0.2">
      <c r="A194" s="260">
        <v>42217</v>
      </c>
      <c r="B194" s="261" t="s">
        <v>524</v>
      </c>
      <c r="C194" s="261" t="s">
        <v>554</v>
      </c>
      <c r="D194" s="261" t="s">
        <v>544</v>
      </c>
      <c r="E194" s="261" t="s">
        <v>95</v>
      </c>
      <c r="F194" s="262">
        <v>35600</v>
      </c>
      <c r="G194" s="263">
        <v>364159.38</v>
      </c>
      <c r="H194" s="289">
        <v>3.2000000000000001E-2</v>
      </c>
      <c r="I194" s="290">
        <f t="shared" si="2"/>
        <v>11653.10016</v>
      </c>
    </row>
    <row r="195" spans="1:9" x14ac:dyDescent="0.2">
      <c r="A195" s="260">
        <v>42217</v>
      </c>
      <c r="B195" s="261" t="s">
        <v>524</v>
      </c>
      <c r="C195" s="261" t="s">
        <v>553</v>
      </c>
      <c r="D195" s="261" t="s">
        <v>527</v>
      </c>
      <c r="E195" s="261" t="s">
        <v>141</v>
      </c>
      <c r="F195" s="262">
        <v>34650</v>
      </c>
      <c r="G195" s="263">
        <v>35202.339999999997</v>
      </c>
      <c r="H195" s="289">
        <v>3.3000000000000002E-2</v>
      </c>
      <c r="I195" s="290">
        <f t="shared" si="2"/>
        <v>1161.67722</v>
      </c>
    </row>
    <row r="196" spans="1:9" x14ac:dyDescent="0.2">
      <c r="A196" s="260">
        <v>42217</v>
      </c>
      <c r="B196" s="261" t="s">
        <v>524</v>
      </c>
      <c r="C196" s="261" t="s">
        <v>554</v>
      </c>
      <c r="D196" s="261" t="s">
        <v>527</v>
      </c>
      <c r="E196" s="261" t="s">
        <v>114</v>
      </c>
      <c r="F196" s="262">
        <v>34300</v>
      </c>
      <c r="G196" s="263">
        <v>423125.67</v>
      </c>
      <c r="H196" s="289">
        <v>4.2999999999999997E-2</v>
      </c>
      <c r="I196" s="290">
        <f t="shared" si="2"/>
        <v>18194.403809999996</v>
      </c>
    </row>
    <row r="197" spans="1:9" x14ac:dyDescent="0.2">
      <c r="A197" s="260">
        <v>42217</v>
      </c>
      <c r="B197" s="261" t="s">
        <v>524</v>
      </c>
      <c r="C197" s="261" t="s">
        <v>554</v>
      </c>
      <c r="D197" s="261" t="s">
        <v>544</v>
      </c>
      <c r="E197" s="261" t="s">
        <v>95</v>
      </c>
      <c r="F197" s="262">
        <v>35500</v>
      </c>
      <c r="G197" s="263">
        <v>603691.67000000004</v>
      </c>
      <c r="H197" s="289">
        <v>3.4000000000000002E-2</v>
      </c>
      <c r="I197" s="290">
        <f t="shared" ref="I197:I245" si="3">G197*H197</f>
        <v>20525.516780000002</v>
      </c>
    </row>
    <row r="198" spans="1:9" x14ac:dyDescent="0.2">
      <c r="A198" s="260">
        <v>42217</v>
      </c>
      <c r="B198" s="261" t="s">
        <v>524</v>
      </c>
      <c r="C198" s="261" t="s">
        <v>554</v>
      </c>
      <c r="D198" s="261" t="s">
        <v>527</v>
      </c>
      <c r="E198" s="261" t="s">
        <v>139</v>
      </c>
      <c r="F198" s="262">
        <v>34500</v>
      </c>
      <c r="G198" s="263">
        <v>4125203.93</v>
      </c>
      <c r="H198" s="289">
        <v>3.3000000000000002E-2</v>
      </c>
      <c r="I198" s="290">
        <f t="shared" si="3"/>
        <v>136131.72969000001</v>
      </c>
    </row>
    <row r="199" spans="1:9" x14ac:dyDescent="0.2">
      <c r="A199" s="260">
        <v>42217</v>
      </c>
      <c r="B199" s="261" t="s">
        <v>524</v>
      </c>
      <c r="C199" s="261" t="s">
        <v>554</v>
      </c>
      <c r="D199" s="261" t="s">
        <v>527</v>
      </c>
      <c r="E199" s="261" t="s">
        <v>139</v>
      </c>
      <c r="F199" s="262">
        <v>34100</v>
      </c>
      <c r="G199" s="263">
        <v>20746646.280000001</v>
      </c>
      <c r="H199" s="289">
        <v>3.3000000000000002E-2</v>
      </c>
      <c r="I199" s="290">
        <f t="shared" si="3"/>
        <v>684639.32724000013</v>
      </c>
    </row>
    <row r="200" spans="1:9" x14ac:dyDescent="0.2">
      <c r="A200" s="260">
        <v>42217</v>
      </c>
      <c r="B200" s="261" t="s">
        <v>524</v>
      </c>
      <c r="C200" s="261" t="s">
        <v>554</v>
      </c>
      <c r="D200" s="261" t="s">
        <v>527</v>
      </c>
      <c r="E200" s="261" t="s">
        <v>139</v>
      </c>
      <c r="F200" s="262">
        <v>34300</v>
      </c>
      <c r="G200" s="263">
        <v>394838198.50999999</v>
      </c>
      <c r="H200" s="289">
        <v>3.3000000000000002E-2</v>
      </c>
      <c r="I200" s="290">
        <f t="shared" si="3"/>
        <v>13029660.550830001</v>
      </c>
    </row>
    <row r="201" spans="1:9" x14ac:dyDescent="0.2">
      <c r="A201" s="260">
        <v>42217</v>
      </c>
      <c r="B201" s="261" t="s">
        <v>524</v>
      </c>
      <c r="C201" s="261" t="s">
        <v>553</v>
      </c>
      <c r="D201" s="261" t="s">
        <v>527</v>
      </c>
      <c r="E201" s="261" t="s">
        <v>141</v>
      </c>
      <c r="F201" s="262">
        <v>34670</v>
      </c>
      <c r="G201" s="263">
        <v>51560.44</v>
      </c>
      <c r="H201" s="289">
        <v>3.3000000000000002E-2</v>
      </c>
      <c r="I201" s="290">
        <f t="shared" si="3"/>
        <v>1701.4945200000002</v>
      </c>
    </row>
    <row r="202" spans="1:9" x14ac:dyDescent="0.2">
      <c r="A202" s="260">
        <v>42217</v>
      </c>
      <c r="B202" s="261" t="s">
        <v>524</v>
      </c>
      <c r="C202" s="261" t="s">
        <v>525</v>
      </c>
      <c r="D202" s="261" t="s">
        <v>63</v>
      </c>
      <c r="E202" s="261" t="s">
        <v>65</v>
      </c>
      <c r="F202" s="262">
        <v>32570</v>
      </c>
      <c r="G202" s="263">
        <v>453428.28</v>
      </c>
      <c r="H202" s="289">
        <v>0.1429</v>
      </c>
      <c r="I202" s="290">
        <f t="shared" si="3"/>
        <v>64794.901212000004</v>
      </c>
    </row>
    <row r="203" spans="1:9" x14ac:dyDescent="0.2">
      <c r="A203" s="260">
        <v>42217</v>
      </c>
      <c r="B203" s="261" t="s">
        <v>524</v>
      </c>
      <c r="C203" s="261" t="s">
        <v>555</v>
      </c>
      <c r="D203" s="261" t="s">
        <v>537</v>
      </c>
      <c r="E203" s="261" t="s">
        <v>144</v>
      </c>
      <c r="F203" s="262">
        <v>36100</v>
      </c>
      <c r="G203" s="263">
        <v>73267.38</v>
      </c>
      <c r="H203" s="289">
        <v>1.9E-2</v>
      </c>
      <c r="I203" s="290">
        <f t="shared" si="3"/>
        <v>1392.0802200000001</v>
      </c>
    </row>
    <row r="204" spans="1:9" x14ac:dyDescent="0.2">
      <c r="A204" s="260">
        <v>42217</v>
      </c>
      <c r="B204" s="261" t="s">
        <v>524</v>
      </c>
      <c r="C204" s="261" t="s">
        <v>526</v>
      </c>
      <c r="D204" s="261" t="s">
        <v>63</v>
      </c>
      <c r="E204" s="261" t="s">
        <v>65</v>
      </c>
      <c r="F204" s="262">
        <v>32570</v>
      </c>
      <c r="G204" s="263">
        <v>344457.64</v>
      </c>
      <c r="H204" s="289">
        <v>0.1429</v>
      </c>
      <c r="I204" s="290">
        <f t="shared" si="3"/>
        <v>49222.996756</v>
      </c>
    </row>
    <row r="205" spans="1:9" x14ac:dyDescent="0.2">
      <c r="A205" s="260">
        <v>42217</v>
      </c>
      <c r="B205" s="261" t="s">
        <v>524</v>
      </c>
      <c r="C205" s="261" t="s">
        <v>551</v>
      </c>
      <c r="D205" s="261" t="s">
        <v>544</v>
      </c>
      <c r="E205" s="261" t="s">
        <v>552</v>
      </c>
      <c r="F205" s="262">
        <v>35300</v>
      </c>
      <c r="G205" s="263">
        <v>308244.44</v>
      </c>
      <c r="H205" s="289">
        <v>2.5999999999999999E-2</v>
      </c>
      <c r="I205" s="290">
        <f t="shared" si="3"/>
        <v>8014.3554399999994</v>
      </c>
    </row>
    <row r="206" spans="1:9" x14ac:dyDescent="0.2">
      <c r="A206" s="260">
        <v>42217</v>
      </c>
      <c r="B206" s="261" t="s">
        <v>524</v>
      </c>
      <c r="C206" s="261" t="s">
        <v>555</v>
      </c>
      <c r="D206" s="261" t="s">
        <v>537</v>
      </c>
      <c r="E206" s="261" t="s">
        <v>144</v>
      </c>
      <c r="F206" s="262">
        <v>36400</v>
      </c>
      <c r="G206" s="263">
        <v>225951.59</v>
      </c>
      <c r="H206" s="289">
        <v>4.1000000000000002E-2</v>
      </c>
      <c r="I206" s="290">
        <f t="shared" si="3"/>
        <v>9264.0151900000001</v>
      </c>
    </row>
    <row r="207" spans="1:9" x14ac:dyDescent="0.2">
      <c r="A207" s="260">
        <v>42217</v>
      </c>
      <c r="B207" s="261" t="s">
        <v>524</v>
      </c>
      <c r="C207" s="261" t="s">
        <v>555</v>
      </c>
      <c r="D207" s="261" t="s">
        <v>544</v>
      </c>
      <c r="E207" s="261" t="s">
        <v>95</v>
      </c>
      <c r="F207" s="262">
        <v>35300</v>
      </c>
      <c r="G207" s="263">
        <v>276404.06</v>
      </c>
      <c r="H207" s="289">
        <v>2.5999999999999999E-2</v>
      </c>
      <c r="I207" s="290">
        <f t="shared" si="3"/>
        <v>7186.5055599999996</v>
      </c>
    </row>
    <row r="208" spans="1:9" x14ac:dyDescent="0.2">
      <c r="A208" s="260">
        <v>42217</v>
      </c>
      <c r="B208" s="261" t="s">
        <v>524</v>
      </c>
      <c r="C208" s="261" t="s">
        <v>555</v>
      </c>
      <c r="D208" s="261" t="s">
        <v>537</v>
      </c>
      <c r="E208" s="261" t="s">
        <v>144</v>
      </c>
      <c r="F208" s="262">
        <v>36500</v>
      </c>
      <c r="G208" s="263">
        <v>307599.18</v>
      </c>
      <c r="H208" s="289">
        <v>3.9E-2</v>
      </c>
      <c r="I208" s="290">
        <f t="shared" si="3"/>
        <v>11996.36802</v>
      </c>
    </row>
    <row r="209" spans="1:9" x14ac:dyDescent="0.2">
      <c r="A209" s="260">
        <v>42217</v>
      </c>
      <c r="B209" s="261" t="s">
        <v>524</v>
      </c>
      <c r="C209" s="261" t="s">
        <v>555</v>
      </c>
      <c r="D209" s="261" t="s">
        <v>537</v>
      </c>
      <c r="E209" s="261" t="s">
        <v>144</v>
      </c>
      <c r="F209" s="262">
        <v>36200</v>
      </c>
      <c r="G209" s="263">
        <v>472661.26</v>
      </c>
      <c r="H209" s="289">
        <v>2.5999999999999999E-2</v>
      </c>
      <c r="I209" s="290">
        <f t="shared" si="3"/>
        <v>12289.19276</v>
      </c>
    </row>
    <row r="210" spans="1:9" x14ac:dyDescent="0.2">
      <c r="A210" s="260">
        <v>42217</v>
      </c>
      <c r="B210" s="261" t="s">
        <v>524</v>
      </c>
      <c r="C210" s="261" t="s">
        <v>555</v>
      </c>
      <c r="D210" s="261" t="s">
        <v>22</v>
      </c>
      <c r="E210" s="261" t="s">
        <v>42</v>
      </c>
      <c r="F210" s="262">
        <v>31400</v>
      </c>
      <c r="G210" s="263">
        <v>1478577.3</v>
      </c>
      <c r="H210" s="289">
        <v>2.3E-2</v>
      </c>
      <c r="I210" s="290">
        <f t="shared" si="3"/>
        <v>34007.277900000001</v>
      </c>
    </row>
    <row r="211" spans="1:9" x14ac:dyDescent="0.2">
      <c r="A211" s="260">
        <v>42217</v>
      </c>
      <c r="B211" s="261" t="s">
        <v>524</v>
      </c>
      <c r="C211" s="261" t="s">
        <v>553</v>
      </c>
      <c r="D211" s="261" t="s">
        <v>544</v>
      </c>
      <c r="E211" s="261" t="s">
        <v>552</v>
      </c>
      <c r="F211" s="262">
        <v>35300</v>
      </c>
      <c r="G211" s="263">
        <v>789137.95</v>
      </c>
      <c r="H211" s="289">
        <v>2.5999999999999999E-2</v>
      </c>
      <c r="I211" s="290">
        <f t="shared" si="3"/>
        <v>20517.586699999996</v>
      </c>
    </row>
    <row r="212" spans="1:9" x14ac:dyDescent="0.2">
      <c r="A212" s="260">
        <v>42217</v>
      </c>
      <c r="B212" s="261" t="s">
        <v>524</v>
      </c>
      <c r="C212" s="261" t="s">
        <v>556</v>
      </c>
      <c r="D212" s="261" t="s">
        <v>63</v>
      </c>
      <c r="E212" s="261" t="s">
        <v>61</v>
      </c>
      <c r="F212" s="262">
        <v>32100</v>
      </c>
      <c r="G212" s="263">
        <v>7352664.0899999999</v>
      </c>
      <c r="H212" s="289">
        <v>1.7999999999999999E-2</v>
      </c>
      <c r="I212" s="290">
        <f t="shared" si="3"/>
        <v>132347.95361999999</v>
      </c>
    </row>
    <row r="213" spans="1:9" x14ac:dyDescent="0.2">
      <c r="A213" s="260">
        <v>42217</v>
      </c>
      <c r="B213" s="261" t="s">
        <v>524</v>
      </c>
      <c r="C213" s="261" t="s">
        <v>529</v>
      </c>
      <c r="D213" s="261" t="s">
        <v>22</v>
      </c>
      <c r="E213" s="261" t="s">
        <v>37</v>
      </c>
      <c r="F213" s="262">
        <v>31100</v>
      </c>
      <c r="G213" s="263">
        <v>164718.54999999999</v>
      </c>
      <c r="H213" s="289">
        <v>2.1000000000000001E-2</v>
      </c>
      <c r="I213" s="290">
        <f t="shared" si="3"/>
        <v>3459.0895500000001</v>
      </c>
    </row>
    <row r="214" spans="1:9" x14ac:dyDescent="0.2">
      <c r="A214" s="260">
        <v>42217</v>
      </c>
      <c r="B214" s="261" t="s">
        <v>524</v>
      </c>
      <c r="C214" s="261" t="s">
        <v>528</v>
      </c>
      <c r="D214" s="261" t="s">
        <v>22</v>
      </c>
      <c r="E214" s="261" t="s">
        <v>39</v>
      </c>
      <c r="F214" s="262">
        <v>31600</v>
      </c>
      <c r="G214" s="263">
        <v>1002877.06</v>
      </c>
      <c r="H214" s="289">
        <v>2.4E-2</v>
      </c>
      <c r="I214" s="290">
        <f t="shared" si="3"/>
        <v>24069.049440000003</v>
      </c>
    </row>
    <row r="215" spans="1:9" x14ac:dyDescent="0.2">
      <c r="A215" s="260">
        <v>42217</v>
      </c>
      <c r="B215" s="261" t="s">
        <v>524</v>
      </c>
      <c r="C215" s="261" t="s">
        <v>528</v>
      </c>
      <c r="D215" s="261" t="s">
        <v>22</v>
      </c>
      <c r="E215" s="261" t="s">
        <v>34</v>
      </c>
      <c r="F215" s="262">
        <v>31600</v>
      </c>
      <c r="G215" s="263">
        <v>1021918.26</v>
      </c>
      <c r="H215" s="289">
        <v>2.4E-2</v>
      </c>
      <c r="I215" s="290">
        <f t="shared" si="3"/>
        <v>24526.038240000002</v>
      </c>
    </row>
    <row r="216" spans="1:9" x14ac:dyDescent="0.2">
      <c r="A216" s="260">
        <v>42217</v>
      </c>
      <c r="B216" s="261" t="s">
        <v>524</v>
      </c>
      <c r="C216" s="261" t="s">
        <v>528</v>
      </c>
      <c r="D216" s="261" t="s">
        <v>22</v>
      </c>
      <c r="E216" s="261" t="s">
        <v>40</v>
      </c>
      <c r="F216" s="262">
        <v>31600</v>
      </c>
      <c r="G216" s="263">
        <v>1031000.14</v>
      </c>
      <c r="H216" s="289">
        <v>2.4E-2</v>
      </c>
      <c r="I216" s="290">
        <f t="shared" si="3"/>
        <v>24744.003360000002</v>
      </c>
    </row>
    <row r="217" spans="1:9" x14ac:dyDescent="0.2">
      <c r="A217" s="260">
        <v>42217</v>
      </c>
      <c r="B217" s="261" t="s">
        <v>524</v>
      </c>
      <c r="C217" s="261" t="s">
        <v>528</v>
      </c>
      <c r="D217" s="261" t="s">
        <v>22</v>
      </c>
      <c r="E217" s="261" t="s">
        <v>35</v>
      </c>
      <c r="F217" s="262">
        <v>31600</v>
      </c>
      <c r="G217" s="263">
        <v>1051552.55</v>
      </c>
      <c r="H217" s="289">
        <v>2.4E-2</v>
      </c>
      <c r="I217" s="290">
        <f t="shared" si="3"/>
        <v>25237.261200000001</v>
      </c>
    </row>
    <row r="218" spans="1:9" x14ac:dyDescent="0.2">
      <c r="A218" s="260">
        <v>42217</v>
      </c>
      <c r="B218" s="261" t="s">
        <v>524</v>
      </c>
      <c r="C218" s="261" t="s">
        <v>528</v>
      </c>
      <c r="D218" s="261" t="s">
        <v>22</v>
      </c>
      <c r="E218" s="261" t="s">
        <v>39</v>
      </c>
      <c r="F218" s="262">
        <v>31500</v>
      </c>
      <c r="G218" s="263">
        <v>4322419.59</v>
      </c>
      <c r="H218" s="289">
        <v>2.4E-2</v>
      </c>
      <c r="I218" s="290">
        <f t="shared" si="3"/>
        <v>103738.07016</v>
      </c>
    </row>
    <row r="219" spans="1:9" x14ac:dyDescent="0.2">
      <c r="A219" s="260">
        <v>42217</v>
      </c>
      <c r="B219" s="261" t="s">
        <v>524</v>
      </c>
      <c r="C219" s="261" t="s">
        <v>528</v>
      </c>
      <c r="D219" s="261" t="s">
        <v>22</v>
      </c>
      <c r="E219" s="261" t="s">
        <v>34</v>
      </c>
      <c r="F219" s="262">
        <v>31500</v>
      </c>
      <c r="G219" s="263">
        <v>4409692.4000000004</v>
      </c>
      <c r="H219" s="289">
        <v>2.4E-2</v>
      </c>
      <c r="I219" s="290">
        <f t="shared" si="3"/>
        <v>105832.61760000001</v>
      </c>
    </row>
    <row r="220" spans="1:9" x14ac:dyDescent="0.2">
      <c r="A220" s="260">
        <v>42217</v>
      </c>
      <c r="B220" s="261" t="s">
        <v>524</v>
      </c>
      <c r="C220" s="261" t="s">
        <v>528</v>
      </c>
      <c r="D220" s="261" t="s">
        <v>22</v>
      </c>
      <c r="E220" s="261" t="s">
        <v>40</v>
      </c>
      <c r="F220" s="262">
        <v>31500</v>
      </c>
      <c r="G220" s="263">
        <v>4448781.54</v>
      </c>
      <c r="H220" s="289">
        <v>2.4E-2</v>
      </c>
      <c r="I220" s="290">
        <f t="shared" si="3"/>
        <v>106770.75696</v>
      </c>
    </row>
    <row r="221" spans="1:9" x14ac:dyDescent="0.2">
      <c r="A221" s="260">
        <v>42217</v>
      </c>
      <c r="B221" s="261" t="s">
        <v>524</v>
      </c>
      <c r="C221" s="261" t="s">
        <v>528</v>
      </c>
      <c r="D221" s="261" t="s">
        <v>22</v>
      </c>
      <c r="E221" s="261" t="s">
        <v>35</v>
      </c>
      <c r="F221" s="262">
        <v>31500</v>
      </c>
      <c r="G221" s="263">
        <v>4661951.7</v>
      </c>
      <c r="H221" s="289">
        <v>2.4E-2</v>
      </c>
      <c r="I221" s="290">
        <f t="shared" si="3"/>
        <v>111886.84080000001</v>
      </c>
    </row>
    <row r="222" spans="1:9" x14ac:dyDescent="0.2">
      <c r="A222" s="260">
        <v>42217</v>
      </c>
      <c r="B222" s="261" t="s">
        <v>524</v>
      </c>
      <c r="C222" s="261" t="s">
        <v>528</v>
      </c>
      <c r="D222" s="261" t="s">
        <v>22</v>
      </c>
      <c r="E222" s="261" t="s">
        <v>34</v>
      </c>
      <c r="F222" s="262">
        <v>31200</v>
      </c>
      <c r="G222" s="263">
        <v>44971898.460000001</v>
      </c>
      <c r="H222" s="289">
        <v>2.5999999999999999E-2</v>
      </c>
      <c r="I222" s="290">
        <f t="shared" si="3"/>
        <v>1169269.35996</v>
      </c>
    </row>
    <row r="223" spans="1:9" x14ac:dyDescent="0.2">
      <c r="A223" s="260">
        <v>42217</v>
      </c>
      <c r="B223" s="261" t="s">
        <v>524</v>
      </c>
      <c r="C223" s="261" t="s">
        <v>528</v>
      </c>
      <c r="D223" s="261" t="s">
        <v>22</v>
      </c>
      <c r="E223" s="261" t="s">
        <v>39</v>
      </c>
      <c r="F223" s="262">
        <v>31200</v>
      </c>
      <c r="G223" s="263">
        <v>47146158.009999998</v>
      </c>
      <c r="H223" s="289">
        <v>2.5999999999999999E-2</v>
      </c>
      <c r="I223" s="290">
        <f t="shared" si="3"/>
        <v>1225800.1082599999</v>
      </c>
    </row>
    <row r="224" spans="1:9" x14ac:dyDescent="0.2">
      <c r="A224" s="260">
        <v>42217</v>
      </c>
      <c r="B224" s="261" t="s">
        <v>524</v>
      </c>
      <c r="C224" s="261" t="s">
        <v>528</v>
      </c>
      <c r="D224" s="261" t="s">
        <v>22</v>
      </c>
      <c r="E224" s="261" t="s">
        <v>40</v>
      </c>
      <c r="F224" s="262">
        <v>31200</v>
      </c>
      <c r="G224" s="263">
        <v>48469539.310000002</v>
      </c>
      <c r="H224" s="289">
        <v>2.5999999999999999E-2</v>
      </c>
      <c r="I224" s="290">
        <f t="shared" si="3"/>
        <v>1260208.0220600001</v>
      </c>
    </row>
    <row r="225" spans="1:9" x14ac:dyDescent="0.2">
      <c r="A225" s="260">
        <v>42217</v>
      </c>
      <c r="B225" s="261" t="s">
        <v>524</v>
      </c>
      <c r="C225" s="261" t="s">
        <v>528</v>
      </c>
      <c r="D225" s="261" t="s">
        <v>22</v>
      </c>
      <c r="E225" s="261" t="s">
        <v>35</v>
      </c>
      <c r="F225" s="262">
        <v>31200</v>
      </c>
      <c r="G225" s="263">
        <v>51910749.75</v>
      </c>
      <c r="H225" s="289">
        <v>2.5999999999999999E-2</v>
      </c>
      <c r="I225" s="290">
        <f t="shared" si="3"/>
        <v>1349679.4934999999</v>
      </c>
    </row>
    <row r="226" spans="1:9" x14ac:dyDescent="0.2">
      <c r="A226" s="260">
        <v>42217</v>
      </c>
      <c r="B226" s="261" t="s">
        <v>524</v>
      </c>
      <c r="C226" s="261" t="s">
        <v>525</v>
      </c>
      <c r="D226" s="261" t="s">
        <v>63</v>
      </c>
      <c r="E226" s="261" t="s">
        <v>65</v>
      </c>
      <c r="F226" s="262">
        <v>32200</v>
      </c>
      <c r="G226" s="263">
        <v>-135242.70000000001</v>
      </c>
      <c r="H226" s="289">
        <v>0.02</v>
      </c>
      <c r="I226" s="290">
        <f t="shared" si="3"/>
        <v>-2704.8540000000003</v>
      </c>
    </row>
    <row r="227" spans="1:9" x14ac:dyDescent="0.2">
      <c r="A227" s="260">
        <v>42217</v>
      </c>
      <c r="B227" s="261" t="s">
        <v>524</v>
      </c>
      <c r="C227" s="261" t="s">
        <v>525</v>
      </c>
      <c r="D227" s="261" t="s">
        <v>63</v>
      </c>
      <c r="E227" s="261" t="s">
        <v>73</v>
      </c>
      <c r="F227" s="262">
        <v>32500</v>
      </c>
      <c r="G227" s="263">
        <v>75584.820000000007</v>
      </c>
      <c r="H227" s="289">
        <v>1.7999999999999999E-2</v>
      </c>
      <c r="I227" s="290">
        <f t="shared" si="3"/>
        <v>1360.52676</v>
      </c>
    </row>
    <row r="228" spans="1:9" x14ac:dyDescent="0.2">
      <c r="A228" s="260">
        <v>42217</v>
      </c>
      <c r="B228" s="261" t="s">
        <v>524</v>
      </c>
      <c r="C228" s="261" t="s">
        <v>525</v>
      </c>
      <c r="D228" s="261" t="s">
        <v>63</v>
      </c>
      <c r="E228" s="261" t="s">
        <v>75</v>
      </c>
      <c r="F228" s="262">
        <v>32500</v>
      </c>
      <c r="G228" s="263">
        <v>88518.78</v>
      </c>
      <c r="H228" s="289">
        <v>1.7999999999999999E-2</v>
      </c>
      <c r="I228" s="290">
        <f t="shared" si="3"/>
        <v>1593.3380399999999</v>
      </c>
    </row>
    <row r="229" spans="1:9" x14ac:dyDescent="0.2">
      <c r="A229" s="260">
        <v>42217</v>
      </c>
      <c r="B229" s="261" t="s">
        <v>524</v>
      </c>
      <c r="C229" s="261" t="s">
        <v>525</v>
      </c>
      <c r="D229" s="261" t="s">
        <v>63</v>
      </c>
      <c r="E229" s="261" t="s">
        <v>61</v>
      </c>
      <c r="F229" s="262">
        <v>32200</v>
      </c>
      <c r="G229" s="263">
        <v>394854.28</v>
      </c>
      <c r="H229" s="289">
        <v>0.02</v>
      </c>
      <c r="I229" s="290">
        <f t="shared" si="3"/>
        <v>7897.0856000000003</v>
      </c>
    </row>
    <row r="230" spans="1:9" x14ac:dyDescent="0.2">
      <c r="A230" s="260">
        <v>42217</v>
      </c>
      <c r="B230" s="261" t="s">
        <v>524</v>
      </c>
      <c r="C230" s="261" t="s">
        <v>551</v>
      </c>
      <c r="D230" s="261" t="s">
        <v>544</v>
      </c>
      <c r="E230" s="261" t="s">
        <v>95</v>
      </c>
      <c r="F230" s="262">
        <v>35310</v>
      </c>
      <c r="G230" s="263">
        <v>1703214.38</v>
      </c>
      <c r="H230" s="289">
        <v>2.9000000000000001E-2</v>
      </c>
      <c r="I230" s="290">
        <f t="shared" si="3"/>
        <v>49393.217019999996</v>
      </c>
    </row>
    <row r="231" spans="1:9" x14ac:dyDescent="0.2">
      <c r="A231" s="260">
        <v>42217</v>
      </c>
      <c r="B231" s="261" t="s">
        <v>524</v>
      </c>
      <c r="C231" s="261" t="s">
        <v>525</v>
      </c>
      <c r="D231" s="261" t="s">
        <v>63</v>
      </c>
      <c r="E231" s="261" t="s">
        <v>68</v>
      </c>
      <c r="F231" s="262">
        <v>32100</v>
      </c>
      <c r="G231" s="263">
        <v>682775.6</v>
      </c>
      <c r="H231" s="289">
        <v>1.7999999999999999E-2</v>
      </c>
      <c r="I231" s="290">
        <f t="shared" si="3"/>
        <v>12289.960799999999</v>
      </c>
    </row>
    <row r="232" spans="1:9" x14ac:dyDescent="0.2">
      <c r="A232" s="260">
        <v>42217</v>
      </c>
      <c r="B232" s="261" t="s">
        <v>524</v>
      </c>
      <c r="C232" s="261" t="s">
        <v>553</v>
      </c>
      <c r="D232" s="261" t="s">
        <v>544</v>
      </c>
      <c r="E232" s="261" t="s">
        <v>95</v>
      </c>
      <c r="F232" s="262">
        <v>35310</v>
      </c>
      <c r="G232" s="263">
        <v>1328699.1499999999</v>
      </c>
      <c r="H232" s="289">
        <v>2.9000000000000001E-2</v>
      </c>
      <c r="I232" s="290">
        <f t="shared" si="3"/>
        <v>38532.275349999996</v>
      </c>
    </row>
    <row r="233" spans="1:9" x14ac:dyDescent="0.2">
      <c r="A233" s="260">
        <v>42217</v>
      </c>
      <c r="B233" s="261" t="s">
        <v>524</v>
      </c>
      <c r="C233" s="261" t="s">
        <v>525</v>
      </c>
      <c r="D233" s="261" t="s">
        <v>63</v>
      </c>
      <c r="E233" s="261" t="s">
        <v>61</v>
      </c>
      <c r="F233" s="262">
        <v>32500</v>
      </c>
      <c r="G233" s="263">
        <v>904720.52</v>
      </c>
      <c r="H233" s="289">
        <v>1.7999999999999999E-2</v>
      </c>
      <c r="I233" s="290">
        <f t="shared" si="3"/>
        <v>16284.969359999999</v>
      </c>
    </row>
    <row r="234" spans="1:9" x14ac:dyDescent="0.2">
      <c r="A234" s="260">
        <v>42217</v>
      </c>
      <c r="B234" s="261" t="s">
        <v>524</v>
      </c>
      <c r="C234" s="261" t="s">
        <v>525</v>
      </c>
      <c r="D234" s="261" t="s">
        <v>63</v>
      </c>
      <c r="E234" s="261" t="s">
        <v>70</v>
      </c>
      <c r="F234" s="262">
        <v>32200</v>
      </c>
      <c r="G234" s="263">
        <v>1519969.34</v>
      </c>
      <c r="H234" s="289">
        <v>0.02</v>
      </c>
      <c r="I234" s="290">
        <f t="shared" si="3"/>
        <v>30399.386800000004</v>
      </c>
    </row>
    <row r="235" spans="1:9" x14ac:dyDescent="0.2">
      <c r="A235" s="260">
        <v>42217</v>
      </c>
      <c r="B235" s="261" t="s">
        <v>524</v>
      </c>
      <c r="C235" s="261" t="s">
        <v>525</v>
      </c>
      <c r="D235" s="261" t="s">
        <v>63</v>
      </c>
      <c r="E235" s="261" t="s">
        <v>75</v>
      </c>
      <c r="F235" s="262">
        <v>32200</v>
      </c>
      <c r="G235" s="263">
        <v>2024101.2</v>
      </c>
      <c r="H235" s="289">
        <v>0.02</v>
      </c>
      <c r="I235" s="290">
        <f t="shared" si="3"/>
        <v>40482.023999999998</v>
      </c>
    </row>
    <row r="236" spans="1:9" x14ac:dyDescent="0.2">
      <c r="A236" s="260">
        <v>42217</v>
      </c>
      <c r="B236" s="261" t="s">
        <v>524</v>
      </c>
      <c r="C236" s="261" t="s">
        <v>525</v>
      </c>
      <c r="D236" s="261" t="s">
        <v>63</v>
      </c>
      <c r="E236" s="261" t="s">
        <v>73</v>
      </c>
      <c r="F236" s="262">
        <v>32200</v>
      </c>
      <c r="G236" s="263">
        <v>2291736.35</v>
      </c>
      <c r="H236" s="289">
        <v>0.02</v>
      </c>
      <c r="I236" s="290">
        <f t="shared" si="3"/>
        <v>45834.727000000006</v>
      </c>
    </row>
    <row r="237" spans="1:9" x14ac:dyDescent="0.2">
      <c r="A237" s="260">
        <v>42217</v>
      </c>
      <c r="B237" s="261" t="s">
        <v>524</v>
      </c>
      <c r="C237" s="261" t="s">
        <v>525</v>
      </c>
      <c r="D237" s="261" t="s">
        <v>63</v>
      </c>
      <c r="E237" s="261" t="s">
        <v>68</v>
      </c>
      <c r="F237" s="262">
        <v>32200</v>
      </c>
      <c r="G237" s="263">
        <v>3413878.84</v>
      </c>
      <c r="H237" s="289">
        <v>0.02</v>
      </c>
      <c r="I237" s="290">
        <f t="shared" si="3"/>
        <v>68277.576799999995</v>
      </c>
    </row>
    <row r="238" spans="1:9" x14ac:dyDescent="0.2">
      <c r="A238" s="260">
        <v>42217</v>
      </c>
      <c r="B238" s="261" t="s">
        <v>524</v>
      </c>
      <c r="C238" s="261" t="s">
        <v>525</v>
      </c>
      <c r="D238" s="261" t="s">
        <v>63</v>
      </c>
      <c r="E238" s="261" t="s">
        <v>68</v>
      </c>
      <c r="F238" s="262">
        <v>32400</v>
      </c>
      <c r="G238" s="263">
        <v>3523191.08</v>
      </c>
      <c r="H238" s="289">
        <v>1.7999999999999999E-2</v>
      </c>
      <c r="I238" s="290">
        <f t="shared" si="3"/>
        <v>63417.439439999995</v>
      </c>
    </row>
    <row r="239" spans="1:9" x14ac:dyDescent="0.2">
      <c r="A239" s="260">
        <v>42217</v>
      </c>
      <c r="B239" s="261" t="s">
        <v>524</v>
      </c>
      <c r="C239" s="261" t="s">
        <v>525</v>
      </c>
      <c r="D239" s="261" t="s">
        <v>63</v>
      </c>
      <c r="E239" s="261" t="s">
        <v>61</v>
      </c>
      <c r="F239" s="262">
        <v>32100</v>
      </c>
      <c r="G239" s="263">
        <v>5108347.3899999997</v>
      </c>
      <c r="H239" s="289">
        <v>1.7999999999999999E-2</v>
      </c>
      <c r="I239" s="290">
        <f t="shared" si="3"/>
        <v>91950.253019999989</v>
      </c>
    </row>
    <row r="240" spans="1:9" x14ac:dyDescent="0.2">
      <c r="A240" s="260">
        <v>42217</v>
      </c>
      <c r="B240" s="261" t="s">
        <v>524</v>
      </c>
      <c r="C240" s="261" t="s">
        <v>525</v>
      </c>
      <c r="D240" s="261" t="s">
        <v>63</v>
      </c>
      <c r="E240" s="261" t="s">
        <v>65</v>
      </c>
      <c r="F240" s="262">
        <v>32100</v>
      </c>
      <c r="G240" s="263">
        <v>5252575.38</v>
      </c>
      <c r="H240" s="289">
        <v>1.7999999999999999E-2</v>
      </c>
      <c r="I240" s="290">
        <f t="shared" si="3"/>
        <v>94546.356839999993</v>
      </c>
    </row>
    <row r="241" spans="1:9" x14ac:dyDescent="0.2">
      <c r="A241" s="260">
        <v>42217</v>
      </c>
      <c r="B241" s="261" t="s">
        <v>524</v>
      </c>
      <c r="C241" s="261" t="s">
        <v>526</v>
      </c>
      <c r="D241" s="261" t="s">
        <v>22</v>
      </c>
      <c r="E241" s="261" t="s">
        <v>29</v>
      </c>
      <c r="F241" s="262">
        <v>31200</v>
      </c>
      <c r="G241" s="263">
        <v>150774.53</v>
      </c>
      <c r="H241" s="289">
        <v>2.5999999999999999E-2</v>
      </c>
      <c r="I241" s="290">
        <f t="shared" si="3"/>
        <v>3920.1377799999996</v>
      </c>
    </row>
    <row r="242" spans="1:9" x14ac:dyDescent="0.2">
      <c r="A242" s="260">
        <v>42217</v>
      </c>
      <c r="B242" s="261" t="s">
        <v>524</v>
      </c>
      <c r="C242" s="261" t="s">
        <v>526</v>
      </c>
      <c r="D242" s="261" t="s">
        <v>63</v>
      </c>
      <c r="E242" s="261" t="s">
        <v>61</v>
      </c>
      <c r="F242" s="262">
        <v>32100</v>
      </c>
      <c r="G242" s="263">
        <v>271253.71999999997</v>
      </c>
      <c r="H242" s="289">
        <v>1.7999999999999999E-2</v>
      </c>
      <c r="I242" s="290">
        <f t="shared" si="3"/>
        <v>4882.5669599999992</v>
      </c>
    </row>
    <row r="243" spans="1:9" x14ac:dyDescent="0.2">
      <c r="A243" s="260">
        <v>42217</v>
      </c>
      <c r="B243" s="261" t="s">
        <v>524</v>
      </c>
      <c r="C243" s="261" t="s">
        <v>525</v>
      </c>
      <c r="D243" s="261" t="s">
        <v>63</v>
      </c>
      <c r="E243" s="261" t="s">
        <v>61</v>
      </c>
      <c r="F243" s="262">
        <v>32570</v>
      </c>
      <c r="G243" s="263">
        <v>744956.12</v>
      </c>
      <c r="H243" s="289">
        <v>0.1429</v>
      </c>
      <c r="I243" s="290">
        <f t="shared" si="3"/>
        <v>106454.229548</v>
      </c>
    </row>
    <row r="244" spans="1:9" x14ac:dyDescent="0.2">
      <c r="A244" s="260">
        <v>42217</v>
      </c>
      <c r="B244" s="261" t="s">
        <v>524</v>
      </c>
      <c r="C244" s="261" t="s">
        <v>526</v>
      </c>
      <c r="D244" s="261" t="s">
        <v>22</v>
      </c>
      <c r="E244" s="261" t="s">
        <v>35</v>
      </c>
      <c r="F244" s="262">
        <v>31200</v>
      </c>
      <c r="G244" s="263">
        <v>375421.6</v>
      </c>
      <c r="H244" s="289">
        <v>2.5999999999999999E-2</v>
      </c>
      <c r="I244" s="290">
        <f t="shared" si="3"/>
        <v>9760.9615999999987</v>
      </c>
    </row>
    <row r="245" spans="1:9" ht="11.25" x14ac:dyDescent="0.2">
      <c r="A245" s="260">
        <v>42217</v>
      </c>
      <c r="B245" s="261" t="s">
        <v>524</v>
      </c>
      <c r="C245" s="261" t="s">
        <v>526</v>
      </c>
      <c r="D245" s="261" t="s">
        <v>63</v>
      </c>
      <c r="E245" s="261" t="s">
        <v>65</v>
      </c>
      <c r="F245" s="262">
        <v>32100</v>
      </c>
      <c r="G245" s="263">
        <v>382250.93</v>
      </c>
      <c r="H245" s="289">
        <v>1.7999999999999999E-2</v>
      </c>
      <c r="I245" s="290">
        <f t="shared" si="3"/>
        <v>6880.5167399999991</v>
      </c>
    </row>
    <row r="247" spans="1:9" ht="10.8" thickBot="1" x14ac:dyDescent="0.25">
      <c r="G247" s="265">
        <f>SUM(G4:G245)</f>
        <v>1635317670.2599993</v>
      </c>
    </row>
    <row r="248" spans="1:9" ht="10.5" customHeight="1" thickTop="1" x14ac:dyDescent="0.2">
      <c r="F248" s="266" t="s">
        <v>557</v>
      </c>
      <c r="G248" s="267">
        <f>G247-G249</f>
        <v>1635317670.2599993</v>
      </c>
    </row>
    <row r="249" spans="1:9" x14ac:dyDescent="0.2">
      <c r="A249" s="261"/>
      <c r="E249" s="268"/>
      <c r="F249" s="268"/>
      <c r="G249" s="269"/>
    </row>
    <row r="250" spans="1:9" x14ac:dyDescent="0.2">
      <c r="A250" s="261"/>
      <c r="E250" s="268"/>
      <c r="F250" s="268"/>
      <c r="G250" s="269"/>
    </row>
    <row r="251" spans="1:9" x14ac:dyDescent="0.2">
      <c r="A251" s="261"/>
      <c r="E251" s="268"/>
      <c r="F251" s="268"/>
      <c r="G251" s="269"/>
    </row>
    <row r="252" spans="1:9" x14ac:dyDescent="0.2">
      <c r="A252" s="261"/>
      <c r="E252" s="268"/>
      <c r="F252" s="268"/>
      <c r="G252" s="269"/>
    </row>
    <row r="253" spans="1:9" x14ac:dyDescent="0.2">
      <c r="A253" s="261"/>
    </row>
    <row r="254" spans="1:9" x14ac:dyDescent="0.2">
      <c r="A254" s="261"/>
    </row>
    <row r="255" spans="1:9" x14ac:dyDescent="0.2">
      <c r="A255" s="261"/>
    </row>
    <row r="256" spans="1:9" x14ac:dyDescent="0.2">
      <c r="A256" s="261"/>
    </row>
    <row r="257" spans="1:1" x14ac:dyDescent="0.2">
      <c r="A257" s="261"/>
    </row>
    <row r="258" spans="1:1" x14ac:dyDescent="0.2">
      <c r="A258" s="261"/>
    </row>
    <row r="259" spans="1:1" x14ac:dyDescent="0.2">
      <c r="A259" s="261"/>
    </row>
    <row r="260" spans="1:1" x14ac:dyDescent="0.2">
      <c r="A260" s="261"/>
    </row>
    <row r="261" spans="1:1" x14ac:dyDescent="0.2">
      <c r="A261" s="261"/>
    </row>
    <row r="262" spans="1:1" x14ac:dyDescent="0.2">
      <c r="A262" s="261"/>
    </row>
    <row r="263" spans="1:1" x14ac:dyDescent="0.2">
      <c r="A263" s="261"/>
    </row>
    <row r="264" spans="1:1" x14ac:dyDescent="0.2">
      <c r="A264" s="261"/>
    </row>
    <row r="265" spans="1:1" x14ac:dyDescent="0.2">
      <c r="A265" s="261"/>
    </row>
    <row r="266" spans="1:1" x14ac:dyDescent="0.2">
      <c r="A266" s="261"/>
    </row>
    <row r="267" spans="1:1" ht="11.25" x14ac:dyDescent="0.2">
      <c r="A267" s="261"/>
    </row>
    <row r="284" spans="2:3" x14ac:dyDescent="0.2">
      <c r="B284" s="262"/>
      <c r="C284" s="262"/>
    </row>
    <row r="285" spans="2:3" x14ac:dyDescent="0.2">
      <c r="B285" s="262"/>
      <c r="C285" s="262"/>
    </row>
    <row r="286" spans="2:3" x14ac:dyDescent="0.2">
      <c r="B286" s="262"/>
      <c r="C286" s="262"/>
    </row>
    <row r="287" spans="2:3" x14ac:dyDescent="0.2">
      <c r="B287" s="262"/>
      <c r="C287" s="262"/>
    </row>
    <row r="288" spans="2:3" x14ac:dyDescent="0.2">
      <c r="B288" s="262"/>
      <c r="C288" s="262"/>
    </row>
    <row r="289" spans="2:3" x14ac:dyDescent="0.2">
      <c r="B289" s="262"/>
      <c r="C289" s="262"/>
    </row>
    <row r="290" spans="2:3" x14ac:dyDescent="0.2">
      <c r="B290" s="262"/>
      <c r="C290" s="262"/>
    </row>
    <row r="291" spans="2:3" x14ac:dyDescent="0.2">
      <c r="B291" s="262"/>
      <c r="C291" s="262"/>
    </row>
    <row r="292" spans="2:3" x14ac:dyDescent="0.2">
      <c r="B292" s="262"/>
      <c r="C292" s="262"/>
    </row>
    <row r="293" spans="2:3" x14ac:dyDescent="0.2">
      <c r="B293" s="262"/>
      <c r="C293" s="262"/>
    </row>
    <row r="294" spans="2:3" x14ac:dyDescent="0.2">
      <c r="B294" s="262"/>
      <c r="C294" s="262"/>
    </row>
    <row r="295" spans="2:3" x14ac:dyDescent="0.2">
      <c r="B295" s="262"/>
      <c r="C295" s="262"/>
    </row>
    <row r="296" spans="2:3" x14ac:dyDescent="0.2">
      <c r="B296" s="262"/>
      <c r="C296" s="262"/>
    </row>
    <row r="297" spans="2:3" x14ac:dyDescent="0.2">
      <c r="B297" s="262"/>
      <c r="C297" s="262"/>
    </row>
    <row r="298" spans="2:3" x14ac:dyDescent="0.2">
      <c r="B298" s="262"/>
      <c r="C298" s="262"/>
    </row>
    <row r="299" spans="2:3" x14ac:dyDescent="0.2">
      <c r="B299" s="262"/>
      <c r="C299" s="262"/>
    </row>
    <row r="300" spans="2:3" x14ac:dyDescent="0.2">
      <c r="B300" s="262"/>
      <c r="C300" s="262"/>
    </row>
    <row r="301" spans="2:3" x14ac:dyDescent="0.2">
      <c r="B301" s="262"/>
      <c r="C301" s="262"/>
    </row>
    <row r="302" spans="2:3" x14ac:dyDescent="0.2">
      <c r="B302" s="262"/>
      <c r="C302" s="262"/>
    </row>
    <row r="303" spans="2:3" x14ac:dyDescent="0.2">
      <c r="B303" s="262"/>
      <c r="C303" s="262"/>
    </row>
    <row r="304" spans="2:3" x14ac:dyDescent="0.2">
      <c r="B304" s="262"/>
      <c r="C304" s="262"/>
    </row>
    <row r="305" spans="2:3" x14ac:dyDescent="0.2">
      <c r="B305" s="262"/>
      <c r="C305" s="262"/>
    </row>
    <row r="306" spans="2:3" x14ac:dyDescent="0.2">
      <c r="B306" s="262"/>
      <c r="C306" s="262"/>
    </row>
    <row r="307" spans="2:3" x14ac:dyDescent="0.2">
      <c r="B307" s="262"/>
      <c r="C307" s="262"/>
    </row>
    <row r="308" spans="2:3" x14ac:dyDescent="0.2">
      <c r="B308" s="262"/>
      <c r="C308" s="262"/>
    </row>
    <row r="309" spans="2:3" x14ac:dyDescent="0.2">
      <c r="B309" s="262"/>
      <c r="C309" s="262"/>
    </row>
    <row r="310" spans="2:3" x14ac:dyDescent="0.2">
      <c r="B310" s="262"/>
      <c r="C310" s="262"/>
    </row>
    <row r="311" spans="2:3" x14ac:dyDescent="0.2">
      <c r="B311" s="262"/>
      <c r="C311" s="262"/>
    </row>
    <row r="312" spans="2:3" x14ac:dyDescent="0.2">
      <c r="B312" s="262"/>
      <c r="C312" s="262"/>
    </row>
    <row r="313" spans="2:3" x14ac:dyDescent="0.2">
      <c r="B313" s="262"/>
      <c r="C313" s="262"/>
    </row>
    <row r="314" spans="2:3" x14ac:dyDescent="0.2">
      <c r="B314" s="262"/>
      <c r="C314" s="262"/>
    </row>
    <row r="315" spans="2:3" x14ac:dyDescent="0.2">
      <c r="B315" s="262"/>
      <c r="C315" s="262"/>
    </row>
    <row r="316" spans="2:3" x14ac:dyDescent="0.2">
      <c r="B316" s="262"/>
      <c r="C316" s="262"/>
    </row>
    <row r="317" spans="2:3" x14ac:dyDescent="0.2">
      <c r="B317" s="262"/>
      <c r="C317" s="262"/>
    </row>
    <row r="318" spans="2:3" x14ac:dyDescent="0.2">
      <c r="B318" s="262"/>
      <c r="C318" s="262"/>
    </row>
    <row r="319" spans="2:3" x14ac:dyDescent="0.2">
      <c r="B319" s="262"/>
      <c r="C319" s="262"/>
    </row>
    <row r="320" spans="2:3" x14ac:dyDescent="0.2">
      <c r="B320" s="262"/>
      <c r="C320" s="262"/>
    </row>
    <row r="321" spans="2:3" x14ac:dyDescent="0.2">
      <c r="B321" s="262"/>
      <c r="C321" s="262"/>
    </row>
    <row r="322" spans="2:3" x14ac:dyDescent="0.2">
      <c r="B322" s="262"/>
      <c r="C322" s="262"/>
    </row>
    <row r="323" spans="2:3" x14ac:dyDescent="0.2">
      <c r="B323" s="262"/>
      <c r="C323" s="262"/>
    </row>
    <row r="324" spans="2:3" x14ac:dyDescent="0.2">
      <c r="B324" s="262"/>
      <c r="C324" s="262"/>
    </row>
    <row r="325" spans="2:3" x14ac:dyDescent="0.2">
      <c r="B325" s="262"/>
      <c r="C325" s="262"/>
    </row>
    <row r="326" spans="2:3" x14ac:dyDescent="0.2">
      <c r="B326" s="262"/>
      <c r="C326" s="262"/>
    </row>
    <row r="327" spans="2:3" x14ac:dyDescent="0.2">
      <c r="B327" s="262"/>
      <c r="C327" s="262"/>
    </row>
    <row r="328" spans="2:3" x14ac:dyDescent="0.2">
      <c r="B328" s="262"/>
      <c r="C328" s="262"/>
    </row>
    <row r="329" spans="2:3" x14ac:dyDescent="0.2">
      <c r="B329" s="262"/>
      <c r="C329" s="262"/>
    </row>
    <row r="330" spans="2:3" x14ac:dyDescent="0.2">
      <c r="B330" s="262"/>
      <c r="C330" s="262"/>
    </row>
    <row r="331" spans="2:3" x14ac:dyDescent="0.2">
      <c r="B331" s="262"/>
      <c r="C331" s="262"/>
    </row>
    <row r="332" spans="2:3" x14ac:dyDescent="0.2">
      <c r="B332" s="262"/>
      <c r="C332" s="262"/>
    </row>
    <row r="333" spans="2:3" x14ac:dyDescent="0.2">
      <c r="B333" s="262"/>
      <c r="C333" s="262"/>
    </row>
    <row r="334" spans="2:3" x14ac:dyDescent="0.2">
      <c r="B334" s="262"/>
      <c r="C334" s="262"/>
    </row>
    <row r="335" spans="2:3" x14ac:dyDescent="0.2">
      <c r="B335" s="262"/>
      <c r="C335" s="262"/>
    </row>
    <row r="336" spans="2:3" x14ac:dyDescent="0.2">
      <c r="B336" s="262"/>
      <c r="C336" s="262"/>
    </row>
    <row r="337" spans="2:3" x14ac:dyDescent="0.2">
      <c r="B337" s="262"/>
      <c r="C337" s="262"/>
    </row>
    <row r="338" spans="2:3" x14ac:dyDescent="0.2">
      <c r="B338" s="262"/>
      <c r="C338" s="262"/>
    </row>
    <row r="339" spans="2:3" x14ac:dyDescent="0.2">
      <c r="B339" s="262"/>
      <c r="C339" s="262"/>
    </row>
    <row r="340" spans="2:3" x14ac:dyDescent="0.2">
      <c r="B340" s="262"/>
      <c r="C340" s="262"/>
    </row>
    <row r="341" spans="2:3" x14ac:dyDescent="0.2">
      <c r="B341" s="262"/>
      <c r="C341" s="262"/>
    </row>
    <row r="342" spans="2:3" x14ac:dyDescent="0.2">
      <c r="B342" s="262"/>
      <c r="C342" s="262"/>
    </row>
    <row r="343" spans="2:3" x14ac:dyDescent="0.2">
      <c r="B343" s="262"/>
      <c r="C343" s="262"/>
    </row>
    <row r="344" spans="2:3" x14ac:dyDescent="0.2">
      <c r="B344" s="262"/>
      <c r="C344" s="262"/>
    </row>
    <row r="345" spans="2:3" x14ac:dyDescent="0.2">
      <c r="B345" s="262"/>
      <c r="C345" s="262"/>
    </row>
    <row r="346" spans="2:3" x14ac:dyDescent="0.2">
      <c r="B346" s="262"/>
      <c r="C346" s="262"/>
    </row>
    <row r="347" spans="2:3" x14ac:dyDescent="0.2">
      <c r="B347" s="262"/>
      <c r="C347" s="262"/>
    </row>
    <row r="348" spans="2:3" x14ac:dyDescent="0.2">
      <c r="B348" s="262"/>
      <c r="C348" s="262"/>
    </row>
    <row r="349" spans="2:3" x14ac:dyDescent="0.2">
      <c r="B349" s="262"/>
      <c r="C349" s="262"/>
    </row>
    <row r="350" spans="2:3" x14ac:dyDescent="0.2">
      <c r="B350" s="262"/>
      <c r="C350" s="262"/>
    </row>
    <row r="351" spans="2:3" x14ac:dyDescent="0.2">
      <c r="B351" s="262"/>
      <c r="C351" s="262"/>
    </row>
    <row r="352" spans="2:3" x14ac:dyDescent="0.2">
      <c r="B352" s="262"/>
      <c r="C352" s="262"/>
    </row>
    <row r="353" spans="2:3" x14ac:dyDescent="0.2">
      <c r="B353" s="262"/>
      <c r="C353" s="262"/>
    </row>
    <row r="354" spans="2:3" x14ac:dyDescent="0.2">
      <c r="B354" s="262"/>
      <c r="C354" s="262"/>
    </row>
    <row r="355" spans="2:3" x14ac:dyDescent="0.2">
      <c r="B355" s="262"/>
      <c r="C355" s="262"/>
    </row>
    <row r="356" spans="2:3" x14ac:dyDescent="0.2">
      <c r="B356" s="262"/>
      <c r="C356" s="262"/>
    </row>
    <row r="357" spans="2:3" x14ac:dyDescent="0.2">
      <c r="B357" s="262"/>
      <c r="C357" s="262"/>
    </row>
    <row r="358" spans="2:3" x14ac:dyDescent="0.2">
      <c r="B358" s="262"/>
      <c r="C358" s="262"/>
    </row>
    <row r="359" spans="2:3" x14ac:dyDescent="0.2">
      <c r="B359" s="262"/>
      <c r="C359" s="262"/>
    </row>
    <row r="360" spans="2:3" x14ac:dyDescent="0.2">
      <c r="B360" s="262"/>
      <c r="C360" s="262"/>
    </row>
    <row r="361" spans="2:3" x14ac:dyDescent="0.2">
      <c r="B361" s="262"/>
      <c r="C361" s="262"/>
    </row>
    <row r="362" spans="2:3" x14ac:dyDescent="0.2">
      <c r="B362" s="262"/>
      <c r="C362" s="262"/>
    </row>
    <row r="363" spans="2:3" x14ac:dyDescent="0.2">
      <c r="B363" s="262"/>
      <c r="C363" s="262"/>
    </row>
    <row r="364" spans="2:3" x14ac:dyDescent="0.2">
      <c r="B364" s="262"/>
      <c r="C364" s="262"/>
    </row>
    <row r="365" spans="2:3" x14ac:dyDescent="0.2">
      <c r="B365" s="262"/>
      <c r="C365" s="262"/>
    </row>
    <row r="366" spans="2:3" x14ac:dyDescent="0.2">
      <c r="B366" s="262"/>
      <c r="C366" s="262"/>
    </row>
    <row r="367" spans="2:3" x14ac:dyDescent="0.2">
      <c r="B367" s="262"/>
      <c r="C367" s="262"/>
    </row>
    <row r="368" spans="2:3" x14ac:dyDescent="0.2">
      <c r="B368" s="262"/>
      <c r="C368" s="262"/>
    </row>
    <row r="369" spans="2:3" x14ac:dyDescent="0.2">
      <c r="B369" s="262"/>
      <c r="C369" s="262"/>
    </row>
    <row r="370" spans="2:3" x14ac:dyDescent="0.2">
      <c r="B370" s="262"/>
      <c r="C370" s="262"/>
    </row>
    <row r="371" spans="2:3" x14ac:dyDescent="0.2">
      <c r="B371" s="262"/>
      <c r="C371" s="262"/>
    </row>
    <row r="372" spans="2:3" x14ac:dyDescent="0.2">
      <c r="B372" s="262"/>
      <c r="C372" s="262"/>
    </row>
    <row r="373" spans="2:3" x14ac:dyDescent="0.2">
      <c r="B373" s="262"/>
      <c r="C373" s="262"/>
    </row>
    <row r="374" spans="2:3" x14ac:dyDescent="0.2">
      <c r="B374" s="262"/>
      <c r="C374" s="262"/>
    </row>
    <row r="375" spans="2:3" x14ac:dyDescent="0.2">
      <c r="B375" s="262"/>
      <c r="C375" s="262"/>
    </row>
    <row r="376" spans="2:3" x14ac:dyDescent="0.2">
      <c r="B376" s="262"/>
      <c r="C376" s="262"/>
    </row>
    <row r="377" spans="2:3" x14ac:dyDescent="0.2">
      <c r="B377" s="262"/>
      <c r="C377" s="262"/>
    </row>
    <row r="378" spans="2:3" x14ac:dyDescent="0.2">
      <c r="B378" s="262"/>
      <c r="C378" s="262"/>
    </row>
    <row r="379" spans="2:3" x14ac:dyDescent="0.2">
      <c r="B379" s="262"/>
      <c r="C379" s="262"/>
    </row>
    <row r="380" spans="2:3" x14ac:dyDescent="0.2">
      <c r="B380" s="262"/>
      <c r="C380" s="262"/>
    </row>
    <row r="381" spans="2:3" x14ac:dyDescent="0.2">
      <c r="B381" s="262"/>
      <c r="C381" s="262"/>
    </row>
    <row r="382" spans="2:3" x14ac:dyDescent="0.2">
      <c r="B382" s="262"/>
      <c r="C382" s="262"/>
    </row>
    <row r="383" spans="2:3" x14ac:dyDescent="0.2">
      <c r="B383" s="262"/>
      <c r="C383" s="262"/>
    </row>
    <row r="384" spans="2:3" x14ac:dyDescent="0.2">
      <c r="B384" s="262"/>
      <c r="C384" s="262"/>
    </row>
    <row r="385" spans="2:3" x14ac:dyDescent="0.2">
      <c r="B385" s="262"/>
      <c r="C385" s="262"/>
    </row>
    <row r="386" spans="2:3" x14ac:dyDescent="0.2">
      <c r="B386" s="262"/>
      <c r="C386" s="262"/>
    </row>
    <row r="387" spans="2:3" x14ac:dyDescent="0.2">
      <c r="B387" s="262"/>
      <c r="C387" s="262"/>
    </row>
    <row r="388" spans="2:3" x14ac:dyDescent="0.2">
      <c r="B388" s="262"/>
      <c r="C388" s="262"/>
    </row>
    <row r="389" spans="2:3" x14ac:dyDescent="0.2">
      <c r="B389" s="262"/>
      <c r="C389" s="262"/>
    </row>
    <row r="390" spans="2:3" x14ac:dyDescent="0.2">
      <c r="B390" s="262"/>
      <c r="C390" s="262"/>
    </row>
    <row r="391" spans="2:3" x14ac:dyDescent="0.2">
      <c r="B391" s="262"/>
      <c r="C391" s="262"/>
    </row>
    <row r="392" spans="2:3" x14ac:dyDescent="0.2">
      <c r="B392" s="262"/>
      <c r="C392" s="262"/>
    </row>
    <row r="393" spans="2:3" x14ac:dyDescent="0.2">
      <c r="B393" s="262"/>
      <c r="C393" s="262"/>
    </row>
    <row r="394" spans="2:3" x14ac:dyDescent="0.2">
      <c r="B394" s="262"/>
      <c r="C394" s="262"/>
    </row>
    <row r="395" spans="2:3" x14ac:dyDescent="0.2">
      <c r="B395" s="262"/>
      <c r="C395" s="262"/>
    </row>
    <row r="396" spans="2:3" x14ac:dyDescent="0.2">
      <c r="B396" s="262"/>
      <c r="C396" s="262"/>
    </row>
    <row r="397" spans="2:3" x14ac:dyDescent="0.2">
      <c r="B397" s="262"/>
      <c r="C397" s="262"/>
    </row>
    <row r="398" spans="2:3" x14ac:dyDescent="0.2">
      <c r="B398" s="262"/>
      <c r="C398" s="262"/>
    </row>
    <row r="399" spans="2:3" x14ac:dyDescent="0.2">
      <c r="B399" s="262"/>
      <c r="C399" s="262"/>
    </row>
    <row r="400" spans="2:3" x14ac:dyDescent="0.2">
      <c r="B400" s="262"/>
      <c r="C400" s="262"/>
    </row>
    <row r="401" spans="2:3" x14ac:dyDescent="0.2">
      <c r="B401" s="262"/>
      <c r="C401" s="262"/>
    </row>
    <row r="402" spans="2:3" x14ac:dyDescent="0.2">
      <c r="B402" s="262"/>
      <c r="C402" s="262"/>
    </row>
    <row r="403" spans="2:3" x14ac:dyDescent="0.2">
      <c r="B403" s="262"/>
      <c r="C403" s="262"/>
    </row>
    <row r="404" spans="2:3" x14ac:dyDescent="0.2">
      <c r="B404" s="262"/>
      <c r="C404" s="262"/>
    </row>
    <row r="405" spans="2:3" x14ac:dyDescent="0.2">
      <c r="B405" s="262"/>
      <c r="C405" s="262"/>
    </row>
    <row r="406" spans="2:3" x14ac:dyDescent="0.2">
      <c r="B406" s="262"/>
      <c r="C406" s="262"/>
    </row>
    <row r="407" spans="2:3" x14ac:dyDescent="0.2">
      <c r="B407" s="262"/>
      <c r="C407" s="262"/>
    </row>
    <row r="408" spans="2:3" x14ac:dyDescent="0.2">
      <c r="C408" s="262"/>
    </row>
    <row r="409" spans="2:3" x14ac:dyDescent="0.2">
      <c r="B409" s="262"/>
      <c r="C409" s="262"/>
    </row>
    <row r="410" spans="2:3" x14ac:dyDescent="0.2">
      <c r="B410" s="262"/>
      <c r="C410" s="262"/>
    </row>
    <row r="411" spans="2:3" x14ac:dyDescent="0.2">
      <c r="B411" s="262"/>
      <c r="C411" s="262"/>
    </row>
    <row r="412" spans="2:3" x14ac:dyDescent="0.2">
      <c r="B412" s="262"/>
      <c r="C412" s="262"/>
    </row>
    <row r="413" spans="2:3" x14ac:dyDescent="0.2">
      <c r="B413" s="262"/>
      <c r="C413" s="262"/>
    </row>
    <row r="414" spans="2:3" x14ac:dyDescent="0.2">
      <c r="B414" s="262"/>
      <c r="C414" s="262"/>
    </row>
    <row r="415" spans="2:3" x14ac:dyDescent="0.2">
      <c r="B415" s="262"/>
      <c r="C415" s="262"/>
    </row>
    <row r="416" spans="2:3" x14ac:dyDescent="0.2">
      <c r="B416" s="262"/>
      <c r="C416" s="262"/>
    </row>
    <row r="417" spans="2:3" x14ac:dyDescent="0.2">
      <c r="B417" s="262"/>
      <c r="C417" s="262"/>
    </row>
    <row r="418" spans="2:3" x14ac:dyDescent="0.2">
      <c r="B418" s="262"/>
      <c r="C418" s="262"/>
    </row>
    <row r="419" spans="2:3" x14ac:dyDescent="0.2">
      <c r="B419" s="262"/>
      <c r="C419" s="262"/>
    </row>
    <row r="420" spans="2:3" x14ac:dyDescent="0.2">
      <c r="B420" s="262"/>
      <c r="C420" s="262"/>
    </row>
    <row r="421" spans="2:3" x14ac:dyDescent="0.2">
      <c r="B421" s="262"/>
      <c r="C421" s="262"/>
    </row>
    <row r="422" spans="2:3" x14ac:dyDescent="0.2">
      <c r="B422" s="262"/>
      <c r="C422" s="262"/>
    </row>
    <row r="423" spans="2:3" x14ac:dyDescent="0.2">
      <c r="C423" s="262"/>
    </row>
    <row r="424" spans="2:3" x14ac:dyDescent="0.2">
      <c r="B424" s="262"/>
      <c r="C424" s="262"/>
    </row>
    <row r="425" spans="2:3" x14ac:dyDescent="0.2">
      <c r="B425" s="262"/>
      <c r="C425" s="262"/>
    </row>
    <row r="426" spans="2:3" x14ac:dyDescent="0.2">
      <c r="B426" s="262"/>
      <c r="C426" s="262"/>
    </row>
    <row r="427" spans="2:3" x14ac:dyDescent="0.2">
      <c r="B427" s="262"/>
      <c r="C427" s="262"/>
    </row>
    <row r="428" spans="2:3" x14ac:dyDescent="0.2">
      <c r="B428" s="262"/>
      <c r="C428" s="262"/>
    </row>
    <row r="429" spans="2:3" x14ac:dyDescent="0.2">
      <c r="B429" s="262"/>
      <c r="C429" s="262"/>
    </row>
    <row r="430" spans="2:3" x14ac:dyDescent="0.2">
      <c r="B430" s="262"/>
      <c r="C430" s="262"/>
    </row>
    <row r="431" spans="2:3" x14ac:dyDescent="0.2">
      <c r="B431" s="262"/>
      <c r="C431" s="262"/>
    </row>
    <row r="432" spans="2:3" x14ac:dyDescent="0.2">
      <c r="B432" s="262"/>
      <c r="C432" s="262"/>
    </row>
    <row r="433" spans="2:3" x14ac:dyDescent="0.2">
      <c r="B433" s="262"/>
      <c r="C433" s="262"/>
    </row>
    <row r="434" spans="2:3" x14ac:dyDescent="0.2">
      <c r="B434" s="262"/>
      <c r="C434" s="262"/>
    </row>
    <row r="435" spans="2:3" x14ac:dyDescent="0.2">
      <c r="B435" s="262"/>
      <c r="C435" s="262"/>
    </row>
    <row r="436" spans="2:3" x14ac:dyDescent="0.2">
      <c r="B436" s="262"/>
      <c r="C436" s="262"/>
    </row>
    <row r="437" spans="2:3" x14ac:dyDescent="0.2">
      <c r="B437" s="262"/>
      <c r="C437" s="262"/>
    </row>
    <row r="438" spans="2:3" x14ac:dyDescent="0.2">
      <c r="B438" s="262"/>
      <c r="C438" s="262"/>
    </row>
    <row r="439" spans="2:3" x14ac:dyDescent="0.2">
      <c r="C439" s="262"/>
    </row>
    <row r="440" spans="2:3" x14ac:dyDescent="0.2">
      <c r="B440" s="262"/>
      <c r="C440" s="262"/>
    </row>
    <row r="441" spans="2:3" x14ac:dyDescent="0.2">
      <c r="B441" s="262"/>
      <c r="C441" s="262"/>
    </row>
    <row r="442" spans="2:3" x14ac:dyDescent="0.2">
      <c r="B442" s="262"/>
      <c r="C442" s="262"/>
    </row>
    <row r="443" spans="2:3" x14ac:dyDescent="0.2">
      <c r="B443" s="262"/>
      <c r="C443" s="262"/>
    </row>
    <row r="444" spans="2:3" x14ac:dyDescent="0.2">
      <c r="B444" s="262"/>
      <c r="C444" s="262"/>
    </row>
    <row r="445" spans="2:3" x14ac:dyDescent="0.2">
      <c r="B445" s="262"/>
      <c r="C445" s="262"/>
    </row>
    <row r="446" spans="2:3" x14ac:dyDescent="0.2">
      <c r="B446" s="262"/>
      <c r="C446" s="262"/>
    </row>
    <row r="447" spans="2:3" x14ac:dyDescent="0.2">
      <c r="B447" s="262"/>
      <c r="C447" s="262"/>
    </row>
    <row r="448" spans="2:3" x14ac:dyDescent="0.2">
      <c r="B448" s="262"/>
      <c r="C448" s="262"/>
    </row>
    <row r="449" spans="2:3" x14ac:dyDescent="0.2">
      <c r="B449" s="262"/>
      <c r="C449" s="262"/>
    </row>
    <row r="450" spans="2:3" x14ac:dyDescent="0.2">
      <c r="B450" s="262"/>
      <c r="C450" s="262"/>
    </row>
    <row r="451" spans="2:3" x14ac:dyDescent="0.2">
      <c r="B451" s="262"/>
      <c r="C451" s="262"/>
    </row>
    <row r="452" spans="2:3" x14ac:dyDescent="0.2">
      <c r="B452" s="262"/>
      <c r="C452" s="262"/>
    </row>
    <row r="453" spans="2:3" x14ac:dyDescent="0.2">
      <c r="B453" s="262"/>
      <c r="C453" s="262"/>
    </row>
    <row r="454" spans="2:3" x14ac:dyDescent="0.2">
      <c r="B454" s="262"/>
      <c r="C454" s="262"/>
    </row>
    <row r="455" spans="2:3" x14ac:dyDescent="0.2">
      <c r="B455" s="262"/>
      <c r="C455" s="262"/>
    </row>
    <row r="456" spans="2:3" x14ac:dyDescent="0.2">
      <c r="B456" s="262"/>
      <c r="C456" s="262"/>
    </row>
    <row r="457" spans="2:3" x14ac:dyDescent="0.2">
      <c r="B457" s="262"/>
      <c r="C457" s="262"/>
    </row>
    <row r="458" spans="2:3" x14ac:dyDescent="0.2">
      <c r="B458" s="262"/>
      <c r="C458" s="262"/>
    </row>
    <row r="459" spans="2:3" x14ac:dyDescent="0.2">
      <c r="B459" s="262"/>
      <c r="C459" s="262"/>
    </row>
    <row r="460" spans="2:3" x14ac:dyDescent="0.2">
      <c r="B460" s="262"/>
      <c r="C460" s="262"/>
    </row>
    <row r="461" spans="2:3" x14ac:dyDescent="0.2">
      <c r="C461" s="262"/>
    </row>
    <row r="462" spans="2:3" x14ac:dyDescent="0.2">
      <c r="B462" s="262"/>
      <c r="C462" s="262"/>
    </row>
    <row r="463" spans="2:3" x14ac:dyDescent="0.2">
      <c r="B463" s="262"/>
      <c r="C463" s="262"/>
    </row>
    <row r="464" spans="2:3" x14ac:dyDescent="0.2">
      <c r="B464" s="262"/>
      <c r="C464" s="262"/>
    </row>
    <row r="465" spans="2:3" x14ac:dyDescent="0.2">
      <c r="B465" s="262"/>
      <c r="C465" s="262"/>
    </row>
    <row r="466" spans="2:3" x14ac:dyDescent="0.2">
      <c r="B466" s="262"/>
      <c r="C466" s="262"/>
    </row>
    <row r="467" spans="2:3" x14ac:dyDescent="0.2">
      <c r="B467" s="262"/>
      <c r="C467" s="262"/>
    </row>
    <row r="468" spans="2:3" x14ac:dyDescent="0.2">
      <c r="B468" s="262"/>
      <c r="C468" s="262"/>
    </row>
    <row r="469" spans="2:3" x14ac:dyDescent="0.2">
      <c r="B469" s="262"/>
      <c r="C469" s="262"/>
    </row>
    <row r="470" spans="2:3" x14ac:dyDescent="0.2">
      <c r="B470" s="262"/>
      <c r="C470" s="262"/>
    </row>
    <row r="471" spans="2:3" x14ac:dyDescent="0.2">
      <c r="B471" s="262"/>
      <c r="C471" s="262"/>
    </row>
    <row r="472" spans="2:3" x14ac:dyDescent="0.2">
      <c r="B472" s="262"/>
      <c r="C472" s="262"/>
    </row>
    <row r="473" spans="2:3" x14ac:dyDescent="0.2">
      <c r="B473" s="262"/>
      <c r="C473" s="262"/>
    </row>
    <row r="474" spans="2:3" x14ac:dyDescent="0.2">
      <c r="B474" s="262"/>
      <c r="C474" s="262"/>
    </row>
    <row r="475" spans="2:3" x14ac:dyDescent="0.2">
      <c r="B475" s="262"/>
      <c r="C475" s="262"/>
    </row>
    <row r="476" spans="2:3" x14ac:dyDescent="0.2">
      <c r="B476" s="262"/>
      <c r="C476" s="262"/>
    </row>
    <row r="477" spans="2:3" x14ac:dyDescent="0.2">
      <c r="B477" s="262"/>
      <c r="C477" s="262"/>
    </row>
    <row r="478" spans="2:3" x14ac:dyDescent="0.2">
      <c r="B478" s="262"/>
      <c r="C478" s="262"/>
    </row>
    <row r="479" spans="2:3" x14ac:dyDescent="0.2">
      <c r="B479" s="262"/>
      <c r="C479" s="262"/>
    </row>
    <row r="480" spans="2:3" x14ac:dyDescent="0.2">
      <c r="B480" s="262"/>
      <c r="C480" s="262"/>
    </row>
    <row r="481" spans="2:3" x14ac:dyDescent="0.2">
      <c r="B481" s="262"/>
      <c r="C481" s="262"/>
    </row>
    <row r="482" spans="2:3" x14ac:dyDescent="0.2">
      <c r="B482" s="262"/>
      <c r="C482" s="262"/>
    </row>
    <row r="483" spans="2:3" x14ac:dyDescent="0.2">
      <c r="B483" s="262"/>
      <c r="C483" s="262"/>
    </row>
    <row r="484" spans="2:3" x14ac:dyDescent="0.2">
      <c r="B484" s="262"/>
      <c r="C484" s="262"/>
    </row>
    <row r="485" spans="2:3" x14ac:dyDescent="0.2">
      <c r="B485" s="262"/>
      <c r="C485" s="262"/>
    </row>
    <row r="486" spans="2:3" x14ac:dyDescent="0.2">
      <c r="B486" s="262"/>
      <c r="C486" s="262"/>
    </row>
    <row r="487" spans="2:3" x14ac:dyDescent="0.2">
      <c r="B487" s="262"/>
      <c r="C487" s="262"/>
    </row>
    <row r="488" spans="2:3" x14ac:dyDescent="0.2">
      <c r="B488" s="262"/>
      <c r="C488" s="262"/>
    </row>
    <row r="489" spans="2:3" x14ac:dyDescent="0.2">
      <c r="B489" s="262"/>
      <c r="C489" s="262"/>
    </row>
    <row r="490" spans="2:3" x14ac:dyDescent="0.2">
      <c r="B490" s="262"/>
      <c r="C490" s="262"/>
    </row>
    <row r="491" spans="2:3" x14ac:dyDescent="0.2">
      <c r="B491" s="262"/>
      <c r="C491" s="262"/>
    </row>
    <row r="492" spans="2:3" x14ac:dyDescent="0.2">
      <c r="B492" s="262"/>
      <c r="C492" s="262"/>
    </row>
    <row r="493" spans="2:3" x14ac:dyDescent="0.2">
      <c r="B493" s="262"/>
      <c r="C493" s="262"/>
    </row>
    <row r="494" spans="2:3" x14ac:dyDescent="0.2">
      <c r="C494" s="262"/>
    </row>
    <row r="495" spans="2:3" x14ac:dyDescent="0.2">
      <c r="B495" s="262"/>
      <c r="C495" s="262"/>
    </row>
    <row r="496" spans="2:3" x14ac:dyDescent="0.2">
      <c r="B496" s="262"/>
      <c r="C496" s="262"/>
    </row>
    <row r="497" spans="2:3" x14ac:dyDescent="0.2">
      <c r="B497" s="262"/>
      <c r="C497" s="262"/>
    </row>
    <row r="498" spans="2:3" x14ac:dyDescent="0.2">
      <c r="B498" s="262"/>
      <c r="C498" s="262"/>
    </row>
    <row r="499" spans="2:3" x14ac:dyDescent="0.2">
      <c r="B499" s="262"/>
      <c r="C499" s="262"/>
    </row>
    <row r="500" spans="2:3" x14ac:dyDescent="0.2">
      <c r="B500" s="262"/>
      <c r="C500" s="262"/>
    </row>
    <row r="501" spans="2:3" x14ac:dyDescent="0.2">
      <c r="B501" s="262"/>
      <c r="C501" s="262"/>
    </row>
    <row r="502" spans="2:3" x14ac:dyDescent="0.2">
      <c r="B502" s="262"/>
      <c r="C502" s="262"/>
    </row>
    <row r="503" spans="2:3" x14ac:dyDescent="0.2">
      <c r="B503" s="262"/>
      <c r="C503" s="262"/>
    </row>
    <row r="504" spans="2:3" x14ac:dyDescent="0.2">
      <c r="B504" s="262"/>
      <c r="C504" s="262"/>
    </row>
    <row r="505" spans="2:3" x14ac:dyDescent="0.2">
      <c r="B505" s="262"/>
      <c r="C505" s="262"/>
    </row>
    <row r="506" spans="2:3" x14ac:dyDescent="0.2">
      <c r="B506" s="262"/>
      <c r="C506" s="262"/>
    </row>
    <row r="507" spans="2:3" x14ac:dyDescent="0.2">
      <c r="B507" s="262"/>
      <c r="C507" s="262"/>
    </row>
    <row r="508" spans="2:3" x14ac:dyDescent="0.2">
      <c r="B508" s="262"/>
      <c r="C508" s="262"/>
    </row>
    <row r="509" spans="2:3" x14ac:dyDescent="0.2">
      <c r="B509" s="262"/>
      <c r="C509" s="262"/>
    </row>
    <row r="510" spans="2:3" x14ac:dyDescent="0.2">
      <c r="B510" s="262"/>
      <c r="C510" s="262"/>
    </row>
    <row r="511" spans="2:3" x14ac:dyDescent="0.2">
      <c r="B511" s="262"/>
      <c r="C511" s="262"/>
    </row>
    <row r="512" spans="2:3" x14ac:dyDescent="0.2">
      <c r="B512" s="262"/>
      <c r="C512" s="262"/>
    </row>
    <row r="513" spans="2:3" x14ac:dyDescent="0.2">
      <c r="B513" s="262"/>
      <c r="C513" s="262"/>
    </row>
    <row r="514" spans="2:3" x14ac:dyDescent="0.2">
      <c r="B514" s="262"/>
      <c r="C514" s="262"/>
    </row>
    <row r="515" spans="2:3" x14ac:dyDescent="0.2">
      <c r="B515" s="262"/>
      <c r="C515" s="262"/>
    </row>
    <row r="516" spans="2:3" x14ac:dyDescent="0.2">
      <c r="B516" s="262"/>
      <c r="C516" s="262"/>
    </row>
    <row r="517" spans="2:3" x14ac:dyDescent="0.2">
      <c r="B517" s="262"/>
      <c r="C517" s="262"/>
    </row>
    <row r="518" spans="2:3" x14ac:dyDescent="0.2">
      <c r="B518" s="262"/>
      <c r="C518" s="262"/>
    </row>
    <row r="519" spans="2:3" x14ac:dyDescent="0.2">
      <c r="B519" s="262"/>
      <c r="C519" s="262"/>
    </row>
    <row r="520" spans="2:3" x14ac:dyDescent="0.2">
      <c r="B520" s="262"/>
      <c r="C520" s="262"/>
    </row>
    <row r="521" spans="2:3" x14ac:dyDescent="0.2">
      <c r="B521" s="262"/>
      <c r="C521" s="262"/>
    </row>
    <row r="522" spans="2:3" x14ac:dyDescent="0.2">
      <c r="B522" s="262"/>
      <c r="C522" s="262"/>
    </row>
    <row r="523" spans="2:3" x14ac:dyDescent="0.2">
      <c r="B523" s="262"/>
      <c r="C523" s="262"/>
    </row>
    <row r="524" spans="2:3" x14ac:dyDescent="0.2">
      <c r="B524" s="262"/>
      <c r="C524" s="262"/>
    </row>
    <row r="525" spans="2:3" x14ac:dyDescent="0.2">
      <c r="B525" s="262"/>
      <c r="C525" s="262"/>
    </row>
    <row r="526" spans="2:3" x14ac:dyDescent="0.2">
      <c r="B526" s="262"/>
      <c r="C526" s="262"/>
    </row>
    <row r="527" spans="2:3" x14ac:dyDescent="0.2">
      <c r="B527" s="262"/>
      <c r="C527" s="262"/>
    </row>
    <row r="528" spans="2:3" x14ac:dyDescent="0.2">
      <c r="B528" s="262"/>
      <c r="C528" s="262"/>
    </row>
    <row r="529" spans="2:3" x14ac:dyDescent="0.2">
      <c r="B529" s="262"/>
      <c r="C529" s="262"/>
    </row>
    <row r="530" spans="2:3" x14ac:dyDescent="0.2">
      <c r="B530" s="262"/>
      <c r="C530" s="262"/>
    </row>
    <row r="531" spans="2:3" x14ac:dyDescent="0.2">
      <c r="B531" s="262"/>
      <c r="C531" s="262"/>
    </row>
    <row r="532" spans="2:3" x14ac:dyDescent="0.2">
      <c r="B532" s="262"/>
      <c r="C532" s="262"/>
    </row>
    <row r="533" spans="2:3" x14ac:dyDescent="0.2">
      <c r="B533" s="262"/>
      <c r="C533" s="262"/>
    </row>
    <row r="534" spans="2:3" x14ac:dyDescent="0.2">
      <c r="B534" s="262"/>
      <c r="C534" s="262"/>
    </row>
    <row r="535" spans="2:3" x14ac:dyDescent="0.2">
      <c r="B535" s="262"/>
      <c r="C535" s="262"/>
    </row>
    <row r="536" spans="2:3" x14ac:dyDescent="0.2">
      <c r="B536" s="262"/>
      <c r="C536" s="262"/>
    </row>
    <row r="537" spans="2:3" x14ac:dyDescent="0.2">
      <c r="B537" s="262"/>
      <c r="C537" s="262"/>
    </row>
    <row r="538" spans="2:3" x14ac:dyDescent="0.2">
      <c r="B538" s="262"/>
      <c r="C538" s="262"/>
    </row>
    <row r="539" spans="2:3" x14ac:dyDescent="0.2">
      <c r="B539" s="262"/>
      <c r="C539" s="262"/>
    </row>
    <row r="540" spans="2:3" x14ac:dyDescent="0.2">
      <c r="B540" s="262"/>
      <c r="C540" s="262"/>
    </row>
    <row r="541" spans="2:3" x14ac:dyDescent="0.2">
      <c r="B541" s="262"/>
      <c r="C541" s="262"/>
    </row>
    <row r="542" spans="2:3" x14ac:dyDescent="0.2">
      <c r="B542" s="262"/>
      <c r="C542" s="262"/>
    </row>
    <row r="543" spans="2:3" x14ac:dyDescent="0.2">
      <c r="B543" s="262"/>
      <c r="C543" s="262"/>
    </row>
    <row r="544" spans="2:3" x14ac:dyDescent="0.2">
      <c r="B544" s="262"/>
      <c r="C544" s="262"/>
    </row>
    <row r="545" spans="2:3" x14ac:dyDescent="0.2">
      <c r="B545" s="262"/>
      <c r="C545" s="262"/>
    </row>
    <row r="546" spans="2:3" x14ac:dyDescent="0.2">
      <c r="B546" s="262"/>
      <c r="C546" s="262"/>
    </row>
    <row r="547" spans="2:3" x14ac:dyDescent="0.2">
      <c r="B547" s="262"/>
      <c r="C547" s="262"/>
    </row>
    <row r="548" spans="2:3" x14ac:dyDescent="0.2">
      <c r="B548" s="262"/>
      <c r="C548" s="262"/>
    </row>
    <row r="549" spans="2:3" x14ac:dyDescent="0.2">
      <c r="B549" s="262"/>
      <c r="C549" s="262"/>
    </row>
    <row r="550" spans="2:3" x14ac:dyDescent="0.2">
      <c r="B550" s="262"/>
      <c r="C550" s="262"/>
    </row>
    <row r="551" spans="2:3" x14ac:dyDescent="0.2">
      <c r="B551" s="262"/>
      <c r="C551" s="262"/>
    </row>
    <row r="552" spans="2:3" x14ac:dyDescent="0.2">
      <c r="B552" s="262"/>
      <c r="C552" s="262"/>
    </row>
    <row r="553" spans="2:3" x14ac:dyDescent="0.2">
      <c r="B553" s="262"/>
      <c r="C553" s="262"/>
    </row>
    <row r="554" spans="2:3" x14ac:dyDescent="0.2">
      <c r="B554" s="262"/>
      <c r="C554" s="262"/>
    </row>
    <row r="555" spans="2:3" x14ac:dyDescent="0.2">
      <c r="B555" s="262"/>
      <c r="C555" s="262"/>
    </row>
    <row r="556" spans="2:3" x14ac:dyDescent="0.2">
      <c r="B556" s="262"/>
      <c r="C556" s="262"/>
    </row>
    <row r="557" spans="2:3" x14ac:dyDescent="0.2">
      <c r="B557" s="262"/>
      <c r="C557" s="262"/>
    </row>
    <row r="558" spans="2:3" x14ac:dyDescent="0.2">
      <c r="B558" s="262"/>
      <c r="C558" s="262"/>
    </row>
    <row r="559" spans="2:3" x14ac:dyDescent="0.2">
      <c r="B559" s="262"/>
      <c r="C559" s="262"/>
    </row>
    <row r="560" spans="2:3" x14ac:dyDescent="0.2">
      <c r="B560" s="262"/>
      <c r="C560" s="262"/>
    </row>
    <row r="561" spans="2:3" x14ac:dyDescent="0.2">
      <c r="B561" s="262"/>
      <c r="C561" s="262"/>
    </row>
    <row r="562" spans="2:3" x14ac:dyDescent="0.2">
      <c r="B562" s="262"/>
      <c r="C562" s="262"/>
    </row>
    <row r="563" spans="2:3" x14ac:dyDescent="0.2">
      <c r="B563" s="262"/>
      <c r="C563" s="262"/>
    </row>
    <row r="564" spans="2:3" x14ac:dyDescent="0.2">
      <c r="B564" s="262"/>
      <c r="C564" s="262"/>
    </row>
    <row r="565" spans="2:3" x14ac:dyDescent="0.2">
      <c r="B565" s="262"/>
      <c r="C565" s="262"/>
    </row>
    <row r="566" spans="2:3" x14ac:dyDescent="0.2">
      <c r="B566" s="262"/>
      <c r="C566" s="262"/>
    </row>
    <row r="567" spans="2:3" x14ac:dyDescent="0.2">
      <c r="B567" s="262"/>
      <c r="C567" s="262"/>
    </row>
    <row r="568" spans="2:3" x14ac:dyDescent="0.2">
      <c r="B568" s="262"/>
      <c r="C568" s="262"/>
    </row>
    <row r="569" spans="2:3" x14ac:dyDescent="0.2">
      <c r="B569" s="262"/>
      <c r="C569" s="262"/>
    </row>
    <row r="570" spans="2:3" x14ac:dyDescent="0.2">
      <c r="B570" s="262"/>
      <c r="C570" s="262"/>
    </row>
    <row r="571" spans="2:3" x14ac:dyDescent="0.2">
      <c r="B571" s="262"/>
      <c r="C571" s="262"/>
    </row>
    <row r="572" spans="2:3" x14ac:dyDescent="0.2">
      <c r="B572" s="262"/>
      <c r="C572" s="262"/>
    </row>
    <row r="573" spans="2:3" x14ac:dyDescent="0.2">
      <c r="B573" s="262"/>
      <c r="C573" s="262"/>
    </row>
    <row r="574" spans="2:3" x14ac:dyDescent="0.2">
      <c r="B574" s="262"/>
      <c r="C574" s="262"/>
    </row>
    <row r="575" spans="2:3" x14ac:dyDescent="0.2">
      <c r="B575" s="262"/>
      <c r="C575" s="262"/>
    </row>
    <row r="576" spans="2:3" x14ac:dyDescent="0.2">
      <c r="B576" s="262"/>
      <c r="C576" s="262"/>
    </row>
    <row r="577" spans="2:3" x14ac:dyDescent="0.2">
      <c r="B577" s="262"/>
      <c r="C577" s="262"/>
    </row>
    <row r="578" spans="2:3" x14ac:dyDescent="0.2">
      <c r="B578" s="262"/>
      <c r="C578" s="262"/>
    </row>
    <row r="579" spans="2:3" x14ac:dyDescent="0.2">
      <c r="B579" s="262"/>
      <c r="C579" s="262"/>
    </row>
    <row r="580" spans="2:3" x14ac:dyDescent="0.2">
      <c r="B580" s="262"/>
      <c r="C580" s="262"/>
    </row>
    <row r="581" spans="2:3" x14ac:dyDescent="0.2">
      <c r="B581" s="262"/>
      <c r="C581" s="262"/>
    </row>
    <row r="582" spans="2:3" x14ac:dyDescent="0.2">
      <c r="B582" s="262"/>
      <c r="C582" s="262"/>
    </row>
    <row r="583" spans="2:3" x14ac:dyDescent="0.2">
      <c r="B583" s="262"/>
      <c r="C583" s="262"/>
    </row>
    <row r="584" spans="2:3" x14ac:dyDescent="0.2">
      <c r="B584" s="262"/>
      <c r="C584" s="262"/>
    </row>
    <row r="585" spans="2:3" x14ac:dyDescent="0.2">
      <c r="B585" s="262"/>
      <c r="C585" s="262"/>
    </row>
    <row r="586" spans="2:3" x14ac:dyDescent="0.2">
      <c r="B586" s="262"/>
      <c r="C586" s="262"/>
    </row>
    <row r="587" spans="2:3" x14ac:dyDescent="0.2">
      <c r="B587" s="262"/>
      <c r="C587" s="262"/>
    </row>
    <row r="588" spans="2:3" x14ac:dyDescent="0.2">
      <c r="B588" s="262"/>
      <c r="C588" s="262"/>
    </row>
    <row r="589" spans="2:3" x14ac:dyDescent="0.2">
      <c r="B589" s="262"/>
      <c r="C589" s="262"/>
    </row>
    <row r="590" spans="2:3" x14ac:dyDescent="0.2">
      <c r="B590" s="262"/>
      <c r="C590" s="262"/>
    </row>
    <row r="591" spans="2:3" x14ac:dyDescent="0.2">
      <c r="B591" s="262"/>
      <c r="C591" s="262"/>
    </row>
    <row r="592" spans="2:3" x14ac:dyDescent="0.2">
      <c r="B592" s="262"/>
      <c r="C592" s="262"/>
    </row>
    <row r="593" spans="2:3" x14ac:dyDescent="0.2">
      <c r="B593" s="262"/>
      <c r="C593" s="262"/>
    </row>
    <row r="594" spans="2:3" x14ac:dyDescent="0.2">
      <c r="B594" s="262"/>
      <c r="C594" s="262"/>
    </row>
    <row r="595" spans="2:3" x14ac:dyDescent="0.2">
      <c r="B595" s="262"/>
      <c r="C595" s="262"/>
    </row>
    <row r="596" spans="2:3" x14ac:dyDescent="0.2">
      <c r="B596" s="262"/>
      <c r="C596" s="262"/>
    </row>
    <row r="597" spans="2:3" x14ac:dyDescent="0.2">
      <c r="B597" s="262"/>
      <c r="C597" s="262"/>
    </row>
    <row r="598" spans="2:3" x14ac:dyDescent="0.2">
      <c r="B598" s="262"/>
      <c r="C598" s="262"/>
    </row>
    <row r="599" spans="2:3" x14ac:dyDescent="0.2">
      <c r="B599" s="262"/>
      <c r="C599" s="262"/>
    </row>
    <row r="600" spans="2:3" x14ac:dyDescent="0.2">
      <c r="B600" s="262"/>
      <c r="C600" s="262"/>
    </row>
    <row r="601" spans="2:3" x14ac:dyDescent="0.2">
      <c r="B601" s="262"/>
      <c r="C601" s="262"/>
    </row>
    <row r="602" spans="2:3" x14ac:dyDescent="0.2">
      <c r="B602" s="262"/>
      <c r="C602" s="262"/>
    </row>
    <row r="603" spans="2:3" x14ac:dyDescent="0.2">
      <c r="B603" s="262"/>
      <c r="C603" s="262"/>
    </row>
    <row r="604" spans="2:3" x14ac:dyDescent="0.2">
      <c r="B604" s="262"/>
      <c r="C604" s="262"/>
    </row>
    <row r="605" spans="2:3" x14ac:dyDescent="0.2">
      <c r="B605" s="262"/>
      <c r="C605" s="262"/>
    </row>
    <row r="606" spans="2:3" x14ac:dyDescent="0.2">
      <c r="B606" s="262"/>
      <c r="C606" s="262"/>
    </row>
    <row r="607" spans="2:3" x14ac:dyDescent="0.2">
      <c r="B607" s="262"/>
      <c r="C607" s="262"/>
    </row>
    <row r="608" spans="2:3" x14ac:dyDescent="0.2">
      <c r="B608" s="262"/>
      <c r="C608" s="262"/>
    </row>
    <row r="609" spans="2:3" x14ac:dyDescent="0.2">
      <c r="B609" s="262"/>
      <c r="C609" s="262"/>
    </row>
    <row r="610" spans="2:3" x14ac:dyDescent="0.2">
      <c r="B610" s="262"/>
      <c r="C610" s="262"/>
    </row>
    <row r="611" spans="2:3" x14ac:dyDescent="0.2">
      <c r="B611" s="262"/>
      <c r="C611" s="262"/>
    </row>
    <row r="612" spans="2:3" x14ac:dyDescent="0.2">
      <c r="B612" s="262"/>
      <c r="C612" s="262"/>
    </row>
    <row r="613" spans="2:3" x14ac:dyDescent="0.2">
      <c r="B613" s="262"/>
      <c r="C613" s="262"/>
    </row>
    <row r="614" spans="2:3" x14ac:dyDescent="0.2">
      <c r="B614" s="262"/>
      <c r="C614" s="262"/>
    </row>
    <row r="615" spans="2:3" x14ac:dyDescent="0.2">
      <c r="B615" s="262"/>
      <c r="C615" s="262"/>
    </row>
    <row r="616" spans="2:3" x14ac:dyDescent="0.2">
      <c r="B616" s="262"/>
      <c r="C616" s="262"/>
    </row>
    <row r="617" spans="2:3" x14ac:dyDescent="0.2">
      <c r="B617" s="262"/>
      <c r="C617" s="262"/>
    </row>
    <row r="618" spans="2:3" x14ac:dyDescent="0.2">
      <c r="B618" s="262"/>
      <c r="C618" s="262"/>
    </row>
    <row r="619" spans="2:3" x14ac:dyDescent="0.2">
      <c r="B619" s="262"/>
      <c r="C619" s="262"/>
    </row>
    <row r="620" spans="2:3" x14ac:dyDescent="0.2">
      <c r="B620" s="262"/>
      <c r="C620" s="262"/>
    </row>
    <row r="621" spans="2:3" x14ac:dyDescent="0.2">
      <c r="B621" s="262"/>
      <c r="C621" s="262"/>
    </row>
    <row r="622" spans="2:3" x14ac:dyDescent="0.2">
      <c r="B622" s="262"/>
      <c r="C622" s="262"/>
    </row>
    <row r="623" spans="2:3" x14ac:dyDescent="0.2">
      <c r="B623" s="262"/>
      <c r="C623" s="262"/>
    </row>
    <row r="624" spans="2:3" x14ac:dyDescent="0.2">
      <c r="B624" s="262"/>
      <c r="C624" s="262"/>
    </row>
    <row r="625" spans="2:3" x14ac:dyDescent="0.2">
      <c r="B625" s="262"/>
      <c r="C625" s="262"/>
    </row>
    <row r="626" spans="2:3" x14ac:dyDescent="0.2">
      <c r="B626" s="262"/>
      <c r="C626" s="262"/>
    </row>
    <row r="627" spans="2:3" x14ac:dyDescent="0.2">
      <c r="B627" s="262"/>
      <c r="C627" s="262"/>
    </row>
    <row r="628" spans="2:3" x14ac:dyDescent="0.2">
      <c r="B628" s="262"/>
      <c r="C628" s="262"/>
    </row>
    <row r="629" spans="2:3" x14ac:dyDescent="0.2">
      <c r="B629" s="262"/>
      <c r="C629" s="262"/>
    </row>
    <row r="630" spans="2:3" x14ac:dyDescent="0.2">
      <c r="B630" s="262"/>
      <c r="C630" s="262"/>
    </row>
    <row r="631" spans="2:3" x14ac:dyDescent="0.2">
      <c r="B631" s="262"/>
      <c r="C631" s="262"/>
    </row>
    <row r="632" spans="2:3" x14ac:dyDescent="0.2">
      <c r="B632" s="262"/>
      <c r="C632" s="262"/>
    </row>
    <row r="633" spans="2:3" x14ac:dyDescent="0.2">
      <c r="B633" s="262"/>
      <c r="C633" s="262"/>
    </row>
    <row r="634" spans="2:3" x14ac:dyDescent="0.2">
      <c r="B634" s="262"/>
      <c r="C634" s="262"/>
    </row>
    <row r="635" spans="2:3" x14ac:dyDescent="0.2">
      <c r="B635" s="262"/>
      <c r="C635" s="262"/>
    </row>
    <row r="636" spans="2:3" x14ac:dyDescent="0.2">
      <c r="B636" s="262"/>
      <c r="C636" s="262"/>
    </row>
    <row r="637" spans="2:3" x14ac:dyDescent="0.2">
      <c r="B637" s="262"/>
      <c r="C637" s="262"/>
    </row>
    <row r="638" spans="2:3" x14ac:dyDescent="0.2">
      <c r="B638" s="262"/>
      <c r="C638" s="262"/>
    </row>
    <row r="639" spans="2:3" x14ac:dyDescent="0.2">
      <c r="B639" s="262"/>
      <c r="C639" s="262"/>
    </row>
    <row r="640" spans="2:3" x14ac:dyDescent="0.2">
      <c r="B640" s="262"/>
      <c r="C640" s="262"/>
    </row>
    <row r="641" spans="2:3" x14ac:dyDescent="0.2">
      <c r="B641" s="262"/>
      <c r="C641" s="262"/>
    </row>
    <row r="642" spans="2:3" x14ac:dyDescent="0.2">
      <c r="B642" s="262"/>
      <c r="C642" s="262"/>
    </row>
    <row r="643" spans="2:3" x14ac:dyDescent="0.2">
      <c r="B643" s="262"/>
      <c r="C643" s="262"/>
    </row>
    <row r="644" spans="2:3" x14ac:dyDescent="0.2">
      <c r="B644" s="262"/>
      <c r="C644" s="262"/>
    </row>
    <row r="645" spans="2:3" x14ac:dyDescent="0.2">
      <c r="B645" s="262"/>
      <c r="C645" s="262"/>
    </row>
    <row r="646" spans="2:3" x14ac:dyDescent="0.2">
      <c r="B646" s="262"/>
      <c r="C646" s="262"/>
    </row>
    <row r="647" spans="2:3" x14ac:dyDescent="0.2">
      <c r="B647" s="262"/>
      <c r="C647" s="262"/>
    </row>
    <row r="648" spans="2:3" x14ac:dyDescent="0.2">
      <c r="B648" s="262"/>
      <c r="C648" s="262"/>
    </row>
    <row r="649" spans="2:3" x14ac:dyDescent="0.2">
      <c r="B649" s="262"/>
      <c r="C649" s="262"/>
    </row>
    <row r="650" spans="2:3" x14ac:dyDescent="0.2">
      <c r="B650" s="262"/>
      <c r="C650" s="262"/>
    </row>
    <row r="651" spans="2:3" x14ac:dyDescent="0.2">
      <c r="B651" s="262"/>
      <c r="C651" s="262"/>
    </row>
    <row r="652" spans="2:3" x14ac:dyDescent="0.2">
      <c r="B652" s="262"/>
      <c r="C652" s="262"/>
    </row>
    <row r="653" spans="2:3" x14ac:dyDescent="0.2">
      <c r="B653" s="262"/>
      <c r="C653" s="262"/>
    </row>
    <row r="654" spans="2:3" x14ac:dyDescent="0.2">
      <c r="B654" s="262"/>
      <c r="C654" s="262"/>
    </row>
    <row r="655" spans="2:3" x14ac:dyDescent="0.2">
      <c r="B655" s="262"/>
      <c r="C655" s="262"/>
    </row>
    <row r="656" spans="2:3" x14ac:dyDescent="0.2">
      <c r="B656" s="262"/>
      <c r="C656" s="262"/>
    </row>
    <row r="657" spans="2:3" x14ac:dyDescent="0.2">
      <c r="B657" s="262"/>
      <c r="C657" s="262"/>
    </row>
    <row r="658" spans="2:3" x14ac:dyDescent="0.2">
      <c r="B658" s="262"/>
      <c r="C658" s="262"/>
    </row>
    <row r="659" spans="2:3" x14ac:dyDescent="0.2">
      <c r="B659" s="262"/>
      <c r="C659" s="262"/>
    </row>
    <row r="660" spans="2:3" x14ac:dyDescent="0.2">
      <c r="B660" s="262"/>
      <c r="C660" s="262"/>
    </row>
    <row r="661" spans="2:3" x14ac:dyDescent="0.2">
      <c r="B661" s="262"/>
      <c r="C661" s="262"/>
    </row>
    <row r="662" spans="2:3" x14ac:dyDescent="0.2">
      <c r="B662" s="262"/>
      <c r="C662" s="262"/>
    </row>
    <row r="663" spans="2:3" x14ac:dyDescent="0.2">
      <c r="B663" s="262"/>
      <c r="C663" s="262"/>
    </row>
    <row r="664" spans="2:3" x14ac:dyDescent="0.2">
      <c r="B664" s="262"/>
      <c r="C664" s="262"/>
    </row>
    <row r="665" spans="2:3" x14ac:dyDescent="0.2">
      <c r="B665" s="262"/>
      <c r="C665" s="262"/>
    </row>
    <row r="666" spans="2:3" x14ac:dyDescent="0.2">
      <c r="B666" s="262"/>
      <c r="C666" s="262"/>
    </row>
    <row r="667" spans="2:3" x14ac:dyDescent="0.2">
      <c r="B667" s="262"/>
      <c r="C667" s="262"/>
    </row>
    <row r="668" spans="2:3" x14ac:dyDescent="0.2">
      <c r="B668" s="262"/>
      <c r="C668" s="262"/>
    </row>
    <row r="669" spans="2:3" x14ac:dyDescent="0.2">
      <c r="B669" s="262"/>
      <c r="C669" s="262"/>
    </row>
    <row r="670" spans="2:3" x14ac:dyDescent="0.2">
      <c r="B670" s="262"/>
      <c r="C670" s="262"/>
    </row>
    <row r="671" spans="2:3" x14ac:dyDescent="0.2">
      <c r="B671" s="262"/>
      <c r="C671" s="262"/>
    </row>
    <row r="672" spans="2:3" x14ac:dyDescent="0.2">
      <c r="B672" s="262"/>
      <c r="C672" s="262"/>
    </row>
    <row r="673" spans="2:3" x14ac:dyDescent="0.2">
      <c r="B673" s="262"/>
      <c r="C673" s="262"/>
    </row>
    <row r="674" spans="2:3" x14ac:dyDescent="0.2">
      <c r="B674" s="262"/>
      <c r="C674" s="262"/>
    </row>
    <row r="675" spans="2:3" x14ac:dyDescent="0.2">
      <c r="B675" s="262"/>
      <c r="C675" s="262"/>
    </row>
    <row r="676" spans="2:3" x14ac:dyDescent="0.2">
      <c r="B676" s="262"/>
      <c r="C676" s="262"/>
    </row>
    <row r="677" spans="2:3" x14ac:dyDescent="0.2">
      <c r="B677" s="262"/>
      <c r="C677" s="262"/>
    </row>
    <row r="678" spans="2:3" x14ac:dyDescent="0.2">
      <c r="B678" s="262"/>
      <c r="C678" s="262"/>
    </row>
    <row r="679" spans="2:3" x14ac:dyDescent="0.2">
      <c r="B679" s="262"/>
      <c r="C679" s="262"/>
    </row>
    <row r="680" spans="2:3" x14ac:dyDescent="0.2">
      <c r="B680" s="262"/>
      <c r="C680" s="262"/>
    </row>
    <row r="681" spans="2:3" x14ac:dyDescent="0.2">
      <c r="B681" s="262"/>
      <c r="C681" s="262"/>
    </row>
    <row r="682" spans="2:3" x14ac:dyDescent="0.2">
      <c r="B682" s="262"/>
      <c r="C682" s="262"/>
    </row>
    <row r="683" spans="2:3" x14ac:dyDescent="0.2">
      <c r="B683" s="262"/>
      <c r="C683" s="262"/>
    </row>
    <row r="684" spans="2:3" x14ac:dyDescent="0.2">
      <c r="B684" s="262"/>
      <c r="C684" s="262"/>
    </row>
    <row r="685" spans="2:3" x14ac:dyDescent="0.2">
      <c r="B685" s="262"/>
      <c r="C685" s="262"/>
    </row>
    <row r="686" spans="2:3" x14ac:dyDescent="0.2">
      <c r="B686" s="262"/>
      <c r="C686" s="262"/>
    </row>
    <row r="687" spans="2:3" x14ac:dyDescent="0.2">
      <c r="B687" s="262"/>
      <c r="C687" s="262"/>
    </row>
    <row r="688" spans="2:3" x14ac:dyDescent="0.2">
      <c r="B688" s="262"/>
      <c r="C688" s="262"/>
    </row>
    <row r="689" spans="2:3" x14ac:dyDescent="0.2">
      <c r="B689" s="262"/>
      <c r="C689" s="262"/>
    </row>
    <row r="690" spans="2:3" x14ac:dyDescent="0.2">
      <c r="B690" s="262"/>
      <c r="C690" s="262"/>
    </row>
    <row r="691" spans="2:3" x14ac:dyDescent="0.2">
      <c r="B691" s="262"/>
      <c r="C691" s="262"/>
    </row>
    <row r="692" spans="2:3" x14ac:dyDescent="0.2">
      <c r="B692" s="262"/>
      <c r="C692" s="262"/>
    </row>
    <row r="693" spans="2:3" x14ac:dyDescent="0.2">
      <c r="B693" s="262"/>
      <c r="C693" s="262"/>
    </row>
    <row r="694" spans="2:3" x14ac:dyDescent="0.2">
      <c r="B694" s="262"/>
      <c r="C694" s="262"/>
    </row>
    <row r="695" spans="2:3" x14ac:dyDescent="0.2">
      <c r="B695" s="262"/>
      <c r="C695" s="262"/>
    </row>
    <row r="696" spans="2:3" x14ac:dyDescent="0.2">
      <c r="B696" s="262"/>
      <c r="C696" s="262"/>
    </row>
    <row r="697" spans="2:3" x14ac:dyDescent="0.2">
      <c r="B697" s="262"/>
      <c r="C697" s="262"/>
    </row>
    <row r="698" spans="2:3" x14ac:dyDescent="0.2">
      <c r="B698" s="262"/>
      <c r="C698" s="262"/>
    </row>
    <row r="699" spans="2:3" x14ac:dyDescent="0.2">
      <c r="B699" s="262"/>
      <c r="C699" s="262"/>
    </row>
    <row r="700" spans="2:3" x14ac:dyDescent="0.2">
      <c r="B700" s="262"/>
      <c r="C700" s="262"/>
    </row>
    <row r="701" spans="2:3" x14ac:dyDescent="0.2">
      <c r="B701" s="262"/>
      <c r="C701" s="262"/>
    </row>
    <row r="702" spans="2:3" x14ac:dyDescent="0.2">
      <c r="B702" s="262"/>
      <c r="C702" s="262"/>
    </row>
    <row r="703" spans="2:3" x14ac:dyDescent="0.2">
      <c r="B703" s="262"/>
      <c r="C703" s="262"/>
    </row>
    <row r="704" spans="2:3" x14ac:dyDescent="0.2">
      <c r="B704" s="262"/>
      <c r="C704" s="262"/>
    </row>
    <row r="705" spans="2:3" x14ac:dyDescent="0.2">
      <c r="B705" s="262"/>
      <c r="C705" s="262"/>
    </row>
    <row r="706" spans="2:3" x14ac:dyDescent="0.2">
      <c r="B706" s="262"/>
      <c r="C706" s="262"/>
    </row>
    <row r="707" spans="2:3" x14ac:dyDescent="0.2">
      <c r="B707" s="262"/>
      <c r="C707" s="262"/>
    </row>
    <row r="708" spans="2:3" x14ac:dyDescent="0.2">
      <c r="B708" s="262"/>
      <c r="C708" s="262"/>
    </row>
  </sheetData>
  <autoFilter ref="A3:H245"/>
  <pageMargins left="0.2" right="0.21" top="0.75" bottom="0.75" header="0.3" footer="0.3"/>
  <pageSetup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Summary</vt:lpstr>
      <vt:lpstr>PIVOT 1</vt:lpstr>
      <vt:lpstr>PIVOT 2</vt:lpstr>
      <vt:lpstr>PIVOT 3</vt:lpstr>
      <vt:lpstr>2015 WORKBOOK</vt:lpstr>
      <vt:lpstr>OBO</vt:lpstr>
      <vt:lpstr>303 - Plant</vt:lpstr>
      <vt:lpstr>ECRC</vt:lpstr>
      <vt:lpstr>'2015 WORKBOOK'!Print_Area</vt:lpstr>
      <vt:lpstr>ECRC!Print_Area</vt:lpstr>
      <vt:lpstr>'PIVOT 1'!Print_Area</vt:lpstr>
      <vt:lpstr>'PIVOT 2'!Print_Area</vt:lpstr>
      <vt:lpstr>Summary!Print_Area</vt:lpstr>
      <vt:lpstr>'2015 WORKBOOK'!Print_Titles</vt:lpstr>
      <vt:lpstr>'PIVOT 1'!Print_Titles</vt:lpstr>
      <vt:lpstr>'PIVOT 2'!Print_Titles</vt:lpstr>
      <vt:lpstr>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2016-05-06T14:24:56Z</dcterms:created>
  <dcterms:modified xsi:type="dcterms:W3CDTF">2016-05-06T15:10:58Z</dcterms:modified>
</cp:coreProperties>
</file>