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85" yWindow="105" windowWidth="11460" windowHeight="4710" tabRatio="925"/>
  </bookViews>
  <sheets>
    <sheet name="2013 GULF_TECO AVERAGE" sheetId="5" r:id="rId1"/>
    <sheet name="2013 GULF CALC" sheetId="1" r:id="rId2"/>
    <sheet name="2013 TECO CALC" sheetId="4" r:id="rId3"/>
    <sheet name="2017 MFR_E_4A_12CP_25 AS FILED" sheetId="7" r:id="rId4"/>
    <sheet name="COS RATE BASE" sheetId="6" r:id="rId5"/>
    <sheet name="TECO Screenshots" sheetId="3" r:id="rId6"/>
    <sheet name="GULF Screenshots" sheetId="2" r:id="rId7"/>
  </sheets>
  <definedNames>
    <definedName name="_xlnm.Print_Titles" localSheetId="3">'2017 MFR_E_4A_12CP_25 AS FILED'!$A:$C,'2017 MFR_E_4A_12CP_25 AS FILED'!$2:$14</definedName>
  </definedNames>
  <calcPr calcId="145621"/>
</workbook>
</file>

<file path=xl/calcChain.xml><?xml version="1.0" encoding="utf-8"?>
<calcChain xmlns="http://schemas.openxmlformats.org/spreadsheetml/2006/main">
  <c r="B42" i="5" l="1"/>
  <c r="B41" i="5"/>
  <c r="B40" i="5"/>
  <c r="B39" i="5"/>
  <c r="U40" i="6" l="1"/>
  <c r="V40" i="6" s="1"/>
  <c r="U41" i="6"/>
  <c r="V41" i="6" s="1"/>
  <c r="U42" i="6"/>
  <c r="V42" i="6" s="1"/>
  <c r="W42" i="6" s="1"/>
  <c r="U43" i="6"/>
  <c r="V43" i="6"/>
  <c r="W43" i="6" s="1"/>
  <c r="U44" i="6"/>
  <c r="V44" i="6" s="1"/>
  <c r="W44" i="6" s="1"/>
  <c r="U45" i="6"/>
  <c r="V45" i="6" s="1"/>
  <c r="W45" i="6" s="1"/>
  <c r="U46" i="6"/>
  <c r="V46" i="6" s="1"/>
  <c r="W46" i="6" s="1"/>
  <c r="U47" i="6"/>
  <c r="V47" i="6" s="1"/>
  <c r="U48" i="6"/>
  <c r="V48" i="6" s="1"/>
  <c r="U49" i="6"/>
  <c r="V49" i="6"/>
  <c r="U50" i="6"/>
  <c r="V50" i="6" s="1"/>
  <c r="U39" i="6"/>
  <c r="V39" i="6" s="1"/>
  <c r="U51" i="6"/>
  <c r="V51" i="6" s="1"/>
  <c r="U59" i="6"/>
  <c r="V59" i="6" s="1"/>
  <c r="M226" i="7"/>
  <c r="K226" i="7"/>
  <c r="I226" i="7"/>
  <c r="G226" i="7"/>
  <c r="E226" i="7"/>
  <c r="M224" i="7"/>
  <c r="K224" i="7"/>
  <c r="I224" i="7"/>
  <c r="G224" i="7"/>
  <c r="E224" i="7"/>
  <c r="M222" i="7"/>
  <c r="K222" i="7"/>
  <c r="I222" i="7"/>
  <c r="G222" i="7"/>
  <c r="E222" i="7"/>
  <c r="M220" i="7"/>
  <c r="K220" i="7"/>
  <c r="I220" i="7"/>
  <c r="G220" i="7"/>
  <c r="E220" i="7"/>
  <c r="M219" i="7"/>
  <c r="K219" i="7"/>
  <c r="I219" i="7"/>
  <c r="G219" i="7"/>
  <c r="E219" i="7"/>
  <c r="M217" i="7"/>
  <c r="K217" i="7"/>
  <c r="I217" i="7"/>
  <c r="G217" i="7"/>
  <c r="E217" i="7"/>
  <c r="M216" i="7"/>
  <c r="K216" i="7"/>
  <c r="I216" i="7"/>
  <c r="G216" i="7"/>
  <c r="E216" i="7"/>
  <c r="M215" i="7"/>
  <c r="K215" i="7"/>
  <c r="I215" i="7"/>
  <c r="G215" i="7"/>
  <c r="E215" i="7"/>
  <c r="M214" i="7"/>
  <c r="K214" i="7"/>
  <c r="I214" i="7"/>
  <c r="G214" i="7"/>
  <c r="E214" i="7"/>
  <c r="M213" i="7"/>
  <c r="K213" i="7"/>
  <c r="I213" i="7"/>
  <c r="G213" i="7"/>
  <c r="E213" i="7"/>
  <c r="M212" i="7"/>
  <c r="K212" i="7"/>
  <c r="I212" i="7"/>
  <c r="G212" i="7"/>
  <c r="E212" i="7"/>
  <c r="M211" i="7"/>
  <c r="K211" i="7"/>
  <c r="I211" i="7"/>
  <c r="G211" i="7"/>
  <c r="E211" i="7"/>
  <c r="M210" i="7"/>
  <c r="K210" i="7"/>
  <c r="I210" i="7"/>
  <c r="G210" i="7"/>
  <c r="E210" i="7"/>
  <c r="M209" i="7"/>
  <c r="K209" i="7"/>
  <c r="I209" i="7"/>
  <c r="G209" i="7"/>
  <c r="E209" i="7"/>
  <c r="M208" i="7"/>
  <c r="K208" i="7"/>
  <c r="I208" i="7"/>
  <c r="G208" i="7"/>
  <c r="E208" i="7"/>
  <c r="M207" i="7"/>
  <c r="K207" i="7"/>
  <c r="I207" i="7"/>
  <c r="G207" i="7"/>
  <c r="E207" i="7"/>
  <c r="M206" i="7"/>
  <c r="K206" i="7"/>
  <c r="I206" i="7"/>
  <c r="G206" i="7"/>
  <c r="E206" i="7"/>
  <c r="M205" i="7"/>
  <c r="K205" i="7"/>
  <c r="I205" i="7"/>
  <c r="G205" i="7"/>
  <c r="E205" i="7"/>
  <c r="M204" i="7"/>
  <c r="K204" i="7"/>
  <c r="I204" i="7"/>
  <c r="G204" i="7"/>
  <c r="E204" i="7"/>
  <c r="M203" i="7"/>
  <c r="K203" i="7"/>
  <c r="I203" i="7"/>
  <c r="G203" i="7"/>
  <c r="E203" i="7"/>
  <c r="M201" i="7"/>
  <c r="K201" i="7"/>
  <c r="I201" i="7"/>
  <c r="G201" i="7"/>
  <c r="E201" i="7"/>
  <c r="M200" i="7"/>
  <c r="K200" i="7"/>
  <c r="I200" i="7"/>
  <c r="G200" i="7"/>
  <c r="E200" i="7"/>
  <c r="M199" i="7"/>
  <c r="K199" i="7"/>
  <c r="I199" i="7"/>
  <c r="G199" i="7"/>
  <c r="E199" i="7"/>
  <c r="M198" i="7"/>
  <c r="K198" i="7"/>
  <c r="I198" i="7"/>
  <c r="G198" i="7"/>
  <c r="E198" i="7"/>
  <c r="M197" i="7"/>
  <c r="K197" i="7"/>
  <c r="I197" i="7"/>
  <c r="G197" i="7"/>
  <c r="E197" i="7"/>
  <c r="M196" i="7"/>
  <c r="K196" i="7"/>
  <c r="I196" i="7"/>
  <c r="G196" i="7"/>
  <c r="E196" i="7"/>
  <c r="M195" i="7"/>
  <c r="K195" i="7"/>
  <c r="I195" i="7"/>
  <c r="G195" i="7"/>
  <c r="E195" i="7"/>
  <c r="M194" i="7"/>
  <c r="K194" i="7"/>
  <c r="I194" i="7"/>
  <c r="G194" i="7"/>
  <c r="E194" i="7"/>
  <c r="M193" i="7"/>
  <c r="K193" i="7"/>
  <c r="I193" i="7"/>
  <c r="G193" i="7"/>
  <c r="E193" i="7"/>
  <c r="M192" i="7"/>
  <c r="K192" i="7"/>
  <c r="I192" i="7"/>
  <c r="G192" i="7"/>
  <c r="E192" i="7"/>
  <c r="M191" i="7"/>
  <c r="K191" i="7"/>
  <c r="I191" i="7"/>
  <c r="G191" i="7"/>
  <c r="E191" i="7"/>
  <c r="M190" i="7"/>
  <c r="K190" i="7"/>
  <c r="I190" i="7"/>
  <c r="G190" i="7"/>
  <c r="E190" i="7"/>
  <c r="M189" i="7"/>
  <c r="K189" i="7"/>
  <c r="I189" i="7"/>
  <c r="G189" i="7"/>
  <c r="E189" i="7"/>
  <c r="M188" i="7"/>
  <c r="K188" i="7"/>
  <c r="I188" i="7"/>
  <c r="G188" i="7"/>
  <c r="E188" i="7"/>
  <c r="M187" i="7"/>
  <c r="K187" i="7"/>
  <c r="I187" i="7"/>
  <c r="G187" i="7"/>
  <c r="E187" i="7"/>
  <c r="M186" i="7"/>
  <c r="K186" i="7"/>
  <c r="I186" i="7"/>
  <c r="G186" i="7"/>
  <c r="E186" i="7"/>
  <c r="M185" i="7"/>
  <c r="K185" i="7"/>
  <c r="I185" i="7"/>
  <c r="G185" i="7"/>
  <c r="E185" i="7"/>
  <c r="M182" i="7"/>
  <c r="K182" i="7"/>
  <c r="I182" i="7"/>
  <c r="G182" i="7"/>
  <c r="E182" i="7"/>
  <c r="M181" i="7"/>
  <c r="K181" i="7"/>
  <c r="I181" i="7"/>
  <c r="G181" i="7"/>
  <c r="E181" i="7"/>
  <c r="M180" i="7"/>
  <c r="K180" i="7"/>
  <c r="I180" i="7"/>
  <c r="G180" i="7"/>
  <c r="E180" i="7"/>
  <c r="M179" i="7"/>
  <c r="K179" i="7"/>
  <c r="I179" i="7"/>
  <c r="G179" i="7"/>
  <c r="E179" i="7"/>
  <c r="M178" i="7"/>
  <c r="K178" i="7"/>
  <c r="I178" i="7"/>
  <c r="G178" i="7"/>
  <c r="E178" i="7"/>
  <c r="M177" i="7"/>
  <c r="K177" i="7"/>
  <c r="I177" i="7"/>
  <c r="G177" i="7"/>
  <c r="E177" i="7"/>
  <c r="M176" i="7"/>
  <c r="K176" i="7"/>
  <c r="I176" i="7"/>
  <c r="G176" i="7"/>
  <c r="E176" i="7"/>
  <c r="M174" i="7"/>
  <c r="K174" i="7"/>
  <c r="I174" i="7"/>
  <c r="G174" i="7"/>
  <c r="E174" i="7"/>
  <c r="M172" i="7"/>
  <c r="K172" i="7"/>
  <c r="I172" i="7"/>
  <c r="G172" i="7"/>
  <c r="E172" i="7"/>
  <c r="M171" i="7"/>
  <c r="K171" i="7"/>
  <c r="I171" i="7"/>
  <c r="G171" i="7"/>
  <c r="E171" i="7"/>
  <c r="M170" i="7"/>
  <c r="K170" i="7"/>
  <c r="I170" i="7"/>
  <c r="G170" i="7"/>
  <c r="E170" i="7"/>
  <c r="M169" i="7"/>
  <c r="K169" i="7"/>
  <c r="I169" i="7"/>
  <c r="G169" i="7"/>
  <c r="E169" i="7"/>
  <c r="M168" i="7"/>
  <c r="K168" i="7"/>
  <c r="I168" i="7"/>
  <c r="G168" i="7"/>
  <c r="E168" i="7"/>
  <c r="M167" i="7"/>
  <c r="K167" i="7"/>
  <c r="I167" i="7"/>
  <c r="G167" i="7"/>
  <c r="E167" i="7"/>
  <c r="M166" i="7"/>
  <c r="K166" i="7"/>
  <c r="I166" i="7"/>
  <c r="G166" i="7"/>
  <c r="E166" i="7"/>
  <c r="M165" i="7"/>
  <c r="K165" i="7"/>
  <c r="I165" i="7"/>
  <c r="G165" i="7"/>
  <c r="E165" i="7"/>
  <c r="M164" i="7"/>
  <c r="K164" i="7"/>
  <c r="I164" i="7"/>
  <c r="G164" i="7"/>
  <c r="E164" i="7"/>
  <c r="M162" i="7"/>
  <c r="K162" i="7"/>
  <c r="I162" i="7"/>
  <c r="G162" i="7"/>
  <c r="E162" i="7"/>
  <c r="M161" i="7"/>
  <c r="K161" i="7"/>
  <c r="I161" i="7"/>
  <c r="G161" i="7"/>
  <c r="E161" i="7"/>
  <c r="M160" i="7"/>
  <c r="K160" i="7"/>
  <c r="I160" i="7"/>
  <c r="G160" i="7"/>
  <c r="E160" i="7"/>
  <c r="M159" i="7"/>
  <c r="K159" i="7"/>
  <c r="I159" i="7"/>
  <c r="G159" i="7"/>
  <c r="E159" i="7"/>
  <c r="M158" i="7"/>
  <c r="K158" i="7"/>
  <c r="I158" i="7"/>
  <c r="G158" i="7"/>
  <c r="E158" i="7"/>
  <c r="M157" i="7"/>
  <c r="K157" i="7"/>
  <c r="I157" i="7"/>
  <c r="G157" i="7"/>
  <c r="E157" i="7"/>
  <c r="M156" i="7"/>
  <c r="K156" i="7"/>
  <c r="I156" i="7"/>
  <c r="G156" i="7"/>
  <c r="E156" i="7"/>
  <c r="M155" i="7"/>
  <c r="K155" i="7"/>
  <c r="I155" i="7"/>
  <c r="G155" i="7"/>
  <c r="E155" i="7"/>
  <c r="M154" i="7"/>
  <c r="K154" i="7"/>
  <c r="I154" i="7"/>
  <c r="G154" i="7"/>
  <c r="E154" i="7"/>
  <c r="M153" i="7"/>
  <c r="K153" i="7"/>
  <c r="I153" i="7"/>
  <c r="G153" i="7"/>
  <c r="E153" i="7"/>
  <c r="M151" i="7"/>
  <c r="K151" i="7"/>
  <c r="I151" i="7"/>
  <c r="G151" i="7"/>
  <c r="E151" i="7"/>
  <c r="M149" i="7"/>
  <c r="K149" i="7"/>
  <c r="I149" i="7"/>
  <c r="G149" i="7"/>
  <c r="E149" i="7"/>
  <c r="M148" i="7"/>
  <c r="K148" i="7"/>
  <c r="I148" i="7"/>
  <c r="G148" i="7"/>
  <c r="E148" i="7"/>
  <c r="M147" i="7"/>
  <c r="K147" i="7"/>
  <c r="I147" i="7"/>
  <c r="G147" i="7"/>
  <c r="E147" i="7"/>
  <c r="M146" i="7"/>
  <c r="K146" i="7"/>
  <c r="I146" i="7"/>
  <c r="G146" i="7"/>
  <c r="E146" i="7"/>
  <c r="M145" i="7"/>
  <c r="K145" i="7"/>
  <c r="I145" i="7"/>
  <c r="G145" i="7"/>
  <c r="E145" i="7"/>
  <c r="M144" i="7"/>
  <c r="K144" i="7"/>
  <c r="I144" i="7"/>
  <c r="G144" i="7"/>
  <c r="E144" i="7"/>
  <c r="M143" i="7"/>
  <c r="K143" i="7"/>
  <c r="I143" i="7"/>
  <c r="G143" i="7"/>
  <c r="E143" i="7"/>
  <c r="M142" i="7"/>
  <c r="K142" i="7"/>
  <c r="I142" i="7"/>
  <c r="G142" i="7"/>
  <c r="E142" i="7"/>
  <c r="M141" i="7"/>
  <c r="K141" i="7"/>
  <c r="I141" i="7"/>
  <c r="G141" i="7"/>
  <c r="E141" i="7"/>
  <c r="M140" i="7"/>
  <c r="K140" i="7"/>
  <c r="I140" i="7"/>
  <c r="G140" i="7"/>
  <c r="E140" i="7"/>
  <c r="M139" i="7"/>
  <c r="K139" i="7"/>
  <c r="I139" i="7"/>
  <c r="G139" i="7"/>
  <c r="E139" i="7"/>
  <c r="M138" i="7"/>
  <c r="K138" i="7"/>
  <c r="I138" i="7"/>
  <c r="G138" i="7"/>
  <c r="E138" i="7"/>
  <c r="M137" i="7"/>
  <c r="K137" i="7"/>
  <c r="I137" i="7"/>
  <c r="G137" i="7"/>
  <c r="E137" i="7"/>
  <c r="M136" i="7"/>
  <c r="K136" i="7"/>
  <c r="I136" i="7"/>
  <c r="G136" i="7"/>
  <c r="E136" i="7"/>
  <c r="M134" i="7"/>
  <c r="K134" i="7"/>
  <c r="I134" i="7"/>
  <c r="G134" i="7"/>
  <c r="E134" i="7"/>
  <c r="M132" i="7"/>
  <c r="K132" i="7"/>
  <c r="I132" i="7"/>
  <c r="G132" i="7"/>
  <c r="E132" i="7"/>
  <c r="M131" i="7"/>
  <c r="K131" i="7"/>
  <c r="I131" i="7"/>
  <c r="G131" i="7"/>
  <c r="E131" i="7"/>
  <c r="M130" i="7"/>
  <c r="K130" i="7"/>
  <c r="I130" i="7"/>
  <c r="G130" i="7"/>
  <c r="E130" i="7"/>
  <c r="M129" i="7"/>
  <c r="K129" i="7"/>
  <c r="I129" i="7"/>
  <c r="G129" i="7"/>
  <c r="E129" i="7"/>
  <c r="M128" i="7"/>
  <c r="K128" i="7"/>
  <c r="I128" i="7"/>
  <c r="G128" i="7"/>
  <c r="E128" i="7"/>
  <c r="M126" i="7"/>
  <c r="K126" i="7"/>
  <c r="I126" i="7"/>
  <c r="G126" i="7"/>
  <c r="E126" i="7"/>
  <c r="M124" i="7"/>
  <c r="K124" i="7"/>
  <c r="I124" i="7"/>
  <c r="G124" i="7"/>
  <c r="E124" i="7"/>
  <c r="M123" i="7"/>
  <c r="K123" i="7"/>
  <c r="I123" i="7"/>
  <c r="G123" i="7"/>
  <c r="E123" i="7"/>
  <c r="M122" i="7"/>
  <c r="K122" i="7"/>
  <c r="I122" i="7"/>
  <c r="G122" i="7"/>
  <c r="E122" i="7"/>
  <c r="M120" i="7"/>
  <c r="K120" i="7"/>
  <c r="I120" i="7"/>
  <c r="G120" i="7"/>
  <c r="E120" i="7"/>
  <c r="M119" i="7"/>
  <c r="K119" i="7"/>
  <c r="I119" i="7"/>
  <c r="G119" i="7"/>
  <c r="E119" i="7"/>
  <c r="M117" i="7"/>
  <c r="K117" i="7"/>
  <c r="I117" i="7"/>
  <c r="G117" i="7"/>
  <c r="E117" i="7"/>
  <c r="M115" i="7"/>
  <c r="K115" i="7"/>
  <c r="I115" i="7"/>
  <c r="G115" i="7"/>
  <c r="E115" i="7"/>
  <c r="M113" i="7"/>
  <c r="K113" i="7"/>
  <c r="I113" i="7"/>
  <c r="G113" i="7"/>
  <c r="E113" i="7"/>
  <c r="M112" i="7"/>
  <c r="K112" i="7"/>
  <c r="I112" i="7"/>
  <c r="G112" i="7"/>
  <c r="E112" i="7"/>
  <c r="M111" i="7"/>
  <c r="K111" i="7"/>
  <c r="I111" i="7"/>
  <c r="G111" i="7"/>
  <c r="E111" i="7"/>
  <c r="M110" i="7"/>
  <c r="K110" i="7"/>
  <c r="I110" i="7"/>
  <c r="G110" i="7"/>
  <c r="E110" i="7"/>
  <c r="M108" i="7"/>
  <c r="K108" i="7"/>
  <c r="I108" i="7"/>
  <c r="G108" i="7"/>
  <c r="E108" i="7"/>
  <c r="M107" i="7"/>
  <c r="K107" i="7"/>
  <c r="I107" i="7"/>
  <c r="G107" i="7"/>
  <c r="E107" i="7"/>
  <c r="M106" i="7"/>
  <c r="K106" i="7"/>
  <c r="I106" i="7"/>
  <c r="G106" i="7"/>
  <c r="E106" i="7"/>
  <c r="M105" i="7"/>
  <c r="K105" i="7"/>
  <c r="I105" i="7"/>
  <c r="G105" i="7"/>
  <c r="E105" i="7"/>
  <c r="M104" i="7"/>
  <c r="K104" i="7"/>
  <c r="I104" i="7"/>
  <c r="G104" i="7"/>
  <c r="E104" i="7"/>
  <c r="M102" i="7"/>
  <c r="K102" i="7"/>
  <c r="I102" i="7"/>
  <c r="G102" i="7"/>
  <c r="E102" i="7"/>
  <c r="M100" i="7"/>
  <c r="K100" i="7"/>
  <c r="I100" i="7"/>
  <c r="G100" i="7"/>
  <c r="E100" i="7"/>
  <c r="M98" i="7"/>
  <c r="K98" i="7"/>
  <c r="I98" i="7"/>
  <c r="G98" i="7"/>
  <c r="E98" i="7"/>
  <c r="M97" i="7"/>
  <c r="K97" i="7"/>
  <c r="I97" i="7"/>
  <c r="G97" i="7"/>
  <c r="E97" i="7"/>
  <c r="M96" i="7"/>
  <c r="K96" i="7"/>
  <c r="I96" i="7"/>
  <c r="G96" i="7"/>
  <c r="E96" i="7"/>
  <c r="M94" i="7"/>
  <c r="K94" i="7"/>
  <c r="I94" i="7"/>
  <c r="G94" i="7"/>
  <c r="E94" i="7"/>
  <c r="M93" i="7"/>
  <c r="K93" i="7"/>
  <c r="I93" i="7"/>
  <c r="G93" i="7"/>
  <c r="E93" i="7"/>
  <c r="M92" i="7"/>
  <c r="K92" i="7"/>
  <c r="I92" i="7"/>
  <c r="G92" i="7"/>
  <c r="E92" i="7"/>
  <c r="M91" i="7"/>
  <c r="K91" i="7"/>
  <c r="I91" i="7"/>
  <c r="G91" i="7"/>
  <c r="E91" i="7"/>
  <c r="M89" i="7"/>
  <c r="K89" i="7"/>
  <c r="I89" i="7"/>
  <c r="G89" i="7"/>
  <c r="E89" i="7"/>
  <c r="M88" i="7"/>
  <c r="K88" i="7"/>
  <c r="I88" i="7"/>
  <c r="G88" i="7"/>
  <c r="E88" i="7"/>
  <c r="M87" i="7"/>
  <c r="K87" i="7"/>
  <c r="I87" i="7"/>
  <c r="G87" i="7"/>
  <c r="E87" i="7"/>
  <c r="M86" i="7"/>
  <c r="K86" i="7"/>
  <c r="I86" i="7"/>
  <c r="G86" i="7"/>
  <c r="E86" i="7"/>
  <c r="M85" i="7"/>
  <c r="K85" i="7"/>
  <c r="I85" i="7"/>
  <c r="G85" i="7"/>
  <c r="E85" i="7"/>
  <c r="M84" i="7"/>
  <c r="K84" i="7"/>
  <c r="I84" i="7"/>
  <c r="G84" i="7"/>
  <c r="E84" i="7"/>
  <c r="M83" i="7"/>
  <c r="K83" i="7"/>
  <c r="I83" i="7"/>
  <c r="G83" i="7"/>
  <c r="E83" i="7"/>
  <c r="M81" i="7"/>
  <c r="K81" i="7"/>
  <c r="I81" i="7"/>
  <c r="G81" i="7"/>
  <c r="E81" i="7"/>
  <c r="M80" i="7"/>
  <c r="K80" i="7"/>
  <c r="I80" i="7"/>
  <c r="G80" i="7"/>
  <c r="E80" i="7"/>
  <c r="M79" i="7"/>
  <c r="K79" i="7"/>
  <c r="I79" i="7"/>
  <c r="G79" i="7"/>
  <c r="E79" i="7"/>
  <c r="M78" i="7"/>
  <c r="K78" i="7"/>
  <c r="I78" i="7"/>
  <c r="G78" i="7"/>
  <c r="E78" i="7"/>
  <c r="M77" i="7"/>
  <c r="K77" i="7"/>
  <c r="I77" i="7"/>
  <c r="G77" i="7"/>
  <c r="E77" i="7"/>
  <c r="M76" i="7"/>
  <c r="K76" i="7"/>
  <c r="I76" i="7"/>
  <c r="G76" i="7"/>
  <c r="E76" i="7"/>
  <c r="M74" i="7"/>
  <c r="K74" i="7"/>
  <c r="I74" i="7"/>
  <c r="G74" i="7"/>
  <c r="E74" i="7"/>
  <c r="M73" i="7"/>
  <c r="K73" i="7"/>
  <c r="I73" i="7"/>
  <c r="G73" i="7"/>
  <c r="E73" i="7"/>
  <c r="M72" i="7"/>
  <c r="K72" i="7"/>
  <c r="I72" i="7"/>
  <c r="G72" i="7"/>
  <c r="E72" i="7"/>
  <c r="M71" i="7"/>
  <c r="K71" i="7"/>
  <c r="I71" i="7"/>
  <c r="G71" i="7"/>
  <c r="E71" i="7"/>
  <c r="M69" i="7"/>
  <c r="K69" i="7"/>
  <c r="I69" i="7"/>
  <c r="G69" i="7"/>
  <c r="E69" i="7"/>
  <c r="M68" i="7"/>
  <c r="K68" i="7"/>
  <c r="I68" i="7"/>
  <c r="G68" i="7"/>
  <c r="E68" i="7"/>
  <c r="M67" i="7"/>
  <c r="K67" i="7"/>
  <c r="I67" i="7"/>
  <c r="G67" i="7"/>
  <c r="E67" i="7"/>
  <c r="M66" i="7"/>
  <c r="K66" i="7"/>
  <c r="I66" i="7"/>
  <c r="G66" i="7"/>
  <c r="E66" i="7"/>
  <c r="M65" i="7"/>
  <c r="K65" i="7"/>
  <c r="I65" i="7"/>
  <c r="G65" i="7"/>
  <c r="E65" i="7"/>
  <c r="M64" i="7"/>
  <c r="K64" i="7"/>
  <c r="I64" i="7"/>
  <c r="G64" i="7"/>
  <c r="E64" i="7"/>
  <c r="M63" i="7"/>
  <c r="K63" i="7"/>
  <c r="I63" i="7"/>
  <c r="G63" i="7"/>
  <c r="E63" i="7"/>
  <c r="M62" i="7"/>
  <c r="K62" i="7"/>
  <c r="I62" i="7"/>
  <c r="G62" i="7"/>
  <c r="E62" i="7"/>
  <c r="M61" i="7"/>
  <c r="K61" i="7"/>
  <c r="I61" i="7"/>
  <c r="G61" i="7"/>
  <c r="E61" i="7"/>
  <c r="M60" i="7"/>
  <c r="K60" i="7"/>
  <c r="I60" i="7"/>
  <c r="G60" i="7"/>
  <c r="E60" i="7"/>
  <c r="M59" i="7"/>
  <c r="K59" i="7"/>
  <c r="I59" i="7"/>
  <c r="G59" i="7"/>
  <c r="E59" i="7"/>
  <c r="M57" i="7"/>
  <c r="K57" i="7"/>
  <c r="I57" i="7"/>
  <c r="G57" i="7"/>
  <c r="E57" i="7"/>
  <c r="M55" i="7"/>
  <c r="K55" i="7"/>
  <c r="I55" i="7"/>
  <c r="G55" i="7"/>
  <c r="E55" i="7"/>
  <c r="M54" i="7"/>
  <c r="K54" i="7"/>
  <c r="I54" i="7"/>
  <c r="G54" i="7"/>
  <c r="E54" i="7"/>
  <c r="M52" i="7"/>
  <c r="K52" i="7"/>
  <c r="I52" i="7"/>
  <c r="G52" i="7"/>
  <c r="E52" i="7"/>
  <c r="M51" i="7"/>
  <c r="K51" i="7"/>
  <c r="I51" i="7"/>
  <c r="G51" i="7"/>
  <c r="E51" i="7"/>
  <c r="M50" i="7"/>
  <c r="K50" i="7"/>
  <c r="I50" i="7"/>
  <c r="G50" i="7"/>
  <c r="E50" i="7"/>
  <c r="M49" i="7"/>
  <c r="K49" i="7"/>
  <c r="I49" i="7"/>
  <c r="G49" i="7"/>
  <c r="E49" i="7"/>
  <c r="M46" i="7"/>
  <c r="K46" i="7"/>
  <c r="I46" i="7"/>
  <c r="G46" i="7"/>
  <c r="E46" i="7"/>
  <c r="M45" i="7"/>
  <c r="K45" i="7"/>
  <c r="I45" i="7"/>
  <c r="G45" i="7"/>
  <c r="E45" i="7"/>
  <c r="M44" i="7"/>
  <c r="K44" i="7"/>
  <c r="I44" i="7"/>
  <c r="G44" i="7"/>
  <c r="E44" i="7"/>
  <c r="M43" i="7"/>
  <c r="K43" i="7"/>
  <c r="I43" i="7"/>
  <c r="G43" i="7"/>
  <c r="E43" i="7"/>
  <c r="M42" i="7"/>
  <c r="K42" i="7"/>
  <c r="I42" i="7"/>
  <c r="G42" i="7"/>
  <c r="E42" i="7"/>
  <c r="M41" i="7"/>
  <c r="K41" i="7"/>
  <c r="I41" i="7"/>
  <c r="G41" i="7"/>
  <c r="E41" i="7"/>
  <c r="M40" i="7"/>
  <c r="K40" i="7"/>
  <c r="I40" i="7"/>
  <c r="G40" i="7"/>
  <c r="E40" i="7"/>
  <c r="M39" i="7"/>
  <c r="K39" i="7"/>
  <c r="I39" i="7"/>
  <c r="G39" i="7"/>
  <c r="E39" i="7"/>
  <c r="M38" i="7"/>
  <c r="K38" i="7"/>
  <c r="I38" i="7"/>
  <c r="G38" i="7"/>
  <c r="E38" i="7"/>
  <c r="M37" i="7"/>
  <c r="K37" i="7"/>
  <c r="I37" i="7"/>
  <c r="G37" i="7"/>
  <c r="E37" i="7"/>
  <c r="M36" i="7"/>
  <c r="K36" i="7"/>
  <c r="I36" i="7"/>
  <c r="G36" i="7"/>
  <c r="E36" i="7"/>
  <c r="M35" i="7"/>
  <c r="K35" i="7"/>
  <c r="I35" i="7"/>
  <c r="G35" i="7"/>
  <c r="E35" i="7"/>
  <c r="M34" i="7"/>
  <c r="K34" i="7"/>
  <c r="I34" i="7"/>
  <c r="G34" i="7"/>
  <c r="E34" i="7"/>
  <c r="M32" i="7"/>
  <c r="K32" i="7"/>
  <c r="I32" i="7"/>
  <c r="G32" i="7"/>
  <c r="E32" i="7"/>
  <c r="M31" i="7"/>
  <c r="K31" i="7"/>
  <c r="I31" i="7"/>
  <c r="G31" i="7"/>
  <c r="E31" i="7"/>
  <c r="M30" i="7"/>
  <c r="K30" i="7"/>
  <c r="I30" i="7"/>
  <c r="G30" i="7"/>
  <c r="E30" i="7"/>
  <c r="M29" i="7"/>
  <c r="K29" i="7"/>
  <c r="I29" i="7"/>
  <c r="G29" i="7"/>
  <c r="E29" i="7"/>
  <c r="M28" i="7"/>
  <c r="K28" i="7"/>
  <c r="I28" i="7"/>
  <c r="G28" i="7"/>
  <c r="E28" i="7"/>
  <c r="M26" i="7"/>
  <c r="K26" i="7"/>
  <c r="I26" i="7"/>
  <c r="G26" i="7"/>
  <c r="E26" i="7"/>
  <c r="M25" i="7"/>
  <c r="K25" i="7"/>
  <c r="I25" i="7"/>
  <c r="G25" i="7"/>
  <c r="E25" i="7"/>
  <c r="M23" i="7"/>
  <c r="K23" i="7"/>
  <c r="I23" i="7"/>
  <c r="G23" i="7"/>
  <c r="E23" i="7"/>
  <c r="M22" i="7"/>
  <c r="K22" i="7"/>
  <c r="I22" i="7"/>
  <c r="G22" i="7"/>
  <c r="E22" i="7"/>
  <c r="M21" i="7"/>
  <c r="K21" i="7"/>
  <c r="I21" i="7"/>
  <c r="G21" i="7"/>
  <c r="E21" i="7"/>
  <c r="M20" i="7"/>
  <c r="K20" i="7"/>
  <c r="I20" i="7"/>
  <c r="G20" i="7"/>
  <c r="E20" i="7"/>
  <c r="M19" i="7"/>
  <c r="K19" i="7"/>
  <c r="I19" i="7"/>
  <c r="G19" i="7"/>
  <c r="E19" i="7"/>
  <c r="M17" i="7"/>
  <c r="K17" i="7"/>
  <c r="I17" i="7"/>
  <c r="G17" i="7"/>
  <c r="E17" i="7"/>
  <c r="M16" i="7"/>
  <c r="K16" i="7"/>
  <c r="I16" i="7"/>
  <c r="G16" i="7"/>
  <c r="E16" i="7"/>
  <c r="M15" i="7"/>
  <c r="K15" i="7"/>
  <c r="I15" i="7"/>
  <c r="G15" i="7"/>
  <c r="E15" i="7"/>
  <c r="V39" i="4" l="1"/>
  <c r="V38" i="4"/>
  <c r="V37" i="4"/>
  <c r="V36" i="4"/>
  <c r="V35" i="4"/>
  <c r="V34" i="4"/>
  <c r="V33" i="4"/>
  <c r="V32" i="4"/>
  <c r="V31" i="4"/>
  <c r="V30" i="4"/>
  <c r="V29" i="4"/>
  <c r="V28" i="4"/>
  <c r="V27" i="4"/>
  <c r="V26" i="4"/>
  <c r="V25" i="4"/>
  <c r="V24" i="4"/>
  <c r="V42" i="1"/>
  <c r="V38" i="1"/>
  <c r="V34" i="1"/>
  <c r="V30" i="1"/>
  <c r="V26" i="1"/>
  <c r="V41" i="1"/>
  <c r="V37" i="1"/>
  <c r="V33" i="1"/>
  <c r="V29" i="1"/>
  <c r="V25" i="1"/>
  <c r="V40" i="1"/>
  <c r="V36" i="1"/>
  <c r="V32" i="1"/>
  <c r="V28" i="1"/>
  <c r="V24" i="1"/>
  <c r="V39" i="1"/>
  <c r="V35" i="1"/>
  <c r="V31" i="1"/>
  <c r="V27" i="1"/>
  <c r="V23" i="1"/>
  <c r="P34" i="4" l="1"/>
  <c r="C34" i="4"/>
  <c r="B24" i="5" l="1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23" i="5"/>
  <c r="R37" i="4"/>
  <c r="P37" i="4"/>
  <c r="O37" i="4"/>
  <c r="R36" i="4"/>
  <c r="P36" i="4"/>
  <c r="O36" i="4"/>
  <c r="R35" i="4"/>
  <c r="P35" i="4"/>
  <c r="O35" i="4"/>
  <c r="Q34" i="4"/>
  <c r="O34" i="4"/>
  <c r="O39" i="1"/>
  <c r="R37" i="1"/>
  <c r="Q37" i="1"/>
  <c r="P37" i="1"/>
  <c r="R36" i="1"/>
  <c r="P36" i="1"/>
  <c r="O36" i="1"/>
  <c r="R35" i="1"/>
  <c r="P35" i="1"/>
  <c r="O35" i="1"/>
  <c r="R34" i="1"/>
  <c r="P34" i="1"/>
  <c r="O34" i="1"/>
  <c r="Q33" i="1"/>
  <c r="P33" i="1"/>
  <c r="O33" i="1"/>
  <c r="V44" i="1" l="1"/>
  <c r="F26" i="4" l="1"/>
  <c r="D26" i="4"/>
  <c r="C26" i="4"/>
  <c r="F27" i="4"/>
  <c r="D27" i="4"/>
  <c r="C27" i="4"/>
  <c r="E29" i="4"/>
  <c r="G26" i="4"/>
  <c r="C25" i="4"/>
  <c r="G25" i="4" s="1"/>
  <c r="D35" i="4" s="1"/>
  <c r="F24" i="4"/>
  <c r="E6" i="4" s="1"/>
  <c r="E3" i="4" s="1"/>
  <c r="E24" i="4"/>
  <c r="C24" i="4"/>
  <c r="G30" i="4"/>
  <c r="G29" i="4"/>
  <c r="G28" i="4"/>
  <c r="G24" i="4"/>
  <c r="F34" i="4" s="1"/>
  <c r="E18" i="4"/>
  <c r="E16" i="4" s="1"/>
  <c r="C18" i="4"/>
  <c r="C16" i="4" s="1"/>
  <c r="E15" i="4"/>
  <c r="E13" i="4" s="1"/>
  <c r="E12" i="4"/>
  <c r="E10" i="4" s="1"/>
  <c r="E9" i="4"/>
  <c r="E7" i="4" s="1"/>
  <c r="C9" i="4"/>
  <c r="C7" i="4" s="1"/>
  <c r="C6" i="4"/>
  <c r="C3" i="4" s="1"/>
  <c r="W30" i="1"/>
  <c r="W42" i="1"/>
  <c r="W26" i="1"/>
  <c r="G37" i="1"/>
  <c r="G36" i="1"/>
  <c r="G35" i="1"/>
  <c r="G34" i="1"/>
  <c r="G33" i="1"/>
  <c r="F37" i="1"/>
  <c r="E37" i="1"/>
  <c r="D37" i="1"/>
  <c r="C37" i="1"/>
  <c r="F36" i="1"/>
  <c r="E36" i="1"/>
  <c r="D36" i="1"/>
  <c r="C36" i="1"/>
  <c r="F35" i="1"/>
  <c r="E35" i="1"/>
  <c r="D35" i="1"/>
  <c r="C35" i="1"/>
  <c r="F34" i="1"/>
  <c r="E34" i="1"/>
  <c r="D34" i="1"/>
  <c r="C34" i="1"/>
  <c r="F33" i="1"/>
  <c r="E33" i="1"/>
  <c r="D33" i="1"/>
  <c r="C33" i="1"/>
  <c r="E17" i="1"/>
  <c r="E15" i="1" s="1"/>
  <c r="C17" i="1"/>
  <c r="C15" i="1" s="1"/>
  <c r="E14" i="1"/>
  <c r="E12" i="1" s="1"/>
  <c r="C14" i="1"/>
  <c r="C12" i="1" s="1"/>
  <c r="E11" i="1"/>
  <c r="E9" i="1" s="1"/>
  <c r="C11" i="1"/>
  <c r="C9" i="1" s="1"/>
  <c r="E8" i="1"/>
  <c r="E6" i="1" s="1"/>
  <c r="C8" i="1"/>
  <c r="C6" i="1" s="1"/>
  <c r="C5" i="1"/>
  <c r="C2" i="1" s="1"/>
  <c r="E5" i="1"/>
  <c r="E2" i="1" s="1"/>
  <c r="G29" i="1"/>
  <c r="G28" i="1"/>
  <c r="G27" i="1"/>
  <c r="G26" i="1"/>
  <c r="G25" i="1"/>
  <c r="G24" i="1"/>
  <c r="G23" i="1"/>
  <c r="C15" i="4" l="1"/>
  <c r="C13" i="4" s="1"/>
  <c r="G27" i="4"/>
  <c r="C37" i="4" s="1"/>
  <c r="E36" i="4"/>
  <c r="F36" i="4"/>
  <c r="C12" i="4"/>
  <c r="C10" i="4" s="1"/>
  <c r="E35" i="4"/>
  <c r="F35" i="4"/>
  <c r="C35" i="4"/>
  <c r="D34" i="4"/>
  <c r="C36" i="4"/>
  <c r="E34" i="4"/>
  <c r="D36" i="4"/>
  <c r="W38" i="1"/>
  <c r="W34" i="1"/>
  <c r="F37" i="4" l="1"/>
  <c r="E37" i="4"/>
  <c r="D37" i="4"/>
  <c r="G38" i="4"/>
  <c r="G35" i="4"/>
  <c r="W31" i="4"/>
  <c r="W27" i="4"/>
  <c r="G36" i="4"/>
  <c r="G34" i="4"/>
  <c r="C42" i="5" l="1"/>
  <c r="C26" i="5"/>
  <c r="C30" i="5"/>
  <c r="W35" i="4"/>
  <c r="C34" i="5"/>
  <c r="C38" i="5"/>
  <c r="G37" i="4"/>
  <c r="W39" i="4" l="1"/>
</calcChain>
</file>

<file path=xl/sharedStrings.xml><?xml version="1.0" encoding="utf-8"?>
<sst xmlns="http://schemas.openxmlformats.org/spreadsheetml/2006/main" count="1169" uniqueCount="646">
  <si>
    <t>PRIMARY</t>
  </si>
  <si>
    <t>SECONDARY</t>
  </si>
  <si>
    <t>Existing Compound Weights</t>
  </si>
  <si>
    <t>New Compound Weights (To Be Manually Input)</t>
  </si>
  <si>
    <t>ACCOUNT</t>
  </si>
  <si>
    <t>TITLE</t>
  </si>
  <si>
    <t>CUSTOMER</t>
  </si>
  <si>
    <t>DEMAND</t>
  </si>
  <si>
    <t>TOTAL</t>
  </si>
  <si>
    <t>Compund Allocator Identifier</t>
  </si>
  <si>
    <t>A</t>
  </si>
  <si>
    <t>B</t>
  </si>
  <si>
    <t>C</t>
  </si>
  <si>
    <t>D</t>
  </si>
  <si>
    <t>POLES, TOWERS AND FIXTURES</t>
  </si>
  <si>
    <t>OVERHEAD CONDUCTORS AND DEVICES</t>
  </si>
  <si>
    <t>UNDERGROUND CONDUIT</t>
  </si>
  <si>
    <t>UNDERGROUND CONDUCTORS</t>
  </si>
  <si>
    <t>LINE TRANSFORMERS</t>
  </si>
  <si>
    <t xml:space="preserve">METERS </t>
  </si>
  <si>
    <t>W364-D-POLES-PP</t>
  </si>
  <si>
    <t>W364-PD</t>
  </si>
  <si>
    <t>W364-SD</t>
  </si>
  <si>
    <t>W364-C</t>
  </si>
  <si>
    <t>W364MDS-PC</t>
  </si>
  <si>
    <t>W364MDS-PD</t>
  </si>
  <si>
    <t>W364MDS-SC</t>
  </si>
  <si>
    <t>W364MDS-SD</t>
  </si>
  <si>
    <t>W365-D-OH-CONDUCT-PP</t>
  </si>
  <si>
    <t>W365-PD</t>
  </si>
  <si>
    <t>W365-SD</t>
  </si>
  <si>
    <t>W365-C</t>
  </si>
  <si>
    <t>W365MDS-PC</t>
  </si>
  <si>
    <t>W365MDS-PD</t>
  </si>
  <si>
    <t>W365MDS-SC</t>
  </si>
  <si>
    <t>W365MDS-SD</t>
  </si>
  <si>
    <t>W366-D-UG-CONDUIT</t>
  </si>
  <si>
    <t>W366-PD</t>
  </si>
  <si>
    <t>W366-SD</t>
  </si>
  <si>
    <t>W366MDS-PC</t>
  </si>
  <si>
    <t>W366MDS-PD</t>
  </si>
  <si>
    <t>W366MDS-SC</t>
  </si>
  <si>
    <t>W366MDS-SD</t>
  </si>
  <si>
    <t>W367-D-UG-CONDUCT</t>
  </si>
  <si>
    <t>W367-PD</t>
  </si>
  <si>
    <t>W367-SD</t>
  </si>
  <si>
    <t>W367MDS-PC</t>
  </si>
  <si>
    <t>W367MDS-PD</t>
  </si>
  <si>
    <t>W367MDS-SC</t>
  </si>
  <si>
    <t>W367MDS-SD</t>
  </si>
  <si>
    <t>W368-D-TRANSF</t>
  </si>
  <si>
    <t>W368-PD</t>
  </si>
  <si>
    <t>W368-SD</t>
  </si>
  <si>
    <t>W368MDS-PC</t>
  </si>
  <si>
    <t>W368MDS-PD</t>
  </si>
  <si>
    <t>W368MDS-SC</t>
  </si>
  <si>
    <t>W368MDS-SD</t>
  </si>
  <si>
    <t>per 364 detail</t>
  </si>
  <si>
    <t>per 365 detail</t>
  </si>
  <si>
    <t>per 366 detail</t>
  </si>
  <si>
    <t>per 367 detail</t>
  </si>
  <si>
    <t>per 368 detail</t>
  </si>
  <si>
    <t>(A)</t>
  </si>
  <si>
    <t>Assign to Secondary Level Customer-Related Component</t>
  </si>
  <si>
    <r>
      <t xml:space="preserve">SERVICES  </t>
    </r>
    <r>
      <rPr>
        <b/>
        <vertAlign val="superscript"/>
        <sz val="11"/>
        <color rgb="FFFF0000"/>
        <rFont val="Calibri"/>
        <family val="2"/>
        <scheme val="minor"/>
      </rPr>
      <t>(A)</t>
    </r>
  </si>
  <si>
    <t>Primary</t>
  </si>
  <si>
    <t>Customer</t>
  </si>
  <si>
    <t>Demand</t>
  </si>
  <si>
    <t>Secondary</t>
  </si>
  <si>
    <t>COST OF SERVICE STUDY - NOI</t>
  </si>
  <si>
    <t>December 2017 - ACTUALS</t>
  </si>
  <si>
    <t>COS - Rate Base</t>
  </si>
  <si>
    <t>Total</t>
  </si>
  <si>
    <t>CILC-1D</t>
  </si>
  <si>
    <t>CILC-1G</t>
  </si>
  <si>
    <t>CILC-1T</t>
  </si>
  <si>
    <t>GS(T)-1</t>
  </si>
  <si>
    <t>GSCU-1</t>
  </si>
  <si>
    <t>GSD(T)-1</t>
  </si>
  <si>
    <t>GSLD(T)-1</t>
  </si>
  <si>
    <t>GSLD(T)-2</t>
  </si>
  <si>
    <t>GSLD(T)-3</t>
  </si>
  <si>
    <t>MET</t>
  </si>
  <si>
    <t>OL-1</t>
  </si>
  <si>
    <t>OS-2</t>
  </si>
  <si>
    <t>RS(T)-1</t>
  </si>
  <si>
    <t>SL-1</t>
  </si>
  <si>
    <t>SL-2</t>
  </si>
  <si>
    <t>SST-DST</t>
  </si>
  <si>
    <t>SST-TST</t>
  </si>
  <si>
    <t>RATE_BASE - Rate Base</t>
  </si>
  <si>
    <t>PLANT_IN_SERVICE</t>
  </si>
  <si>
    <t>INTANGIBLE</t>
  </si>
  <si>
    <t>BAL001000 - PLT IN SERV - INTANGIBLE</t>
  </si>
  <si>
    <t>Sub-Total INTANGIBLE</t>
  </si>
  <si>
    <t>STEAM_PRODUCTION</t>
  </si>
  <si>
    <t>BAL001100 - PLT IN SERV - STEAM</t>
  </si>
  <si>
    <t>BAL001800 - PLT IN SERV - ACQ ADJ SCHERER 4</t>
  </si>
  <si>
    <t>Sub-Total STEAM_PRODUCTION</t>
  </si>
  <si>
    <t>NUCLEAR_PRODUCTION</t>
  </si>
  <si>
    <t>BAL001200 - PLT IN SERV - NUCLEAR - TURKEY PT</t>
  </si>
  <si>
    <t>BAL001220 - PLT IN SERV - NUCLEAR - ST LUCIE 1</t>
  </si>
  <si>
    <t>BAL001250 - PLT IN SERV - NUCLEAR - ST LUCIE COM</t>
  </si>
  <si>
    <t>BAL001270 - PLT IN SERV - NUCLEAR - ST LUCIE 2</t>
  </si>
  <si>
    <t>Sub-Total NUCLEAR_PRODUCTION</t>
  </si>
  <si>
    <t>OTHER_PRODUCTION</t>
  </si>
  <si>
    <t>BAL001300 - PLT IN SERV - OTH PRODUCTION</t>
  </si>
  <si>
    <t>Sub-Total OTHER_PRODUCTION</t>
  </si>
  <si>
    <t>TRANSMISSION</t>
  </si>
  <si>
    <t>BAL001400 - PLT IN SERV - TRANSMISSION</t>
  </si>
  <si>
    <t>BAL001401 - PLT IN SERV - TRANSMISSION - GSU</t>
  </si>
  <si>
    <t>BAL001402 - PLT IN SERV - TRANSMISSION - OTHER</t>
  </si>
  <si>
    <t>BAL001590 - ELECTRIC PLANT PURCHASED OR SOLD</t>
  </si>
  <si>
    <t>Sub-Total TRANSMISSION</t>
  </si>
  <si>
    <t>DISTRIBUTION_EXCL_ECCR</t>
  </si>
  <si>
    <t>BAL001510 - PLT IN SERV - DIST 360 - LAND</t>
  </si>
  <si>
    <t>BAL001511 - PLT IN SERV - DIST 361 - STRUCTURES</t>
  </si>
  <si>
    <t>BAL001512 - PLT IN SERV - DIST 362 - STATION EQ</t>
  </si>
  <si>
    <t>BAL001514 - PLT IN SERV - DIST 364 - POL, TWR &amp; FIX</t>
  </si>
  <si>
    <t>BAL001515 - PLT IN SERV - DIST 365 - OH COND &amp; DEV</t>
  </si>
  <si>
    <t>BAL001516 - PLT IN SERV - DIST 366 - UG CONDUIT</t>
  </si>
  <si>
    <t>BAL001517 - PLT IN SERV - DIST 367 - UG COND &amp; DEV</t>
  </si>
  <si>
    <t>BAL001518 - PLT IN SERV - DIST 368 - TRANSF</t>
  </si>
  <si>
    <t>BAL001519 - PLT IN SERV - DIST 369 - SERVICES</t>
  </si>
  <si>
    <t>BAL001520 - PLT IN SERV - DIST 370 - METERS</t>
  </si>
  <si>
    <t>BAL001521 - PLT IN SERV - DIST 371 - INSTAL ON CP</t>
  </si>
  <si>
    <t>BAL001523 - PLT IN SERV - DIST 373 - S LGT &amp; TFC SIG</t>
  </si>
  <si>
    <t>Sub-Total DISTRIBUTION_EXCL_ECCR</t>
  </si>
  <si>
    <t>GENERAL_PLANT</t>
  </si>
  <si>
    <t>BAL001600 - PLT IN SERV - GEN PLT - TRANSPORT</t>
  </si>
  <si>
    <t>BAL001710 - PLT IN SERV - GEN PLT - STRUCTURES</t>
  </si>
  <si>
    <t>BAL001720 - PLT IN SERV - GEN PLT - OTHER</t>
  </si>
  <si>
    <t>Sub-Total GENERAL_PLANT</t>
  </si>
  <si>
    <t>Sub-Total PLANT_IN_SERVICE</t>
  </si>
  <si>
    <t>FUTURE_USE_PROPERTY</t>
  </si>
  <si>
    <t>FUTURE_USE_PLANT</t>
  </si>
  <si>
    <t>BAL005300 - PLT FUTURE USE - OTH PRODUCTION</t>
  </si>
  <si>
    <t>BAL005400 - PLT FUTURE USE - TRANSMISSION</t>
  </si>
  <si>
    <t>BAL005500 - PLT FUTURE USE - DISTRIBUTION</t>
  </si>
  <si>
    <t>BAL005700 - PLT FUTURE USE - GENERAL</t>
  </si>
  <si>
    <t>Sub-Total FUTURE_USE_PLANT</t>
  </si>
  <si>
    <t>Sub-Total FUTURE_USE_PROPERTY</t>
  </si>
  <si>
    <t>CWIP</t>
  </si>
  <si>
    <t>CONSTRUCTION_WORK_IN_PROGRESS</t>
  </si>
  <si>
    <t>BAL007000 - CWIP - INTANGIBLE PLANT</t>
  </si>
  <si>
    <t>BAL007100 - CWIP - STEAM</t>
  </si>
  <si>
    <t>BAL007200 - CWIP - NUCL - TURKEY POINT</t>
  </si>
  <si>
    <t>BAL007300 - CWIP - OTHER PRODUCTION - GT</t>
  </si>
  <si>
    <t>BAL007400 - CWIP - TRANSMISSION</t>
  </si>
  <si>
    <t>BAL007500 - CWIP - DISTRIBUTION</t>
  </si>
  <si>
    <t>BAL007600 - CWIP - GENERAL - TRANSPORT EQ</t>
  </si>
  <si>
    <t>Sub-Total CONSTRUCTION_WORK_IN_PROGRESS</t>
  </si>
  <si>
    <t>Sub-Total CWIP</t>
  </si>
  <si>
    <t>ACCUM_DEPR_&amp;_AMORT</t>
  </si>
  <si>
    <t>ACCUM_PROV_DEPREC</t>
  </si>
  <si>
    <t>ACCUM_DEPR_INTANGIBLE</t>
  </si>
  <si>
    <t>BAL008000 - ACC PRV DEPR - INTANGIBLE</t>
  </si>
  <si>
    <t>BAL008075 - ACC PRV DEPR - ITC INTEREST SYNCHRONIZATION</t>
  </si>
  <si>
    <t>Sub-Total ACCUM_DEPR_INTANGIBLE</t>
  </si>
  <si>
    <t>ACCUM_DEPR_STEAM_PRODUCTION</t>
  </si>
  <si>
    <t>BAL008100 - ACC PRV DEPR - STEAM</t>
  </si>
  <si>
    <t>BAL008155 - ACC PRV DEPR - FOSSIL DECOM</t>
  </si>
  <si>
    <t>BAL008175 - ACC PROV DEPR - SURPLUS DISMANTLEMENT DEPR</t>
  </si>
  <si>
    <t>BAL009180 - ACC PRV DEPR - AMORT ELECT PLANT</t>
  </si>
  <si>
    <t>Sub-Total ACCUM_DEPR_STEAM_PRODUCTION</t>
  </si>
  <si>
    <t>ACCUM_DEPR_NUCLEAR_PRODUCTION</t>
  </si>
  <si>
    <t>BAL008200 - ACC PRV DEPR - TURKEY POINT</t>
  </si>
  <si>
    <t>BAL008220 - ACC PRV DEPR - ST LUCIE 1</t>
  </si>
  <si>
    <t>BAL008250 - ACC PRV DEPR - ST LUCIE COM</t>
  </si>
  <si>
    <t>BAL008270 - ACC PRV DEPR - ST LUCIE 2</t>
  </si>
  <si>
    <t>Sub-Total ACCUM_DEPR_NUCLEAR_PRODUCTION</t>
  </si>
  <si>
    <t>ACCUM_DEPR_OTHER_PRODUCTION</t>
  </si>
  <si>
    <t>BAL008300 - ACC PRV DEPR - OTH PRODUCTION</t>
  </si>
  <si>
    <t>BAL008350 - ACC PRV DEPR - DISMANTLEMENT - OTHER</t>
  </si>
  <si>
    <t>Sub-Total ACCUM_DEPR_OTHER_PRODUCTION</t>
  </si>
  <si>
    <t>ACCUM_DEPR_TRANSMISSION</t>
  </si>
  <si>
    <t>BAL008400 - ACC PRV DEPR - TRANSMISSION</t>
  </si>
  <si>
    <t>BAL008401 - ACC PRV DEPR - TRANSMISSION - GSU</t>
  </si>
  <si>
    <t>BAL008402 - ACC PRV DEPR - TRANSMISSION - OTHER</t>
  </si>
  <si>
    <t>Sub-Total ACCUM_DEPR_TRANSMISSION</t>
  </si>
  <si>
    <t>ACCUM_DEPR_DISTRIB_EXCL_ECCR</t>
  </si>
  <si>
    <t>BAL008510 - ACC PRV DEPR - DIST 360 - LAND</t>
  </si>
  <si>
    <t>BAL008511 - ACC PRV DEPR - DIST 361 - STRUCTURES</t>
  </si>
  <si>
    <t>BAL008512 - ACC PRV DEPR - DIST 362 - STATION EQ</t>
  </si>
  <si>
    <t>BAL008514 - ACC PRV DEPR - DIST 364 - POL, TWR &amp; FIX</t>
  </si>
  <si>
    <t>BAL008515 - ACC PRV DEPR - DIST 365 - OH COND &amp; DEV</t>
  </si>
  <si>
    <t>BAL008516 - ACC PRV DEPR - DIST 366 - UG CONDUIT</t>
  </si>
  <si>
    <t>BAL008517 - ACC PRV DEPR - DIST 367 - UG COND &amp; DEV</t>
  </si>
  <si>
    <t>BAL008518 - ACC PRV DEPR - DIST 368 - TRANSF</t>
  </si>
  <si>
    <t>BAL008519 - ACC PRV DEPR - DIST 369 - SERVICES</t>
  </si>
  <si>
    <t>BAL008520 - ACC PRV DEPR - DIST 370 - METERS</t>
  </si>
  <si>
    <t>BAL008521 - ACC PRV DEPR - DIST 371 - INSTAL ON CP</t>
  </si>
  <si>
    <t>BAL008523 - ACC PRV DEPR - DIST 373 - S LGT &amp; TFC SIG</t>
  </si>
  <si>
    <t>Sub-Total ACCUM_DEPR_DISTRIB_EXCL_ECCR</t>
  </si>
  <si>
    <t>ACCUM_DEPR_GENERAL_PLANT</t>
  </si>
  <si>
    <t>BAL008600 - ACC PRV DEPR - GEN PLT - TRANSP EQ</t>
  </si>
  <si>
    <t>BAL008710 - ACC PRV DEPR - GEN PLT - STRUCTURES</t>
  </si>
  <si>
    <t>BAL008720 - ACC PRV DEPR - GEN PLT - OTHER</t>
  </si>
  <si>
    <t>Sub-Total ACCUM_DEPR_GENERAL_PLANT</t>
  </si>
  <si>
    <t>Sub-Total ACCUM_PROV_DEPREC</t>
  </si>
  <si>
    <t>Sub-Total ACCUM_DEPR_&amp;_AMORT</t>
  </si>
  <si>
    <t>NUCLEAR_FUEL</t>
  </si>
  <si>
    <t>BAL020100 - NUCLEAR FUEL IN PROCESS</t>
  </si>
  <si>
    <t>BAL020300 - NUCLEAR FUEL ASSEMBLIES IN REACTOR</t>
  </si>
  <si>
    <t>BAL020400 - SPENT NUCLEAR FUEL</t>
  </si>
  <si>
    <t>BAL020500 - ACCUM PRV FOR AMORT OF NUCLEAR FUEL ASSEMBLIES</t>
  </si>
  <si>
    <t>Sub-Total NUCLEAR_FUEL</t>
  </si>
  <si>
    <t>WORKING_CAPITAL</t>
  </si>
  <si>
    <t>CURRENT_ASSETS</t>
  </si>
  <si>
    <t>CASH</t>
  </si>
  <si>
    <t>BAL231000 - CASH</t>
  </si>
  <si>
    <t>Sub-Total CASH</t>
  </si>
  <si>
    <t>SPECIAL_DEPOSITS</t>
  </si>
  <si>
    <t>BAL234000 - OTHER SPECIAL DEPOSITS</t>
  </si>
  <si>
    <t>Sub-Total SPECIAL_DEPOSITS</t>
  </si>
  <si>
    <t>WORKING_FUNDS</t>
  </si>
  <si>
    <t>BAL235000 - WORKING FUNDS</t>
  </si>
  <si>
    <t>Sub-Total WORKING_FUNDS</t>
  </si>
  <si>
    <t>ACCOUNTS_RECEIVABLE</t>
  </si>
  <si>
    <t>BAL242000 - CUSTOMER ACCOUNTS RECEIVABLE</t>
  </si>
  <si>
    <t>Sub-Total ACCOUNTS_RECEIVABLE</t>
  </si>
  <si>
    <t>OTHER_ACCTS_RECEIVABLE</t>
  </si>
  <si>
    <t>BAL243100 - OTH ACCTS REC - MISC</t>
  </si>
  <si>
    <t>Sub-Total OTHER_ACCTS_RECEIVABLE</t>
  </si>
  <si>
    <t>ACCUM_PROV_FR_UNCOLLECT_ACCTS</t>
  </si>
  <si>
    <t>BAL244000 - ACCUM PRV FR UNCOLLECTIBLE ACCTS</t>
  </si>
  <si>
    <t>Sub-Total ACCUM_PROV_FR_UNCOLLECT_ACCTS</t>
  </si>
  <si>
    <t>FUEL_STOCK</t>
  </si>
  <si>
    <t>BAL251000 - FUEL STOCK</t>
  </si>
  <si>
    <t>Sub-Total FUEL_STOCK</t>
  </si>
  <si>
    <t>PLT_MAT_&amp;_OPER_SUPPLIES</t>
  </si>
  <si>
    <t>BAL254100 - PLANT MATERIALS &amp; OPERATING SUPPLIES</t>
  </si>
  <si>
    <t>Sub-Total PLT_MAT_&amp;_OPER_SUPPLIES</t>
  </si>
  <si>
    <t>STORES_EXPENSE</t>
  </si>
  <si>
    <t>BAL263000 - STORES EXPENSE</t>
  </si>
  <si>
    <t>Sub-Total STORES_EXPENSE</t>
  </si>
  <si>
    <t>PREPAYMENTS</t>
  </si>
  <si>
    <t>BAL265100 - PREPAYMENTS - GENERAL</t>
  </si>
  <si>
    <t>BAL265210 - PREPAYMENTS - FRANCHISE TAXES</t>
  </si>
  <si>
    <t>Sub-Total PREPAYMENTS</t>
  </si>
  <si>
    <t>RENTS_RECEIVABLE</t>
  </si>
  <si>
    <t>BAL272000 - RENTS RECEIVABLE</t>
  </si>
  <si>
    <t>Sub-Total RENTS_RECEIVABLE</t>
  </si>
  <si>
    <t>ACCRUED_REVENUES</t>
  </si>
  <si>
    <t>BAL273200 - ACCRUED UTILITY REVENUES - FPSC</t>
  </si>
  <si>
    <t>Sub-Total ACCRUED_REVENUES</t>
  </si>
  <si>
    <t>MISC_CUR_&amp;_ACCR_ASSETS</t>
  </si>
  <si>
    <t>BAL275000 - MISC CUR &amp; ACC ASSTS - DERIVATIVES</t>
  </si>
  <si>
    <t>Sub-Total MISC_CUR_&amp;_ACCR_ASSETS</t>
  </si>
  <si>
    <t>Sub-Total CURRENT_ASSETS</t>
  </si>
  <si>
    <t>OTHER_REG_ASSETS</t>
  </si>
  <si>
    <t>BAL382301 - OTH REG ASSETS - OTHER</t>
  </si>
  <si>
    <t>BAL382304 - OTH REG ASSETS - CEDAR BAY - BASE</t>
  </si>
  <si>
    <t>BAL382314 - OTH REG ASSETS - INT EXP - FIN 48</t>
  </si>
  <si>
    <t>BAL382315 - OTH REG ASSETS - NUCLEAR COST RECOVERY</t>
  </si>
  <si>
    <t>BAL382321 - OTH REG ASSETS - DERIVATIVES</t>
  </si>
  <si>
    <t>BAL382360 - OTH REG ASSETS - UNDERREC ECCR</t>
  </si>
  <si>
    <t>BAL382361 - OTH REG ASSETS - UNDERREC FUEL - FPSC</t>
  </si>
  <si>
    <t>BAL382362 - OTH REG ASSETS - UNDERREC ECCR</t>
  </si>
  <si>
    <t>BAL382373 - OTH REG ASSETS - CONVERT ITC DEP LSS</t>
  </si>
  <si>
    <t>Sub-Total OTHER_REG_ASSETS</t>
  </si>
  <si>
    <t>OTHER_DEF_DEBITS</t>
  </si>
  <si>
    <t>STUDIES_&amp;_ANALYSIS</t>
  </si>
  <si>
    <t>BAL383000 - PRELIM SURVEY &amp; INVEST CHARG &amp; R/W</t>
  </si>
  <si>
    <t>Sub-Total STUDIES_&amp;_ANALYSIS</t>
  </si>
  <si>
    <t>CLEARING_ACCOUNTS</t>
  </si>
  <si>
    <t>BAL384000 - CLEARING ACCOUNTS - OTHER</t>
  </si>
  <si>
    <t>Sub-Total CLEARING_ACCOUNTS</t>
  </si>
  <si>
    <t>MISC_DEFERRED_DEBITS</t>
  </si>
  <si>
    <t>BAL386100 - MISC DEF DEB - OTHER</t>
  </si>
  <si>
    <t>BAL386102 - MISC DEF DEB - FIN 48 - INTEREST REC</t>
  </si>
  <si>
    <t>BAL386180 - MISC DEF DEB - STORM MAINTENANCE</t>
  </si>
  <si>
    <t>BAL386181 - MISC DEF DEB - STORM MAINT - OFFSET</t>
  </si>
  <si>
    <t>BAL386190 - MISC DEF DEB - DEF PENSION DEBIT</t>
  </si>
  <si>
    <t>BAL386415 - MISC DEF DEB - SJRPP</t>
  </si>
  <si>
    <t>Sub-Total MISC_DEFERRED_DEBITS</t>
  </si>
  <si>
    <t>Sub-Total OTHER_DEF_DEBITS</t>
  </si>
  <si>
    <t>NON_CURRENT_LIAB</t>
  </si>
  <si>
    <t>ACCUM_PROVISION_LIABILITY</t>
  </si>
  <si>
    <t>BAL628200 - ACCUM PRV INJURIES &amp; DAMAGES - WORKERS COMPENSATION</t>
  </si>
  <si>
    <t>BAL628370 - ACC PRV PEN/BENFS-POST RETIREMENT BENEFITS</t>
  </si>
  <si>
    <t>BAL628410 - ACC MISC OPER PRV - MISC OPER RESERV</t>
  </si>
  <si>
    <t>BAL628411 - ACC MISC OPER PRV - NUCL MAINT RSV</t>
  </si>
  <si>
    <t>BAL628430 - ACC MISC OPER PRV - DEF COMPENSAT</t>
  </si>
  <si>
    <t>BAL730200 - OTHER NON CURRENT LIABILITY - OTHER</t>
  </si>
  <si>
    <t>Sub-Total ACCUM_PROVISION_LIABILITY</t>
  </si>
  <si>
    <t>Sub-Total NON_CURRENT_LIAB</t>
  </si>
  <si>
    <t>CURRENT_LIABILITIES</t>
  </si>
  <si>
    <t>ACCOUNTS_PAYABLE</t>
  </si>
  <si>
    <t>BAL732100 - ACCTS PAY - GENERAL</t>
  </si>
  <si>
    <t>Sub-Total ACCOUNTS_PAYABLE</t>
  </si>
  <si>
    <t>ACCTS_PAYABLE_ASSOC_COMP</t>
  </si>
  <si>
    <t>BAL734100 - ACCTS PAYABLE - ASSOC COMPANIES</t>
  </si>
  <si>
    <t>BAL735600 - CUSTOMER DEPOSITS - NON-ELECTRIC</t>
  </si>
  <si>
    <t>Sub-Total ACCTS_PAYABLE_ASSOC_COMP</t>
  </si>
  <si>
    <t>TAXES_ACCRUED</t>
  </si>
  <si>
    <t>BAL736100 - TAXES ACCRUED - FEDERAL INCOME TAXES</t>
  </si>
  <si>
    <t>BAL736110 - TAXES ACCRUED - STATE INCOME TAXES</t>
  </si>
  <si>
    <t>BAL736205 - TAXES ACCRUED - PERSONAL PROPERTY</t>
  </si>
  <si>
    <t>BAL736210 - TAXES ACCRUED - REVENUE TAXES</t>
  </si>
  <si>
    <t>BAL736245 - TAXES ACCRUED - OTHER</t>
  </si>
  <si>
    <t>Sub-Total TAXES_ACCRUED</t>
  </si>
  <si>
    <t>INTEREST_ACCRUED</t>
  </si>
  <si>
    <t>BAL737000 - INTEREST ACCR ON LONG - TERM DEBT</t>
  </si>
  <si>
    <t>BAL737151 - INTEREST ACCR ON LTD - STORM SECUR</t>
  </si>
  <si>
    <t>BAL737200 - INTEREST ACCR ON CUST DEPOSITS</t>
  </si>
  <si>
    <t>Sub-Total INTEREST_ACCRUED</t>
  </si>
  <si>
    <t>TAX_COLLECTIONS_PAYABLE</t>
  </si>
  <si>
    <t>BAL741100 - TAX COLLECTIONS PAYABLE</t>
  </si>
  <si>
    <t>Sub-Total TAX_COLLECTIONS_PAYABLE</t>
  </si>
  <si>
    <t>MISC_CURR_&amp;_ACC_LIABILITIES</t>
  </si>
  <si>
    <t>BAL742100 - MISC CURR &amp; ACC LIAB - OTHER</t>
  </si>
  <si>
    <t>BAL742101 - MISC CURR &amp; ACC LIAB - STORM LIABILITIES</t>
  </si>
  <si>
    <t>BAL742800 - MISC CURR &amp; ACC LIAB - POLE ATTACH RNT</t>
  </si>
  <si>
    <t>BAL744000 - MISC CURRENT LIAB - DERIVATIVES</t>
  </si>
  <si>
    <t>Sub-Total MISC_CURR_&amp;_ACC_LIABILITIES</t>
  </si>
  <si>
    <t>Sub-Total CURRENT_LIABILITIES</t>
  </si>
  <si>
    <t>OTHER_DEF_CREDITS</t>
  </si>
  <si>
    <t>CUSTOMER_ADVANCES_CONSTRUCTION</t>
  </si>
  <si>
    <t>BAL852000 - CUSTOMER ADVANCES FOR CONSTRUCT</t>
  </si>
  <si>
    <t>Sub-Total CUSTOMER_ADVANCES_CONSTRUCTION</t>
  </si>
  <si>
    <t>OTHER_DEFERRED_CREDITS</t>
  </si>
  <si>
    <t>BAL853113 - OTH DEF CREDITS - INC TAX PAY - FIN48</t>
  </si>
  <si>
    <t>BAL853182 - OTH DEF CREDITS - STORM LIABILITIES</t>
  </si>
  <si>
    <t>BAL853200 - OTH DEF CREDITS - OTHER</t>
  </si>
  <si>
    <t>BAL853250 - OTH DEF CREDITS - DEF SJRPP INT</t>
  </si>
  <si>
    <t>Sub-Total OTHER_DEFERRED_CREDITS</t>
  </si>
  <si>
    <t>Sub-Total OTHER_DEF_CREDITS</t>
  </si>
  <si>
    <t>OTHER_REG_LIABILITIES</t>
  </si>
  <si>
    <t>OTHER_REGULATORY_LIABILITY</t>
  </si>
  <si>
    <t>BAL854303 - OTHER REG LIAB - OTHER</t>
  </si>
  <si>
    <t>BAL854304 - OTHER REG LIAB - TAX AUDIT REFUND INT</t>
  </si>
  <si>
    <t>BAL854306 - OTH REG LIAB - DEF GAIN LAND SALES</t>
  </si>
  <si>
    <t>BAL854314 - OTHER REG LIAB - INTEREST INCOME - FIN 48</t>
  </si>
  <si>
    <t>BAL854325 - OTHER REG LIAB - NUCLEAR COST RECOVERY</t>
  </si>
  <si>
    <t>BAL854401 - OTHER REG LIAB - NUCLEAR AMORT</t>
  </si>
  <si>
    <t>BAL854404 - OTH REG LIAB - CONVERT ITC GROSS-UP</t>
  </si>
  <si>
    <t>BAL854600 - OTHER REG LIAB - OVERRECOV ECCR REVS</t>
  </si>
  <si>
    <t>BAL854610 - OTHER REG LIAB - OVERRECOV FUEL REVS FPSC</t>
  </si>
  <si>
    <t>BAL854620 - OTHER REG LIAB - OVERRECOV CAPACITY REVS</t>
  </si>
  <si>
    <t>Sub-Total OTHER_REGULATORY_LIABILITY</t>
  </si>
  <si>
    <t>Sub-Total OTHER_REG_LIABILITIES</t>
  </si>
  <si>
    <t>DEFERRED_GAINS_PROP</t>
  </si>
  <si>
    <t>DEFERRED_GAINS_PROPERTY</t>
  </si>
  <si>
    <t>BAL856100 - DEF GAINS FUTURE USE</t>
  </si>
  <si>
    <t>Sub-Total DEFERRED_GAINS_PROPERTY</t>
  </si>
  <si>
    <t>Sub-Total DEFERRED_GAINS_PROP</t>
  </si>
  <si>
    <t>Sub-Total WORKING_CAPITAL</t>
  </si>
  <si>
    <t>Sub-Total RATE_BASE - Rate Base</t>
  </si>
  <si>
    <t>Total per UI AS-FILED</t>
  </si>
  <si>
    <t>FLORIDA PUBLIC SERVICE COMMISSION</t>
  </si>
  <si>
    <t>EXPLANATION: Functionalize and classify test year rate base by primary</t>
  </si>
  <si>
    <t>Type of Data Shown:</t>
  </si>
  <si>
    <t>    account (plant balances, accumulated depreciation and CWIP).</t>
  </si>
  <si>
    <t>X Projected Test Year Ended:12/31/2017</t>
  </si>
  <si>
    <t>COMPANY: FLORIDA POWER &amp; LIGHT COMPANY</t>
  </si>
  <si>
    <t>    The account balances in the B Schedules and those used in</t>
  </si>
  <si>
    <t>_ Prior Year Ended:__/__/__</t>
  </si>
  <si>
    <t>         AND SUBSIDIARIES</t>
  </si>
  <si>
    <t>    the cost of service study must be equal.</t>
  </si>
  <si>
    <t>_ Historical Test Year Ended:__/__/__</t>
  </si>
  <si>
    <t>_ Projected Subsequent Year Ended:__/__/__</t>
  </si>
  <si>
    <t>DOCKET NO.: 160021-EI</t>
  </si>
  <si>
    <t>($000 WHERE APPLICABLE)</t>
  </si>
  <si>
    <t>Witness: Renae B. Deaton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</si>
  <si>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</si>
  <si>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</si>
  <si>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</si>
  <si>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</si>
  <si>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</si>
  <si>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</si>
  <si>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</si>
  <si>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</si>
  <si>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</si>
  <si>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</si>
  <si>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</si>
  <si>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</si>
  <si>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Line No.</t>
  </si>
  <si>
    <t>Acct No.</t>
  </si>
  <si>
    <t>Methodology: 12CP and 25%
Description</t>
  </si>
  <si>
    <t>Total Retail</t>
  </si>
  <si>
    <t>Energy</t>
  </si>
  <si>
    <t>Lighting</t>
  </si>
  <si>
    <t>Amount</t>
  </si>
  <si>
    <t>Percent</t>
  </si>
  <si>
    <t>1</t>
  </si>
  <si>
    <t>101 &amp; 106</t>
  </si>
  <si>
    <t>PLT IN SERV - STEAM</t>
  </si>
  <si>
    <t>2</t>
  </si>
  <si>
    <t>114</t>
  </si>
  <si>
    <t>PLT IN SERV - ACQ ADJ SCHERER 4</t>
  </si>
  <si>
    <t>3</t>
  </si>
  <si>
    <t>Plant In Service - Steam</t>
  </si>
  <si>
    <t>4</t>
  </si>
  <si>
    <t>5</t>
  </si>
  <si>
    <t>PLT IN SERV - NUCLEAR - TURKEY PT</t>
  </si>
  <si>
    <t>6</t>
  </si>
  <si>
    <t>PLT IN SERV - NUCLEAR - ST LUCIE 1</t>
  </si>
  <si>
    <t>7</t>
  </si>
  <si>
    <t>PLT IN SERV - NUCLEAR - ST LUCIE COM</t>
  </si>
  <si>
    <t>8</t>
  </si>
  <si>
    <t>PLT IN SERV - NUCLEAR - ST LUCIE 2</t>
  </si>
  <si>
    <t>9</t>
  </si>
  <si>
    <t>Plant In Service - Nuclear</t>
  </si>
  <si>
    <t>10</t>
  </si>
  <si>
    <t>11</t>
  </si>
  <si>
    <t>PLT IN SERV - OTHER PRODUCTION</t>
  </si>
  <si>
    <t>12</t>
  </si>
  <si>
    <t>Plant In Service - Other Production</t>
  </si>
  <si>
    <t>13</t>
  </si>
  <si>
    <t>14</t>
  </si>
  <si>
    <t>PLT IN SERV - TRANSMISSION</t>
  </si>
  <si>
    <t>15</t>
  </si>
  <si>
    <t>PLT IN SERV - TRANSMISSION - GSU</t>
  </si>
  <si>
    <t>16</t>
  </si>
  <si>
    <t>PLT IN SERV - TRANSMISSION - OTHER</t>
  </si>
  <si>
    <t>17</t>
  </si>
  <si>
    <t>102</t>
  </si>
  <si>
    <t>ELECTRIC PLANT PURCHASED OR SOLD</t>
  </si>
  <si>
    <t>18</t>
  </si>
  <si>
    <t>Plant In Service - Transmission</t>
  </si>
  <si>
    <t>19</t>
  </si>
  <si>
    <t>20</t>
  </si>
  <si>
    <t>PLT IN SERV - DIST 360 - LAND</t>
  </si>
  <si>
    <t>21</t>
  </si>
  <si>
    <t>PLT IN SERV - DIST 361 - STRUCTURES</t>
  </si>
  <si>
    <t>22</t>
  </si>
  <si>
    <t>PLT IN SERV - DIST 362 - STATION EQ</t>
  </si>
  <si>
    <t>23</t>
  </si>
  <si>
    <t>PLT IN SERV - DIST 364 - POL, TWR &amp; FIX</t>
  </si>
  <si>
    <t>24</t>
  </si>
  <si>
    <t>PLT IN SERV - DIST 365 - OH COND &amp; DEV</t>
  </si>
  <si>
    <t>25</t>
  </si>
  <si>
    <t>PLT IN SERV - DIST 366 - UG CONDUIT</t>
  </si>
  <si>
    <t>26</t>
  </si>
  <si>
    <t>PLT IN SERV - DIST 367 - UG COND &amp; DEV</t>
  </si>
  <si>
    <t>27</t>
  </si>
  <si>
    <t>PLT IN SERV - DIST 368 - TRANSF</t>
  </si>
  <si>
    <t>28</t>
  </si>
  <si>
    <t>PLT IN SERV - DIST 369 - SERVICES</t>
  </si>
  <si>
    <t>29</t>
  </si>
  <si>
    <t>PLT IN SERV - DIST 37O - METERS</t>
  </si>
  <si>
    <t>30</t>
  </si>
  <si>
    <t>PLT IN SERV - DIST 371 - INSTAL ON CP</t>
  </si>
  <si>
    <t>31</t>
  </si>
  <si>
    <t>PLT IN SERV - DIST 373 - S LGT &amp; TFC SIG</t>
  </si>
  <si>
    <t>32</t>
  </si>
  <si>
    <t>Plant In Service - Distribution</t>
  </si>
  <si>
    <t>33</t>
  </si>
  <si>
    <t>PLT IN SERV - GEN PLT - TRANSP EQ</t>
  </si>
  <si>
    <t>PLT IN SERV - GEN PLT - STRUCTURES</t>
  </si>
  <si>
    <t>PLT IN SERV - GEN PLT - OTHER</t>
  </si>
  <si>
    <t>Plant In Service - General</t>
  </si>
  <si>
    <t>PLT IN SERV - INTANGIBLE</t>
  </si>
  <si>
    <t>Plant In Service - Intangible</t>
  </si>
  <si>
    <t>Electric Plant In Service</t>
  </si>
  <si>
    <t>108 &amp; 111</t>
  </si>
  <si>
    <t>ACC PRV DEPR - STEAM</t>
  </si>
  <si>
    <t>ACC PRV DEPR - FOSSIL DECOM</t>
  </si>
  <si>
    <t>ACC PRV DEPR - AMORT ELECT PLANT</t>
  </si>
  <si>
    <t>ACC PROV DEPR - SURPLUS DISMANTLEMENT DEPR</t>
  </si>
  <si>
    <t>ACC PRV DEPR - TURKEY POINT</t>
  </si>
  <si>
    <t>ACC PRV DEPR - ST LUCIE 1</t>
  </si>
  <si>
    <t>ACC PRV DEPR - ST LUCIE COM</t>
  </si>
  <si>
    <t>ACC PRV DEPR - ST LUCIE 2</t>
  </si>
  <si>
    <t>ACC PRV DEPR - OTH PRODUCTION</t>
  </si>
  <si>
    <t>ACC PRV DEPR - DISMANTLEMENT - OTHER</t>
  </si>
  <si>
    <t>Accum Depreciation - Production</t>
  </si>
  <si>
    <t>ACC PRV DEPR - TRANSMISSION</t>
  </si>
  <si>
    <t>ACC PRV DEPR - TRANSMISSION - GSU</t>
  </si>
  <si>
    <t>ACC PRV DEPR - TRANSMISSION - OTHER</t>
  </si>
  <si>
    <t>Accum Depreciation - Transmission</t>
  </si>
  <si>
    <t>ACC PRV DEPR - DIST 360 - LAND</t>
  </si>
  <si>
    <t>ACC PRV DEPR - DIST 361 - STRUCTURES</t>
  </si>
  <si>
    <t>ACC PRV DEPR - DIST 362 - STATION EQ</t>
  </si>
  <si>
    <t>ACC PRV DEPR - DIST 364 - POL, TWR &amp; FIX</t>
  </si>
  <si>
    <t>ACC PRV DEPR - DIST 365 - OH COND &amp; DEV</t>
  </si>
  <si>
    <t>ACC PRV DEPR - DIST 366 - UG CONDUIT</t>
  </si>
  <si>
    <t>ACC PRV DEPR - DIST 367 - UG COND &amp; DEV</t>
  </si>
  <si>
    <t>ACC PRV DEPR - DIST 368 - TRANSF</t>
  </si>
  <si>
    <t>ACC PRV DEPR - DIST 369 - SERVICES</t>
  </si>
  <si>
    <t>ACC PRV DEPR - DIST 370 - METERS</t>
  </si>
  <si>
    <t>ACC PRV DEPR - DIST 371 - INSTAL ON CP</t>
  </si>
  <si>
    <t>ACC PRV DEPR - DIST 373 - S LGT &amp; TFC SIG</t>
  </si>
  <si>
    <t>Accum Depreciation - Distribution</t>
  </si>
  <si>
    <t>ACC PRV DEPR - GEN PLT - TRANSP EQ</t>
  </si>
  <si>
    <t>ACC PRV DEPR - GEN PLT - STRUCTURES</t>
  </si>
  <si>
    <t>ACC PRV DEPR - GEN PLT - OTHER</t>
  </si>
  <si>
    <t>Accum Depreciation - General Plant</t>
  </si>
  <si>
    <t>ACC PRV DEPR - INTANGIBLE</t>
  </si>
  <si>
    <t>ACC PRV DEPR - ITC INTEREST SYNCHRONIZATION</t>
  </si>
  <si>
    <t>Accum Depreciation - Intangible</t>
  </si>
  <si>
    <t>Accum Depreciation &amp; Amortization</t>
  </si>
  <si>
    <t>Net Plant In Service</t>
  </si>
  <si>
    <t>105</t>
  </si>
  <si>
    <t>PLT FUTURE USE - OTH PRODUCTION</t>
  </si>
  <si>
    <t>PLT FUTURE USE - TRANSMISSION</t>
  </si>
  <si>
    <t>PLT FUTURE USE - DISTRIBUTION</t>
  </si>
  <si>
    <t>PLT FUTURE USE - GENERAL</t>
  </si>
  <si>
    <t>Plant Held For Future Use</t>
  </si>
  <si>
    <t>107</t>
  </si>
  <si>
    <t>CWIP - STEAM</t>
  </si>
  <si>
    <t>CWIP - NUCL - TURKEY POINT</t>
  </si>
  <si>
    <t>CWIP - OTH PRODUCTION - GT</t>
  </si>
  <si>
    <t>CWIP - Production</t>
  </si>
  <si>
    <t>CWIP - TRANSMISSION</t>
  </si>
  <si>
    <t>CWIP - Transmission</t>
  </si>
  <si>
    <t>CWIP - DISTRIBUTION</t>
  </si>
  <si>
    <t>CWIP - Distribution</t>
  </si>
  <si>
    <t>CWIP - INTANGIBLE PLANT</t>
  </si>
  <si>
    <t>CWIP - GENERAL - TRANSP EQ</t>
  </si>
  <si>
    <t>CWIP - General &amp; Intangible</t>
  </si>
  <si>
    <t>Construction Work in Progress</t>
  </si>
  <si>
    <t>120.1</t>
  </si>
  <si>
    <t>NUCLEAR FUEL IN PROCESS</t>
  </si>
  <si>
    <t>120.3</t>
  </si>
  <si>
    <t>NUCLEAR FUEL ASSEMBLIES IN REACTOR</t>
  </si>
  <si>
    <t>120.4</t>
  </si>
  <si>
    <t>SPENT NUCLEAR FUEL</t>
  </si>
  <si>
    <t>121</t>
  </si>
  <si>
    <t>ACCUM PRV - NUCL FUEL ASSEMBLIES</t>
  </si>
  <si>
    <t>Net Nuclear Fuel</t>
  </si>
  <si>
    <t>Total Utility Plant</t>
  </si>
  <si>
    <t>131</t>
  </si>
  <si>
    <t>134</t>
  </si>
  <si>
    <t>OTHER SPECIAL DEPOSITS</t>
  </si>
  <si>
    <t>135</t>
  </si>
  <si>
    <t>WORKING FUNDS</t>
  </si>
  <si>
    <t>142</t>
  </si>
  <si>
    <t>CUSTOMER ACCOUNTS RECEIVABLE</t>
  </si>
  <si>
    <t>143</t>
  </si>
  <si>
    <t>OTH ACCTS REC - MISC</t>
  </si>
  <si>
    <t>144</t>
  </si>
  <si>
    <t>ACCUM PRV FR UNCOLLECTIBLE ACCTS</t>
  </si>
  <si>
    <t>151 &amp; 152</t>
  </si>
  <si>
    <t>FUEL STOCK</t>
  </si>
  <si>
    <t>154</t>
  </si>
  <si>
    <t>PLANT MATERIALS &amp; OPERATING SUPPLIES</t>
  </si>
  <si>
    <t>163</t>
  </si>
  <si>
    <t>STORES EXPENSE</t>
  </si>
  <si>
    <t>165</t>
  </si>
  <si>
    <t>PREPAYMENTS - GENERAL</t>
  </si>
  <si>
    <t>PREPAYMENTS - FRANCHISE TAXES</t>
  </si>
  <si>
    <t>172 &amp; 173</t>
  </si>
  <si>
    <t>RENTS RECEIVABLE</t>
  </si>
  <si>
    <t>173</t>
  </si>
  <si>
    <t>ACCRUED UTILITY REVENUES - FPSC</t>
  </si>
  <si>
    <t>175</t>
  </si>
  <si>
    <t>MISC CUR &amp; ACC ASSTS - DERIVATIVE</t>
  </si>
  <si>
    <t>Working Capital - Current &amp; Accrued Assets</t>
  </si>
  <si>
    <t>182</t>
  </si>
  <si>
    <t>OTH REG ASSETS - OTHER</t>
  </si>
  <si>
    <t>OTH REG ASSETS - CEDAR BAY – BASE</t>
  </si>
  <si>
    <t>OTH REG ASSETS - INT EXP - FIN 48</t>
  </si>
  <si>
    <t>OTH REG ASSETS - NUCLEAR COST RECOVERY</t>
  </si>
  <si>
    <t>OTH REG ASSETS - DERIVATIVES</t>
  </si>
  <si>
    <t>OTH REG ASSETS - UNDERREC ECCR</t>
  </si>
  <si>
    <t>OTH REG ASSETS - UNDERREC FUEL - FPSC</t>
  </si>
  <si>
    <t>OTH REG ASSETS - CONVERT ITC DEP LSS</t>
  </si>
  <si>
    <t>Working Capital - Other Non-Current Assets</t>
  </si>
  <si>
    <t>183</t>
  </si>
  <si>
    <t>PRELIM SURVEY &amp; INVEST CHARG &amp; R/W</t>
  </si>
  <si>
    <t>184</t>
  </si>
  <si>
    <t>CLEARING ACCOUNTS - OTHER</t>
  </si>
  <si>
    <t>186</t>
  </si>
  <si>
    <t>MISC DEF DEB - OTHER</t>
  </si>
  <si>
    <t>MISC DEF DEB - FIN 48 - INTEREST REC</t>
  </si>
  <si>
    <t>MISC DEF DEB - STORM MAINTENANCE</t>
  </si>
  <si>
    <t>MISC DEF DEB - STORM MAINT - OFFSET</t>
  </si>
  <si>
    <t>MISC DEF DEB - DEF PENSION DEBIT</t>
  </si>
  <si>
    <t>MISC DEF DEB - SJRPP</t>
  </si>
  <si>
    <t>Working Capital - Deferred Debits</t>
  </si>
  <si>
    <t>Working Capital - Assets</t>
  </si>
  <si>
    <t>228</t>
  </si>
  <si>
    <t>ACCUM PRV INJ &amp; DAM - WORKERS COMP</t>
  </si>
  <si>
    <t>ACC PRV PEN/BENFS - POST RETIR BENEF</t>
  </si>
  <si>
    <t>ACC MISC OPER PRV - MISC OPER RESERV</t>
  </si>
  <si>
    <t>ACC MISC OPER PRV - NUCL MAINT RSV</t>
  </si>
  <si>
    <t>ACC MISC OPER PRV - DEF COMPENSAT</t>
  </si>
  <si>
    <t>230</t>
  </si>
  <si>
    <t>OTH NON CURRENT LIABILITY - OTHER</t>
  </si>
  <si>
    <t>Working Capital - Other Non-Current Liabilities</t>
  </si>
  <si>
    <t>232</t>
  </si>
  <si>
    <t>ACCTS PAY - GENERAL</t>
  </si>
  <si>
    <t>234</t>
  </si>
  <si>
    <t>ACCTS PAYABLE - ASSOC COMPANIES</t>
  </si>
  <si>
    <t>235</t>
  </si>
  <si>
    <t>CUSTOMER DEPOSITS - NON-ELECTRIC</t>
  </si>
  <si>
    <t>236</t>
  </si>
  <si>
    <t>TAXES ACCRUED - FEDERAL INCOME TAXES</t>
  </si>
  <si>
    <t>TAXES ACCRUED - STATE INCOME TAXES</t>
  </si>
  <si>
    <t>TAXES ACCRUED - PERSONAL PROPERTY</t>
  </si>
  <si>
    <t>TAXES ACCRUED - REVENUE TAXES</t>
  </si>
  <si>
    <t>TAXES ACCRUED - OTHER</t>
  </si>
  <si>
    <t>237</t>
  </si>
  <si>
    <t>INTEREST ACCR ON LONG - TERM DEBT</t>
  </si>
  <si>
    <t>INTEREST ACCR ON LTD - STORM SECUR</t>
  </si>
  <si>
    <t>INTEREST ACCR ON CUST DEPOSITS</t>
  </si>
  <si>
    <t>241</t>
  </si>
  <si>
    <t>TAX COLLECTIONS PAYABLE</t>
  </si>
  <si>
    <t>242</t>
  </si>
  <si>
    <t>MISC CURR &amp; ACC LIAB - OTHER</t>
  </si>
  <si>
    <t>MISC CURR &amp; ACC LIAB - STORM LIABILITIES</t>
  </si>
  <si>
    <t>MISC CURR &amp; ACC LIAB - POLE ATTACH RNT</t>
  </si>
  <si>
    <t>MISC CURRENT LIAB - DERIVATIVES</t>
  </si>
  <si>
    <t>Working Capital - Current &amp; Accrued Liabilities</t>
  </si>
  <si>
    <t>252</t>
  </si>
  <si>
    <t>CUSTOMER ADVANCES FOR CONSTRUCT</t>
  </si>
  <si>
    <t>253</t>
  </si>
  <si>
    <t>OTH DEF CREDITS - INC TAX PAY - FIN48</t>
  </si>
  <si>
    <t>OTH DEF CREDITS - STORM LIABILITIES</t>
  </si>
  <si>
    <t>OTH DEF CREDITS - OTHER</t>
  </si>
  <si>
    <t>OTH DEF CREDITS - DEF SJRPP INT</t>
  </si>
  <si>
    <t>254</t>
  </si>
  <si>
    <t>OTH REG LIAB - OTHER</t>
  </si>
  <si>
    <t>OTH REG LIAB - TAX AUDIT REFUND INT</t>
  </si>
  <si>
    <t>OTH REG LIAB - DEF GAIN LAND SALES</t>
  </si>
  <si>
    <t>OTH REG LIAB - INTEREST INCOME - FIN 48</t>
  </si>
  <si>
    <t>OTH REG LIAB - NUCLEAR COST RECOVERY</t>
  </si>
  <si>
    <t>OTH REG LIAB - NUCLEAR AMORT</t>
  </si>
  <si>
    <t>OTH REG LIAB - CONVERT ITC GROSS-UP</t>
  </si>
  <si>
    <t>OTH REG LIAB - OVERRECOV FUEL REVS FPSC</t>
  </si>
  <si>
    <t>OTH REG LIAB - OVERRECOV ECCR REVS</t>
  </si>
  <si>
    <t>256</t>
  </si>
  <si>
    <t>DEF GAINS FUTURE USE</t>
  </si>
  <si>
    <t>Working Capital - Deferred Credits</t>
  </si>
  <si>
    <t>Working Capital - Liabilities</t>
  </si>
  <si>
    <t>Working Capital - Net</t>
  </si>
  <si>
    <t>Total Rate Base</t>
  </si>
  <si>
    <t/>
  </si>
  <si>
    <t>Note: Totals may not add due to rounding.</t>
  </si>
  <si>
    <t>(B)</t>
  </si>
  <si>
    <r>
      <t xml:space="preserve">W368MDS-PC </t>
    </r>
    <r>
      <rPr>
        <b/>
        <vertAlign val="superscript"/>
        <sz val="11"/>
        <color rgb="FFFF0000"/>
        <rFont val="Calibri"/>
        <family val="2"/>
      </rPr>
      <t>(A)</t>
    </r>
  </si>
  <si>
    <r>
      <t xml:space="preserve">W368MDS-PD </t>
    </r>
    <r>
      <rPr>
        <b/>
        <vertAlign val="superscript"/>
        <sz val="11"/>
        <color rgb="FFFF0000"/>
        <rFont val="Calibri"/>
        <family val="2"/>
      </rPr>
      <t>(A)</t>
    </r>
  </si>
  <si>
    <r>
      <t xml:space="preserve">W368MDS-SC </t>
    </r>
    <r>
      <rPr>
        <b/>
        <vertAlign val="superscript"/>
        <sz val="11"/>
        <color rgb="FFFF0000"/>
        <rFont val="Calibri"/>
        <family val="2"/>
      </rPr>
      <t>(A)</t>
    </r>
  </si>
  <si>
    <r>
      <t xml:space="preserve">W368MDS-SD </t>
    </r>
    <r>
      <rPr>
        <b/>
        <vertAlign val="superscript"/>
        <sz val="11"/>
        <color rgb="FFFF0000"/>
        <rFont val="Calibri"/>
        <family val="2"/>
      </rPr>
      <t>(A)</t>
    </r>
  </si>
  <si>
    <t>TECO Primary amounts for Line Transformers were not split between Customer and Demand, so only Gulf data was used for Acct. 368</t>
  </si>
  <si>
    <t>TECO Primary amounts for Line Transformers were not split between Primary and Secondary so only Gulf data was used for Acct. 368</t>
  </si>
  <si>
    <t>SFHHA 010475</t>
  </si>
  <si>
    <t>FPL RC-16</t>
  </si>
  <si>
    <t>SFHHA 010476</t>
  </si>
  <si>
    <t>SFHHA 010477</t>
  </si>
  <si>
    <t>SFHHA 010478</t>
  </si>
  <si>
    <t>SFHHA 010479</t>
  </si>
  <si>
    <t>SFHHA 010480</t>
  </si>
  <si>
    <t>SFHHA 010481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</si>
</sst>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* #,##0.00000_);_(* \(#,##0.00000\);_(* &quot;-&quot;??_);_(@_)"/>
    <numFmt numFmtId="167" formatCode="m/d/yy;@"/>
    <numFmt numFmtId="168" formatCode="#,##0_);[Red]\(#,##0\);&quot; &quot;"/>
    <numFmt numFmtId="169" formatCode="#,##0.000%_);\(#,##0.000%\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70C0"/>
      <name val="Calibri"/>
      <family val="2"/>
      <scheme val="minor"/>
    </font>
    <font>
      <b/>
      <vertAlign val="superscript"/>
      <sz val="11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1"/>
      <color rgb="FFFF0000"/>
      <name val="Calibri"/>
      <family val="2"/>
    </font>
    <font>
      <b/>
      <sz val="11"/>
      <color indexed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double">
        <color indexed="8"/>
      </bottom>
      <diagonal/>
    </border>
  </borders>
  <cellStyleXfs count="5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6" fillId="0" borderId="0" applyNumberFormat="0" applyFill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7" applyNumberFormat="0" applyAlignment="0" applyProtection="0"/>
    <xf numFmtId="0" fontId="14" fillId="7" borderId="8" applyNumberFormat="0" applyAlignment="0" applyProtection="0"/>
    <xf numFmtId="0" fontId="15" fillId="7" borderId="7" applyNumberFormat="0" applyAlignment="0" applyProtection="0"/>
    <xf numFmtId="0" fontId="16" fillId="0" borderId="9" applyNumberFormat="0" applyFill="0" applyAlignment="0" applyProtection="0"/>
    <xf numFmtId="0" fontId="17" fillId="8" borderId="10" applyNumberFormat="0" applyAlignment="0" applyProtection="0"/>
    <xf numFmtId="0" fontId="18" fillId="0" borderId="0" applyNumberFormat="0" applyFill="0" applyBorder="0" applyAlignment="0" applyProtection="0"/>
    <xf numFmtId="0" fontId="1" fillId="9" borderId="11" applyNumberFormat="0" applyFont="0" applyAlignment="0" applyProtection="0"/>
    <xf numFmtId="0" fontId="19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90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0" xfId="0" applyNumberFormat="1" applyFont="1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2" fillId="0" borderId="0" xfId="0" applyFont="1"/>
    <xf numFmtId="164" fontId="0" fillId="0" borderId="0" xfId="1" applyNumberFormat="1" applyFont="1"/>
    <xf numFmtId="164" fontId="0" fillId="0" borderId="0" xfId="0" applyNumberFormat="1"/>
    <xf numFmtId="164" fontId="2" fillId="0" borderId="0" xfId="1" applyNumberFormat="1" applyFont="1"/>
    <xf numFmtId="164" fontId="4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3" fontId="0" fillId="0" borderId="0" xfId="1" applyFont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0" fillId="0" borderId="0" xfId="1" applyNumberFormat="1" applyFont="1"/>
    <xf numFmtId="164" fontId="0" fillId="0" borderId="0" xfId="0" applyNumberFormat="1"/>
    <xf numFmtId="43" fontId="4" fillId="0" borderId="0" xfId="1" applyFont="1"/>
    <xf numFmtId="164" fontId="2" fillId="0" borderId="0" xfId="1" applyNumberFormat="1" applyFont="1"/>
    <xf numFmtId="43" fontId="2" fillId="0" borderId="0" xfId="0" applyNumberFormat="1" applyFont="1"/>
    <xf numFmtId="165" fontId="4" fillId="0" borderId="0" xfId="0" applyNumberFormat="1" applyFont="1"/>
    <xf numFmtId="165" fontId="0" fillId="0" borderId="0" xfId="0" applyNumberFormat="1"/>
    <xf numFmtId="0" fontId="2" fillId="0" borderId="0" xfId="0" applyFont="1" applyAlignment="1">
      <alignment horizontal="right" vertical="top"/>
    </xf>
    <xf numFmtId="0" fontId="2" fillId="2" borderId="3" xfId="0" applyFont="1" applyFill="1" applyBorder="1"/>
    <xf numFmtId="165" fontId="2" fillId="0" borderId="0" xfId="0" applyNumberFormat="1" applyFont="1"/>
    <xf numFmtId="166" fontId="4" fillId="0" borderId="0" xfId="1" applyNumberFormat="1" applyFont="1"/>
    <xf numFmtId="166" fontId="0" fillId="0" borderId="0" xfId="0" applyNumberFormat="1"/>
    <xf numFmtId="167" fontId="0" fillId="0" borderId="0" xfId="0" applyNumberFormat="1"/>
    <xf numFmtId="0" fontId="2" fillId="0" borderId="1" xfId="0" applyFont="1" applyBorder="1" applyAlignment="1">
      <alignment horizontal="center"/>
    </xf>
    <xf numFmtId="0" fontId="23" fillId="0" borderId="0" xfId="2" applyFont="1"/>
    <xf numFmtId="0" fontId="3" fillId="0" borderId="0" xfId="2"/>
    <xf numFmtId="0" fontId="3" fillId="0" borderId="13" xfId="2" applyBorder="1"/>
    <xf numFmtId="0" fontId="21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center"/>
    </xf>
    <xf numFmtId="0" fontId="23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left" wrapText="1"/>
    </xf>
    <xf numFmtId="37" fontId="23" fillId="0" borderId="0" xfId="2" applyNumberFormat="1" applyFont="1" applyAlignment="1">
      <alignment horizontal="right"/>
    </xf>
    <xf numFmtId="169" fontId="23" fillId="0" borderId="0" xfId="2" applyNumberFormat="1" applyFont="1" applyAlignment="1">
      <alignment horizontal="right"/>
    </xf>
    <xf numFmtId="0" fontId="23" fillId="0" borderId="0" xfId="2" applyFont="1" applyAlignment="1">
      <alignment horizontal="left"/>
    </xf>
    <xf numFmtId="0" fontId="24" fillId="0" borderId="0" xfId="2" applyFont="1" applyAlignment="1">
      <alignment horizontal="left" wrapText="1" indent="1"/>
    </xf>
    <xf numFmtId="37" fontId="23" fillId="0" borderId="16" xfId="2" applyNumberFormat="1" applyFont="1" applyBorder="1" applyAlignment="1">
      <alignment horizontal="right"/>
    </xf>
    <xf numFmtId="169" fontId="23" fillId="0" borderId="16" xfId="2" applyNumberFormat="1" applyFont="1" applyBorder="1" applyAlignment="1">
      <alignment horizontal="right"/>
    </xf>
    <xf numFmtId="0" fontId="24" fillId="0" borderId="0" xfId="2" applyFont="1" applyAlignment="1">
      <alignment horizontal="left" wrapText="1" indent="2"/>
    </xf>
    <xf numFmtId="0" fontId="24" fillId="0" borderId="0" xfId="2" applyFont="1" applyAlignment="1">
      <alignment horizontal="left" indent="3"/>
    </xf>
    <xf numFmtId="0" fontId="24" fillId="0" borderId="0" xfId="2" applyFont="1" applyAlignment="1">
      <alignment horizontal="left" wrapText="1" indent="3"/>
    </xf>
    <xf numFmtId="0" fontId="24" fillId="0" borderId="0" xfId="2" applyFont="1" applyAlignment="1">
      <alignment horizontal="left" wrapText="1" indent="4"/>
    </xf>
    <xf numFmtId="37" fontId="23" fillId="0" borderId="17" xfId="2" applyNumberFormat="1" applyFont="1" applyBorder="1" applyAlignment="1">
      <alignment horizontal="right"/>
    </xf>
    <xf numFmtId="169" fontId="23" fillId="0" borderId="17" xfId="2" applyNumberFormat="1" applyFont="1" applyBorder="1" applyAlignment="1">
      <alignment horizontal="right"/>
    </xf>
    <xf numFmtId="37" fontId="0" fillId="0" borderId="0" xfId="0" applyNumberFormat="1"/>
    <xf numFmtId="0" fontId="22" fillId="2" borderId="0" xfId="44" applyFont="1" applyFill="1" applyAlignment="1">
      <alignment horizontal="left" indent="4"/>
    </xf>
    <xf numFmtId="0" fontId="3" fillId="0" borderId="0" xfId="44"/>
    <xf numFmtId="0" fontId="3" fillId="0" borderId="13" xfId="44" applyBorder="1"/>
    <xf numFmtId="0" fontId="21" fillId="0" borderId="0" xfId="44" applyFont="1"/>
    <xf numFmtId="0" fontId="21" fillId="0" borderId="14" xfId="44" applyFont="1" applyBorder="1" applyAlignment="1">
      <alignment horizontal="center" vertical="center" wrapText="1"/>
    </xf>
    <xf numFmtId="0" fontId="22" fillId="0" borderId="0" xfId="44" applyFont="1" applyAlignment="1">
      <alignment horizontal="left"/>
    </xf>
    <xf numFmtId="168" fontId="22" fillId="0" borderId="0" xfId="44" applyNumberFormat="1" applyFont="1" applyAlignment="1">
      <alignment horizontal="right"/>
    </xf>
    <xf numFmtId="0" fontId="22" fillId="0" borderId="0" xfId="44" applyFont="1" applyAlignment="1">
      <alignment horizontal="left" indent="1"/>
    </xf>
    <xf numFmtId="0" fontId="22" fillId="0" borderId="0" xfId="44" applyFont="1" applyAlignment="1">
      <alignment horizontal="left" indent="2"/>
    </xf>
    <xf numFmtId="0" fontId="22" fillId="0" borderId="0" xfId="44" applyFont="1" applyAlignment="1">
      <alignment horizontal="left" indent="3"/>
    </xf>
    <xf numFmtId="0" fontId="22" fillId="0" borderId="0" xfId="44" applyFont="1" applyAlignment="1">
      <alignment horizontal="left" indent="4"/>
    </xf>
    <xf numFmtId="168" fontId="22" fillId="2" borderId="0" xfId="44" applyNumberFormat="1" applyFont="1" applyFill="1" applyAlignment="1">
      <alignment horizontal="right"/>
    </xf>
    <xf numFmtId="0" fontId="0" fillId="2" borderId="0" xfId="0" applyFill="1"/>
    <xf numFmtId="164" fontId="0" fillId="2" borderId="0" xfId="1" applyNumberFormat="1" applyFont="1" applyFill="1"/>
    <xf numFmtId="0" fontId="2" fillId="2" borderId="0" xfId="0" applyFont="1" applyFill="1" applyAlignment="1">
      <alignment horizontal="left"/>
    </xf>
    <xf numFmtId="0" fontId="5" fillId="34" borderId="0" xfId="0" applyFont="1" applyFill="1" applyAlignment="1">
      <alignment horizontal="right"/>
    </xf>
    <xf numFmtId="0" fontId="0" fillId="0" borderId="0" xfId="0" applyFont="1"/>
    <xf numFmtId="0" fontId="3" fillId="0" borderId="0" xfId="44" applyBorder="1"/>
    <xf numFmtId="0" fontId="3" fillId="0" borderId="0" xfId="2" applyBorder="1"/>
    <xf numFmtId="0" fontId="26" fillId="0" borderId="0" xfId="2" applyFont="1"/>
    <xf numFmtId="0" fontId="26" fillId="0" borderId="13" xfId="2" applyFont="1" applyBorder="1"/>
    <xf numFmtId="0" fontId="26" fillId="0" borderId="13" xfId="44" applyFont="1" applyBorder="1"/>
    <xf numFmtId="0" fontId="2" fillId="0" borderId="1" xfId="0" applyFont="1" applyBorder="1" applyAlignment="1">
      <alignment horizontal="center"/>
    </xf>
    <xf numFmtId="0" fontId="23" fillId="0" borderId="14" xfId="2" applyFont="1" applyBorder="1" applyAlignment="1">
      <alignment horizontal="center" vertical="center" wrapText="1"/>
    </xf>
    <xf numFmtId="0" fontId="0" fillId="0" borderId="15" xfId="2" applyNumberFormat="1" applyFont="1" applyFill="1" applyBorder="1"/>
  </cellXfs>
  <cellStyles count="5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10" xfId="44"/>
    <cellStyle name="Normal 11" xfId="45"/>
    <cellStyle name="Normal 12" xfId="46"/>
    <cellStyle name="Normal 2" xfId="2"/>
    <cellStyle name="Normal 3" xfId="47"/>
    <cellStyle name="Normal 4" xfId="48"/>
    <cellStyle name="Normal 5" xfId="49"/>
    <cellStyle name="Normal 6" xfId="50"/>
    <cellStyle name="Normal 7" xfId="51"/>
    <cellStyle name="Normal 8" xfId="52"/>
    <cellStyle name="Normal 9" xfId="53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53340</xdr:rowOff>
    </xdr:from>
    <xdr:to>
      <xdr:col>21</xdr:col>
      <xdr:colOff>54455</xdr:colOff>
      <xdr:row>40</xdr:row>
      <xdr:rowOff>145391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19100"/>
          <a:ext cx="12856055" cy="70414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4</xdr:row>
      <xdr:rowOff>53340</xdr:rowOff>
    </xdr:from>
    <xdr:to>
      <xdr:col>20</xdr:col>
      <xdr:colOff>465910</xdr:colOff>
      <xdr:row>36</xdr:row>
      <xdr:rowOff>503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" y="419100"/>
          <a:ext cx="12566470" cy="57993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17</xdr:col>
      <xdr:colOff>602931</xdr:colOff>
      <xdr:row>70</xdr:row>
      <xdr:rowOff>152921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583680"/>
          <a:ext cx="10966131" cy="60050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21</xdr:col>
      <xdr:colOff>31593</xdr:colOff>
      <xdr:row>99</xdr:row>
      <xdr:rowOff>122343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984480"/>
          <a:ext cx="12833193" cy="48772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17</xdr:col>
      <xdr:colOff>46623</xdr:colOff>
      <xdr:row>133</xdr:row>
      <xdr:rowOff>8112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8288000"/>
          <a:ext cx="10409823" cy="56773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14</xdr:col>
      <xdr:colOff>488462</xdr:colOff>
      <xdr:row>170</xdr:row>
      <xdr:rowOff>61520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4323040"/>
          <a:ext cx="9022862" cy="64623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11</xdr:col>
      <xdr:colOff>313029</xdr:colOff>
      <xdr:row>208</xdr:row>
      <xdr:rowOff>122487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1272480"/>
          <a:ext cx="7018629" cy="65385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212</xdr:row>
      <xdr:rowOff>0</xdr:rowOff>
    </xdr:from>
    <xdr:to>
      <xdr:col>0</xdr:col>
      <xdr:colOff>30483</xdr:colOff>
      <xdr:row>212</xdr:row>
      <xdr:rowOff>38103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8404800"/>
          <a:ext cx="30483" cy="381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211</xdr:row>
      <xdr:rowOff>0</xdr:rowOff>
    </xdr:from>
    <xdr:to>
      <xdr:col>12</xdr:col>
      <xdr:colOff>473115</xdr:colOff>
      <xdr:row>246</xdr:row>
      <xdr:rowOff>84382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38221920"/>
          <a:ext cx="7788315" cy="6485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44"/>
  <sheetViews>
    <sheetView tabSelected="1" zoomScale="115" zoomScaleNormal="115" workbookViewId="0">
      <pane ySplit="22" topLeftCell="A23" activePane="bottomLeft" state="frozen"/>
      <selection pane="bottomLeft" sqref="A1:A2"/>
    </sheetView>
  </sheetViews>
  <sheetFormatPr defaultColWidth="8.85546875" defaultRowHeight="15" outlineLevelRow="1" x14ac:dyDescent="0.25"/>
  <cols>
    <col min="1" max="1" width="14.85546875" style="22" bestFit="1" customWidth="1"/>
    <col min="2" max="2" width="8.85546875" style="22"/>
    <col min="3" max="3" width="7.7109375" style="22" bestFit="1" customWidth="1"/>
    <col min="4" max="16384" width="8.85546875" style="22"/>
  </cols>
  <sheetData>
    <row r="1" spans="1:1" ht="15.6" customHeight="1" x14ac:dyDescent="0.3">
      <c r="A1" s="23" t="s">
        <v>638</v>
      </c>
    </row>
    <row r="2" spans="1:1" ht="16.899999999999999" customHeight="1" outlineLevel="1" x14ac:dyDescent="0.3">
      <c r="A2" s="23" t="s">
        <v>639</v>
      </c>
    </row>
    <row r="3" spans="1:1" ht="14.45" outlineLevel="1" x14ac:dyDescent="0.3"/>
    <row r="4" spans="1:1" ht="14.45" hidden="1" outlineLevel="1" x14ac:dyDescent="0.3"/>
    <row r="5" spans="1:1" ht="14.45" hidden="1" outlineLevel="1" x14ac:dyDescent="0.3"/>
    <row r="6" spans="1:1" ht="14.45" hidden="1" outlineLevel="1" x14ac:dyDescent="0.3"/>
    <row r="7" spans="1:1" ht="14.45" hidden="1" outlineLevel="1" x14ac:dyDescent="0.3"/>
    <row r="8" spans="1:1" ht="14.45" hidden="1" outlineLevel="1" x14ac:dyDescent="0.3"/>
    <row r="9" spans="1:1" ht="14.45" hidden="1" outlineLevel="1" x14ac:dyDescent="0.3"/>
    <row r="10" spans="1:1" ht="14.45" hidden="1" outlineLevel="1" x14ac:dyDescent="0.3"/>
    <row r="11" spans="1:1" ht="14.45" hidden="1" outlineLevel="1" x14ac:dyDescent="0.3"/>
    <row r="12" spans="1:1" ht="14.45" hidden="1" outlineLevel="1" x14ac:dyDescent="0.3"/>
    <row r="13" spans="1:1" ht="14.45" hidden="1" outlineLevel="1" x14ac:dyDescent="0.3"/>
    <row r="14" spans="1:1" ht="14.45" hidden="1" outlineLevel="1" x14ac:dyDescent="0.3"/>
    <row r="15" spans="1:1" ht="14.45" hidden="1" outlineLevel="1" x14ac:dyDescent="0.3"/>
    <row r="16" spans="1:1" ht="14.45" hidden="1" outlineLevel="1" x14ac:dyDescent="0.3"/>
    <row r="17" spans="1:3" ht="14.45" hidden="1" outlineLevel="1" x14ac:dyDescent="0.3"/>
    <row r="18" spans="1:3" ht="14.45" collapsed="1" x14ac:dyDescent="0.3"/>
    <row r="21" spans="1:3" ht="14.45" x14ac:dyDescent="0.3">
      <c r="B21" s="43">
        <v>42564</v>
      </c>
    </row>
    <row r="22" spans="1:3" ht="14.45" x14ac:dyDescent="0.3">
      <c r="A22" s="23"/>
      <c r="B22" s="23"/>
    </row>
    <row r="23" spans="1:3" ht="14.45" x14ac:dyDescent="0.3">
      <c r="A23" s="22" t="s">
        <v>24</v>
      </c>
      <c r="B23" s="36">
        <f>AVERAGE('2013 TECO CALC'!V24,'2013 GULF CALC'!V23)</f>
        <v>0.58069699867623148</v>
      </c>
    </row>
    <row r="24" spans="1:3" ht="14.45" x14ac:dyDescent="0.3">
      <c r="A24" s="22" t="s">
        <v>25</v>
      </c>
      <c r="B24" s="36">
        <f>AVERAGE('2013 TECO CALC'!V25,'2013 GULF CALC'!V24)</f>
        <v>0.28900101642585668</v>
      </c>
    </row>
    <row r="25" spans="1:3" ht="14.45" x14ac:dyDescent="0.3">
      <c r="A25" s="22" t="s">
        <v>26</v>
      </c>
      <c r="B25" s="36">
        <f>AVERAGE('2013 TECO CALC'!V26,'2013 GULF CALC'!V25)</f>
        <v>8.5507359117890744E-2</v>
      </c>
    </row>
    <row r="26" spans="1:3" ht="14.45" x14ac:dyDescent="0.3">
      <c r="A26" s="22" t="s">
        <v>27</v>
      </c>
      <c r="B26" s="36">
        <f>AVERAGE('2013 TECO CALC'!V27,'2013 GULF CALC'!V26)</f>
        <v>4.4794625780021101E-2</v>
      </c>
      <c r="C26" s="37">
        <f>SUM(B23:B26)</f>
        <v>1</v>
      </c>
    </row>
    <row r="27" spans="1:3" ht="14.45" x14ac:dyDescent="0.3">
      <c r="A27" s="22" t="s">
        <v>32</v>
      </c>
      <c r="B27" s="36">
        <f>AVERAGE('2013 TECO CALC'!V28,'2013 GULF CALC'!V27)</f>
        <v>0.11365014970744648</v>
      </c>
    </row>
    <row r="28" spans="1:3" ht="14.45" x14ac:dyDescent="0.3">
      <c r="A28" s="22" t="s">
        <v>33</v>
      </c>
      <c r="B28" s="36">
        <f>AVERAGE('2013 TECO CALC'!V29,'2013 GULF CALC'!V28)</f>
        <v>0.70568523366348523</v>
      </c>
    </row>
    <row r="29" spans="1:3" ht="14.45" x14ac:dyDescent="0.3">
      <c r="A29" s="22" t="s">
        <v>34</v>
      </c>
      <c r="B29" s="36">
        <f>AVERAGE('2013 TECO CALC'!V30,'2013 GULF CALC'!V29)</f>
        <v>2.4281502626897968E-2</v>
      </c>
    </row>
    <row r="30" spans="1:3" ht="14.45" x14ac:dyDescent="0.3">
      <c r="A30" s="22" t="s">
        <v>35</v>
      </c>
      <c r="B30" s="36">
        <f>AVERAGE('2013 TECO CALC'!V31,'2013 GULF CALC'!V30)</f>
        <v>0.15638311400217031</v>
      </c>
      <c r="C30" s="37">
        <f>SUM(B27:B30)</f>
        <v>1</v>
      </c>
    </row>
    <row r="31" spans="1:3" ht="14.45" x14ac:dyDescent="0.3">
      <c r="A31" s="22" t="s">
        <v>39</v>
      </c>
      <c r="B31" s="36">
        <f>AVERAGE('2013 TECO CALC'!V32,'2013 GULF CALC'!V31)</f>
        <v>4.5072752575941469E-2</v>
      </c>
    </row>
    <row r="32" spans="1:3" ht="14.45" x14ac:dyDescent="0.3">
      <c r="A32" s="22" t="s">
        <v>40</v>
      </c>
      <c r="B32" s="36">
        <f>AVERAGE('2013 TECO CALC'!V33,'2013 GULF CALC'!V32)</f>
        <v>0.60251918253335812</v>
      </c>
    </row>
    <row r="33" spans="1:3" ht="14.45" x14ac:dyDescent="0.3">
      <c r="A33" s="22" t="s">
        <v>41</v>
      </c>
      <c r="B33" s="36">
        <f>AVERAGE('2013 TECO CALC'!V34,'2013 GULF CALC'!V33)</f>
        <v>1.961420131465633E-2</v>
      </c>
    </row>
    <row r="34" spans="1:3" ht="14.45" x14ac:dyDescent="0.3">
      <c r="A34" s="22" t="s">
        <v>42</v>
      </c>
      <c r="B34" s="36">
        <f>AVERAGE('2013 TECO CALC'!V35,'2013 GULF CALC'!V34)</f>
        <v>0.33279386357604407</v>
      </c>
      <c r="C34" s="37">
        <f>SUM(B31:B34)</f>
        <v>1</v>
      </c>
    </row>
    <row r="35" spans="1:3" x14ac:dyDescent="0.25">
      <c r="A35" s="22" t="s">
        <v>46</v>
      </c>
      <c r="B35" s="36">
        <f>AVERAGE('2013 TECO CALC'!V36,'2013 GULF CALC'!V35)</f>
        <v>4.7586768327142086E-2</v>
      </c>
    </row>
    <row r="36" spans="1:3" x14ac:dyDescent="0.25">
      <c r="A36" s="22" t="s">
        <v>47</v>
      </c>
      <c r="B36" s="36">
        <f>AVERAGE('2013 TECO CALC'!V37,'2013 GULF CALC'!V36)</f>
        <v>0.65470742497918721</v>
      </c>
    </row>
    <row r="37" spans="1:3" x14ac:dyDescent="0.25">
      <c r="A37" s="22" t="s">
        <v>48</v>
      </c>
      <c r="B37" s="36">
        <f>AVERAGE('2013 TECO CALC'!V38,'2013 GULF CALC'!V37)</f>
        <v>2.0393987394201361E-2</v>
      </c>
    </row>
    <row r="38" spans="1:3" x14ac:dyDescent="0.25">
      <c r="A38" s="22" t="s">
        <v>49</v>
      </c>
      <c r="B38" s="36">
        <f>AVERAGE('2013 TECO CALC'!V39,'2013 GULF CALC'!V38)</f>
        <v>0.27731181929946935</v>
      </c>
      <c r="C38" s="37">
        <f>SUM(B35:B38)</f>
        <v>1</v>
      </c>
    </row>
    <row r="39" spans="1:3" ht="17.25" x14ac:dyDescent="0.25">
      <c r="A39" s="81" t="s">
        <v>632</v>
      </c>
      <c r="B39" s="36">
        <f>+'2013 GULF CALC'!V39</f>
        <v>1.6799054423233213E-2</v>
      </c>
    </row>
    <row r="40" spans="1:3" ht="17.25" x14ac:dyDescent="0.25">
      <c r="A40" s="81" t="s">
        <v>633</v>
      </c>
      <c r="B40" s="36">
        <f>+'2013 GULF CALC'!V40</f>
        <v>0.13892041070251082</v>
      </c>
    </row>
    <row r="41" spans="1:3" ht="17.25" x14ac:dyDescent="0.25">
      <c r="A41" s="81" t="s">
        <v>634</v>
      </c>
      <c r="B41" s="36">
        <f>+'2013 GULF CALC'!V41</f>
        <v>0.23707241704162221</v>
      </c>
    </row>
    <row r="42" spans="1:3" ht="17.25" x14ac:dyDescent="0.25">
      <c r="A42" s="81" t="s">
        <v>635</v>
      </c>
      <c r="B42" s="36">
        <f>+'2013 GULF CALC'!V42</f>
        <v>0.60720811783263373</v>
      </c>
      <c r="C42" s="37">
        <f>SUM(B39:B42)</f>
        <v>1</v>
      </c>
    </row>
    <row r="44" spans="1:3" ht="17.25" x14ac:dyDescent="0.25">
      <c r="A44" s="21" t="s">
        <v>62</v>
      </c>
      <c r="B44" s="28" t="s">
        <v>637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54"/>
  <sheetViews>
    <sheetView zoomScale="80" zoomScaleNormal="80" workbookViewId="0">
      <pane ySplit="22" topLeftCell="A23" activePane="bottomLeft" state="frozen"/>
      <selection pane="bottomLeft" activeCell="A2" sqref="A1:A2"/>
    </sheetView>
  </sheetViews>
  <sheetFormatPr defaultRowHeight="15" outlineLevelRow="1" outlineLevelCol="1" x14ac:dyDescent="0.25"/>
  <cols>
    <col min="1" max="1" width="6.28515625" customWidth="1"/>
    <col min="2" max="2" width="34.42578125" bestFit="1" customWidth="1"/>
    <col min="3" max="3" width="12" bestFit="1" customWidth="1"/>
    <col min="4" max="4" width="11" bestFit="1" customWidth="1"/>
    <col min="5" max="6" width="12" bestFit="1" customWidth="1"/>
    <col min="7" max="7" width="12.42578125" bestFit="1" customWidth="1"/>
    <col min="8" max="8" width="2.7109375" customWidth="1"/>
    <col min="9" max="9" width="25.85546875" hidden="1" customWidth="1" outlineLevel="1"/>
    <col min="10" max="13" width="8.85546875" hidden="1" customWidth="1" outlineLevel="1"/>
    <col min="14" max="14" width="3.85546875" hidden="1" customWidth="1" outlineLevel="1"/>
    <col min="15" max="15" width="12.28515625" customWidth="1" collapsed="1"/>
    <col min="16" max="16" width="12.42578125" customWidth="1"/>
    <col min="17" max="18" width="12.28515625" customWidth="1"/>
    <col min="19" max="19" width="3.28515625" customWidth="1" outlineLevel="1"/>
    <col min="20" max="20" width="3.42578125" customWidth="1"/>
    <col min="21" max="21" width="12.42578125" bestFit="1" customWidth="1"/>
  </cols>
  <sheetData>
    <row r="1" spans="1:5" ht="13.9" customHeight="1" x14ac:dyDescent="0.3">
      <c r="A1" s="23" t="s">
        <v>640</v>
      </c>
    </row>
    <row r="2" spans="1:5" ht="15.6" customHeight="1" outlineLevel="1" x14ac:dyDescent="0.3">
      <c r="A2" s="23" t="s">
        <v>639</v>
      </c>
      <c r="C2" s="18">
        <f>+C4-C5</f>
        <v>0</v>
      </c>
      <c r="D2" s="19"/>
      <c r="E2" s="18">
        <f>+E4-E5</f>
        <v>0</v>
      </c>
    </row>
    <row r="3" spans="1:5" s="22" customFormat="1" ht="14.45" outlineLevel="1" x14ac:dyDescent="0.3">
      <c r="C3" s="18"/>
      <c r="D3" s="19"/>
      <c r="E3" s="18"/>
    </row>
    <row r="4" spans="1:5" ht="14.45" hidden="1" outlineLevel="1" x14ac:dyDescent="0.3">
      <c r="B4" s="20" t="s">
        <v>57</v>
      </c>
      <c r="C4" s="15">
        <v>95865986</v>
      </c>
      <c r="D4" s="15"/>
      <c r="E4" s="15">
        <v>27477842</v>
      </c>
    </row>
    <row r="5" spans="1:5" ht="14.45" hidden="1" outlineLevel="1" x14ac:dyDescent="0.3">
      <c r="C5" s="16">
        <f>SUM(C23:D23)</f>
        <v>95865986</v>
      </c>
      <c r="E5" s="16">
        <f>SUM(E23:F23)</f>
        <v>27477842</v>
      </c>
    </row>
    <row r="6" spans="1:5" s="13" customFormat="1" ht="14.45" hidden="1" outlineLevel="1" x14ac:dyDescent="0.3">
      <c r="C6" s="18">
        <f>+C7-C8</f>
        <v>0</v>
      </c>
      <c r="D6" s="19"/>
      <c r="E6" s="18">
        <f>+E7-E8</f>
        <v>0</v>
      </c>
    </row>
    <row r="7" spans="1:5" s="13" customFormat="1" ht="14.45" hidden="1" outlineLevel="1" x14ac:dyDescent="0.3">
      <c r="B7" s="20" t="s">
        <v>58</v>
      </c>
      <c r="C7" s="15">
        <v>102375803</v>
      </c>
      <c r="D7" s="15"/>
      <c r="E7" s="15">
        <v>28689465</v>
      </c>
    </row>
    <row r="8" spans="1:5" s="13" customFormat="1" ht="14.45" hidden="1" outlineLevel="1" x14ac:dyDescent="0.3">
      <c r="C8" s="16">
        <f>SUM(C24:D24)</f>
        <v>102375803</v>
      </c>
      <c r="E8" s="16">
        <f>SUM(E24:F24)</f>
        <v>28689465</v>
      </c>
    </row>
    <row r="9" spans="1:5" s="13" customFormat="1" ht="14.45" hidden="1" outlineLevel="1" x14ac:dyDescent="0.3">
      <c r="C9" s="18">
        <f>+C10-C11</f>
        <v>0</v>
      </c>
      <c r="D9" s="19"/>
      <c r="E9" s="18">
        <f>+E10-E11</f>
        <v>0</v>
      </c>
    </row>
    <row r="10" spans="1:5" s="13" customFormat="1" ht="14.45" hidden="1" outlineLevel="1" x14ac:dyDescent="0.3">
      <c r="B10" s="20" t="s">
        <v>59</v>
      </c>
      <c r="C10" s="15">
        <v>696352</v>
      </c>
      <c r="D10" s="15"/>
      <c r="E10" s="15">
        <v>464334</v>
      </c>
    </row>
    <row r="11" spans="1:5" s="13" customFormat="1" ht="14.45" hidden="1" outlineLevel="1" x14ac:dyDescent="0.3">
      <c r="C11" s="16">
        <f>SUM(C25:D25)</f>
        <v>696352</v>
      </c>
      <c r="E11" s="16">
        <f>SUM(E25:F25)</f>
        <v>464334</v>
      </c>
    </row>
    <row r="12" spans="1:5" s="13" customFormat="1" ht="14.45" hidden="1" outlineLevel="1" x14ac:dyDescent="0.3">
      <c r="C12" s="18">
        <f>+C13-C14</f>
        <v>0</v>
      </c>
      <c r="D12" s="19"/>
      <c r="E12" s="18">
        <f>+E13-E14</f>
        <v>0</v>
      </c>
    </row>
    <row r="13" spans="1:5" s="13" customFormat="1" ht="14.45" hidden="1" outlineLevel="1" x14ac:dyDescent="0.3">
      <c r="B13" s="20" t="s">
        <v>60</v>
      </c>
      <c r="C13" s="15">
        <v>94271242</v>
      </c>
      <c r="D13" s="15"/>
      <c r="E13" s="15">
        <v>38626229</v>
      </c>
    </row>
    <row r="14" spans="1:5" s="13" customFormat="1" ht="14.45" hidden="1" outlineLevel="1" x14ac:dyDescent="0.3">
      <c r="C14" s="16">
        <f>SUM(C26:D26)</f>
        <v>94271242</v>
      </c>
      <c r="E14" s="16">
        <f>SUM(E26:F26)</f>
        <v>38626229</v>
      </c>
    </row>
    <row r="15" spans="1:5" s="13" customFormat="1" ht="14.45" hidden="1" outlineLevel="1" x14ac:dyDescent="0.3">
      <c r="C15" s="18">
        <f>+C16-C17</f>
        <v>0</v>
      </c>
      <c r="D15" s="19"/>
      <c r="E15" s="18">
        <f>+E16-E17</f>
        <v>0</v>
      </c>
    </row>
    <row r="16" spans="1:5" s="13" customFormat="1" ht="14.45" hidden="1" outlineLevel="1" x14ac:dyDescent="0.3">
      <c r="B16" s="20" t="s">
        <v>61</v>
      </c>
      <c r="C16" s="15">
        <v>36301576</v>
      </c>
      <c r="D16" s="15"/>
      <c r="E16" s="15">
        <v>196820057</v>
      </c>
    </row>
    <row r="17" spans="1:26" s="13" customFormat="1" ht="14.45" hidden="1" outlineLevel="1" x14ac:dyDescent="0.3">
      <c r="C17" s="16">
        <f>SUM(C27:D27)</f>
        <v>36301576</v>
      </c>
      <c r="E17" s="16">
        <f>SUM(E27:F27)</f>
        <v>196820057</v>
      </c>
    </row>
    <row r="18" spans="1:26" s="13" customFormat="1" ht="14.45" collapsed="1" x14ac:dyDescent="0.3">
      <c r="C18" s="16"/>
      <c r="E18" s="16"/>
    </row>
    <row r="19" spans="1:26" s="13" customFormat="1" ht="14.45" x14ac:dyDescent="0.3">
      <c r="C19" s="16"/>
      <c r="E19" s="16"/>
      <c r="O19" s="13" t="s">
        <v>65</v>
      </c>
      <c r="P19" s="22" t="s">
        <v>65</v>
      </c>
      <c r="Q19" s="13" t="s">
        <v>68</v>
      </c>
      <c r="R19" s="22" t="s">
        <v>68</v>
      </c>
    </row>
    <row r="20" spans="1:26" ht="14.45" x14ac:dyDescent="0.3">
      <c r="O20" t="s">
        <v>66</v>
      </c>
      <c r="P20" t="s">
        <v>67</v>
      </c>
      <c r="Q20" s="22" t="s">
        <v>66</v>
      </c>
      <c r="R20" s="22" t="s">
        <v>67</v>
      </c>
    </row>
    <row r="21" spans="1:26" ht="14.45" x14ac:dyDescent="0.3">
      <c r="A21" s="1"/>
      <c r="B21" s="1"/>
      <c r="C21" s="5" t="s">
        <v>0</v>
      </c>
      <c r="D21" s="6"/>
      <c r="E21" s="5" t="s">
        <v>1</v>
      </c>
      <c r="F21" s="6"/>
      <c r="G21" s="1"/>
      <c r="H21" s="1"/>
      <c r="I21" s="1"/>
      <c r="J21" s="87" t="s">
        <v>2</v>
      </c>
      <c r="K21" s="87"/>
      <c r="L21" s="87"/>
      <c r="M21" s="87"/>
      <c r="N21" s="1"/>
      <c r="O21" s="87" t="s">
        <v>3</v>
      </c>
      <c r="P21" s="87"/>
      <c r="Q21" s="87"/>
      <c r="R21" s="87"/>
      <c r="S21" s="1"/>
      <c r="T21" s="1"/>
      <c r="U21" s="1"/>
      <c r="V21" s="1"/>
    </row>
    <row r="22" spans="1:26" ht="14.45" x14ac:dyDescent="0.3">
      <c r="A22" s="3" t="s">
        <v>4</v>
      </c>
      <c r="B22" s="2" t="s">
        <v>5</v>
      </c>
      <c r="C22" s="7" t="s">
        <v>6</v>
      </c>
      <c r="D22" s="7" t="s">
        <v>7</v>
      </c>
      <c r="E22" s="7" t="s">
        <v>6</v>
      </c>
      <c r="F22" s="7" t="s">
        <v>7</v>
      </c>
      <c r="G22" s="7" t="s">
        <v>8</v>
      </c>
      <c r="H22" s="4"/>
      <c r="I22" s="8" t="s">
        <v>9</v>
      </c>
      <c r="J22" s="8" t="s">
        <v>10</v>
      </c>
      <c r="K22" s="8" t="s">
        <v>11</v>
      </c>
      <c r="L22" s="8" t="s">
        <v>12</v>
      </c>
      <c r="M22" s="8" t="s">
        <v>13</v>
      </c>
      <c r="N22" s="1"/>
      <c r="O22" s="8" t="s">
        <v>10</v>
      </c>
      <c r="P22" s="8" t="s">
        <v>11</v>
      </c>
      <c r="Q22" s="8" t="s">
        <v>12</v>
      </c>
      <c r="R22" s="8" t="s">
        <v>13</v>
      </c>
      <c r="S22" s="1"/>
      <c r="T22" s="1"/>
      <c r="U22" s="2"/>
      <c r="V22" s="2"/>
    </row>
    <row r="23" spans="1:26" ht="14.45" x14ac:dyDescent="0.3">
      <c r="A23" s="11">
        <v>364</v>
      </c>
      <c r="B23" s="10" t="s">
        <v>14</v>
      </c>
      <c r="C23" s="15">
        <v>63166816</v>
      </c>
      <c r="D23" s="15">
        <v>32699170</v>
      </c>
      <c r="E23" s="15">
        <v>18107378</v>
      </c>
      <c r="F23" s="15">
        <v>9370464</v>
      </c>
      <c r="G23" s="17">
        <f>SUM(C23:F23)</f>
        <v>123343828</v>
      </c>
      <c r="I23" s="12" t="s">
        <v>20</v>
      </c>
      <c r="J23" s="12" t="s">
        <v>21</v>
      </c>
      <c r="K23" s="12" t="s">
        <v>22</v>
      </c>
      <c r="L23" s="12" t="s">
        <v>23</v>
      </c>
      <c r="M23" s="12"/>
      <c r="N23" s="12"/>
      <c r="O23" s="12" t="s">
        <v>24</v>
      </c>
      <c r="P23" s="12" t="s">
        <v>25</v>
      </c>
      <c r="Q23" s="12" t="s">
        <v>26</v>
      </c>
      <c r="R23" s="12" t="s">
        <v>27</v>
      </c>
      <c r="U23" s="13" t="s">
        <v>24</v>
      </c>
      <c r="V23" s="36">
        <f>$C$33</f>
        <v>0.51211979573067901</v>
      </c>
      <c r="Y23" t="s">
        <v>24</v>
      </c>
      <c r="Z23">
        <v>0.50946761560000131</v>
      </c>
    </row>
    <row r="24" spans="1:26" ht="14.45" x14ac:dyDescent="0.3">
      <c r="A24" s="11">
        <v>365</v>
      </c>
      <c r="B24" s="10" t="s">
        <v>15</v>
      </c>
      <c r="C24" s="15">
        <v>16717521</v>
      </c>
      <c r="D24" s="15">
        <v>85658282</v>
      </c>
      <c r="E24" s="15">
        <v>4684865</v>
      </c>
      <c r="F24" s="15">
        <v>24004600</v>
      </c>
      <c r="G24" s="17">
        <f t="shared" ref="G24:G29" si="0">SUM(C24:F24)</f>
        <v>131065268</v>
      </c>
      <c r="I24" s="12" t="s">
        <v>28</v>
      </c>
      <c r="J24" s="12" t="s">
        <v>29</v>
      </c>
      <c r="K24" s="12" t="s">
        <v>30</v>
      </c>
      <c r="L24" s="12" t="s">
        <v>31</v>
      </c>
      <c r="M24" s="12"/>
      <c r="N24" s="12"/>
      <c r="O24" s="12" t="s">
        <v>32</v>
      </c>
      <c r="P24" s="12" t="s">
        <v>33</v>
      </c>
      <c r="Q24" s="12" t="s">
        <v>34</v>
      </c>
      <c r="R24" s="12" t="s">
        <v>35</v>
      </c>
      <c r="U24" s="13" t="s">
        <v>25</v>
      </c>
      <c r="V24" s="36">
        <f>$D$33</f>
        <v>0.26510584704732854</v>
      </c>
      <c r="Y24" t="s">
        <v>25</v>
      </c>
      <c r="Z24" s="22">
        <v>0.34779040506706921</v>
      </c>
    </row>
    <row r="25" spans="1:26" ht="14.45" x14ac:dyDescent="0.3">
      <c r="A25" s="11">
        <v>366</v>
      </c>
      <c r="B25" s="10" t="s">
        <v>16</v>
      </c>
      <c r="C25" s="15">
        <v>32006</v>
      </c>
      <c r="D25" s="15">
        <v>664346</v>
      </c>
      <c r="E25" s="15">
        <v>13695</v>
      </c>
      <c r="F25" s="15">
        <v>450639</v>
      </c>
      <c r="G25" s="17">
        <f t="shared" si="0"/>
        <v>1160686</v>
      </c>
      <c r="I25" s="12" t="s">
        <v>36</v>
      </c>
      <c r="J25" s="12" t="s">
        <v>37</v>
      </c>
      <c r="K25" s="12" t="s">
        <v>38</v>
      </c>
      <c r="L25" s="12"/>
      <c r="M25" s="12"/>
      <c r="N25" s="12"/>
      <c r="O25" s="12" t="s">
        <v>39</v>
      </c>
      <c r="P25" s="12" t="s">
        <v>40</v>
      </c>
      <c r="Q25" s="12" t="s">
        <v>41</v>
      </c>
      <c r="R25" s="12" t="s">
        <v>42</v>
      </c>
      <c r="U25" s="13" t="s">
        <v>26</v>
      </c>
      <c r="V25" s="36">
        <f>$E$33</f>
        <v>0.14680408654091714</v>
      </c>
      <c r="Y25" t="s">
        <v>26</v>
      </c>
      <c r="Z25" s="22">
        <v>0.14274197933292945</v>
      </c>
    </row>
    <row r="26" spans="1:26" ht="14.45" x14ac:dyDescent="0.3">
      <c r="A26" s="11">
        <v>367</v>
      </c>
      <c r="B26" s="10" t="s">
        <v>17</v>
      </c>
      <c r="C26" s="15">
        <v>4332870</v>
      </c>
      <c r="D26" s="15">
        <v>89938372</v>
      </c>
      <c r="E26" s="15">
        <v>1775328</v>
      </c>
      <c r="F26" s="15">
        <v>36850901</v>
      </c>
      <c r="G26" s="17">
        <f t="shared" si="0"/>
        <v>132897471</v>
      </c>
      <c r="I26" s="12" t="s">
        <v>43</v>
      </c>
      <c r="J26" s="12" t="s">
        <v>44</v>
      </c>
      <c r="K26" s="12" t="s">
        <v>45</v>
      </c>
      <c r="L26" s="12"/>
      <c r="M26" s="12"/>
      <c r="N26" s="12"/>
      <c r="O26" s="12" t="s">
        <v>46</v>
      </c>
      <c r="P26" s="12" t="s">
        <v>47</v>
      </c>
      <c r="Q26" s="12" t="s">
        <v>48</v>
      </c>
      <c r="R26" s="12" t="s">
        <v>49</v>
      </c>
      <c r="U26" s="13" t="s">
        <v>27</v>
      </c>
      <c r="V26" s="36">
        <f>$F$33</f>
        <v>7.5970270681075341E-2</v>
      </c>
      <c r="W26" s="37">
        <f>SUM(V23:V26)</f>
        <v>1</v>
      </c>
      <c r="Y26" t="s">
        <v>27</v>
      </c>
      <c r="Z26" s="22">
        <v>0</v>
      </c>
    </row>
    <row r="27" spans="1:26" ht="14.45" x14ac:dyDescent="0.3">
      <c r="A27" s="11">
        <v>368</v>
      </c>
      <c r="B27" s="10" t="s">
        <v>18</v>
      </c>
      <c r="C27" s="15">
        <v>3916223</v>
      </c>
      <c r="D27" s="15">
        <v>32385353</v>
      </c>
      <c r="E27" s="15">
        <v>55266709</v>
      </c>
      <c r="F27" s="15">
        <v>141553348</v>
      </c>
      <c r="G27" s="17">
        <f t="shared" si="0"/>
        <v>233121633</v>
      </c>
      <c r="I27" s="12" t="s">
        <v>50</v>
      </c>
      <c r="J27" s="12" t="s">
        <v>51</v>
      </c>
      <c r="K27" s="12" t="s">
        <v>52</v>
      </c>
      <c r="L27" s="12"/>
      <c r="M27" s="12"/>
      <c r="N27" s="12"/>
      <c r="O27" s="12" t="s">
        <v>53</v>
      </c>
      <c r="P27" s="12" t="s">
        <v>54</v>
      </c>
      <c r="Q27" s="12" t="s">
        <v>55</v>
      </c>
      <c r="R27" s="12" t="s">
        <v>56</v>
      </c>
      <c r="U27" s="13" t="s">
        <v>32</v>
      </c>
      <c r="V27" s="36">
        <f>$C$34</f>
        <v>0.12755111445695896</v>
      </c>
      <c r="Y27" t="s">
        <v>32</v>
      </c>
      <c r="Z27" s="22">
        <v>0.13214434896705798</v>
      </c>
    </row>
    <row r="28" spans="1:26" ht="16.149999999999999" x14ac:dyDescent="0.3">
      <c r="A28" s="11">
        <v>369</v>
      </c>
      <c r="B28" s="10" t="s">
        <v>64</v>
      </c>
      <c r="C28" s="15"/>
      <c r="D28" s="15"/>
      <c r="E28" s="15">
        <v>97917728</v>
      </c>
      <c r="F28" s="15"/>
      <c r="G28" s="17">
        <f t="shared" si="0"/>
        <v>97917728</v>
      </c>
      <c r="U28" s="13" t="s">
        <v>33</v>
      </c>
      <c r="V28" s="36">
        <f>$D$34</f>
        <v>0.65355439550926642</v>
      </c>
      <c r="Y28" t="s">
        <v>33</v>
      </c>
      <c r="Z28" s="22">
        <v>0.68106396369135591</v>
      </c>
    </row>
    <row r="29" spans="1:26" ht="14.45" x14ac:dyDescent="0.3">
      <c r="A29" s="11">
        <v>370</v>
      </c>
      <c r="B29" s="10" t="s">
        <v>19</v>
      </c>
      <c r="C29" s="15"/>
      <c r="D29" s="15"/>
      <c r="E29" s="15">
        <v>73759011</v>
      </c>
      <c r="F29" s="15"/>
      <c r="G29" s="17">
        <f t="shared" si="0"/>
        <v>73759011</v>
      </c>
      <c r="U29" s="13" t="s">
        <v>34</v>
      </c>
      <c r="V29" s="36">
        <f>$E$34</f>
        <v>3.5744519287901656E-2</v>
      </c>
      <c r="Y29" t="s">
        <v>34</v>
      </c>
      <c r="Z29" s="22">
        <v>0</v>
      </c>
    </row>
    <row r="30" spans="1:26" ht="14.45" x14ac:dyDescent="0.3">
      <c r="U30" s="13" t="s">
        <v>35</v>
      </c>
      <c r="V30" s="36">
        <f>$F$34</f>
        <v>0.18314997074587297</v>
      </c>
      <c r="W30" s="37">
        <f>SUM(V27:V30)</f>
        <v>1</v>
      </c>
      <c r="Y30" t="s">
        <v>35</v>
      </c>
      <c r="Z30" s="22">
        <v>0.18679168734158616</v>
      </c>
    </row>
    <row r="31" spans="1:26" ht="16.149999999999999" x14ac:dyDescent="0.3">
      <c r="A31" s="21" t="s">
        <v>62</v>
      </c>
      <c r="B31" s="28" t="s">
        <v>63</v>
      </c>
      <c r="D31" s="16"/>
      <c r="U31" s="13" t="s">
        <v>39</v>
      </c>
      <c r="V31" s="36">
        <f>$C$35</f>
        <v>2.7575071983292638E-2</v>
      </c>
      <c r="Y31" t="s">
        <v>39</v>
      </c>
      <c r="Z31" s="22">
        <v>3.8959961559154134E-2</v>
      </c>
    </row>
    <row r="32" spans="1:26" ht="14.45" x14ac:dyDescent="0.3">
      <c r="C32" s="9"/>
      <c r="U32" s="13" t="s">
        <v>40</v>
      </c>
      <c r="V32" s="36">
        <f>$D$35</f>
        <v>0.57237357907306541</v>
      </c>
      <c r="Y32" t="s">
        <v>40</v>
      </c>
      <c r="Z32" s="22">
        <v>0.54784776439375582</v>
      </c>
    </row>
    <row r="33" spans="1:26" ht="14.45" x14ac:dyDescent="0.3">
      <c r="A33" s="25">
        <v>364</v>
      </c>
      <c r="B33" s="22" t="s">
        <v>14</v>
      </c>
      <c r="C33" s="33">
        <f>+C23/$G23</f>
        <v>0.51211979573067901</v>
      </c>
      <c r="D33" s="33">
        <f t="shared" ref="D33:F33" si="1">+D23/$G23</f>
        <v>0.26510584704732854</v>
      </c>
      <c r="E33" s="33">
        <f t="shared" si="1"/>
        <v>0.14680408654091714</v>
      </c>
      <c r="F33" s="33">
        <f t="shared" si="1"/>
        <v>7.5970270681075341E-2</v>
      </c>
      <c r="G33" s="35">
        <f>SUM(C33:F33)</f>
        <v>1</v>
      </c>
      <c r="O33" s="41">
        <f>+C33</f>
        <v>0.51211979573067901</v>
      </c>
      <c r="P33" s="41">
        <f>+D33+F33</f>
        <v>0.34107611772840385</v>
      </c>
      <c r="Q33" s="41">
        <f t="shared" ref="Q33" si="2">+E33</f>
        <v>0.14680408654091714</v>
      </c>
      <c r="R33" s="41"/>
      <c r="U33" s="13" t="s">
        <v>41</v>
      </c>
      <c r="V33" s="36">
        <f>$E$35</f>
        <v>1.1799056764706389E-2</v>
      </c>
      <c r="Y33" t="s">
        <v>41</v>
      </c>
      <c r="Z33" s="22">
        <v>0</v>
      </c>
    </row>
    <row r="34" spans="1:26" ht="14.45" x14ac:dyDescent="0.3">
      <c r="A34" s="25">
        <v>365</v>
      </c>
      <c r="B34" s="22" t="s">
        <v>15</v>
      </c>
      <c r="C34" s="33">
        <f t="shared" ref="C34:F34" si="3">+C24/$G24</f>
        <v>0.12755111445695896</v>
      </c>
      <c r="D34" s="33">
        <f t="shared" si="3"/>
        <v>0.65355439550926642</v>
      </c>
      <c r="E34" s="33">
        <f t="shared" si="3"/>
        <v>3.5744519287901656E-2</v>
      </c>
      <c r="F34" s="33">
        <f t="shared" si="3"/>
        <v>0.18314997074587297</v>
      </c>
      <c r="G34" s="35">
        <f t="shared" ref="G34:G37" si="4">SUM(C34:F34)</f>
        <v>1</v>
      </c>
      <c r="O34" s="41">
        <f>+C34+E34</f>
        <v>0.16329563374486061</v>
      </c>
      <c r="P34" s="41">
        <f t="shared" ref="P34:P37" si="5">+D34</f>
        <v>0.65355439550926642</v>
      </c>
      <c r="Q34" s="41"/>
      <c r="R34" s="41">
        <f t="shared" ref="R34:R37" si="6">+F34</f>
        <v>0.18314997074587297</v>
      </c>
      <c r="U34" s="13" t="s">
        <v>42</v>
      </c>
      <c r="V34" s="36">
        <f>$F$35</f>
        <v>0.38825229217893559</v>
      </c>
      <c r="W34" s="37">
        <f>SUM(V31:V34)</f>
        <v>1</v>
      </c>
      <c r="Y34" t="s">
        <v>42</v>
      </c>
      <c r="Z34" s="22">
        <v>0.41319227404709002</v>
      </c>
    </row>
    <row r="35" spans="1:26" ht="14.45" x14ac:dyDescent="0.3">
      <c r="A35" s="25">
        <v>366</v>
      </c>
      <c r="B35" s="22" t="s">
        <v>16</v>
      </c>
      <c r="C35" s="33">
        <f t="shared" ref="C35:F35" si="7">+C25/$G25</f>
        <v>2.7575071983292638E-2</v>
      </c>
      <c r="D35" s="33">
        <f t="shared" si="7"/>
        <v>0.57237357907306541</v>
      </c>
      <c r="E35" s="33">
        <f t="shared" si="7"/>
        <v>1.1799056764706389E-2</v>
      </c>
      <c r="F35" s="33">
        <f t="shared" si="7"/>
        <v>0.38825229217893559</v>
      </c>
      <c r="G35" s="35">
        <f t="shared" si="4"/>
        <v>1</v>
      </c>
      <c r="O35" s="41">
        <f t="shared" ref="O35:O36" si="8">+C35+E35</f>
        <v>3.9374128747999025E-2</v>
      </c>
      <c r="P35" s="41">
        <f t="shared" si="5"/>
        <v>0.57237357907306541</v>
      </c>
      <c r="Q35" s="41"/>
      <c r="R35" s="41">
        <f t="shared" si="6"/>
        <v>0.38825229217893559</v>
      </c>
      <c r="U35" s="13" t="s">
        <v>46</v>
      </c>
      <c r="V35" s="36">
        <f>$C$36</f>
        <v>3.2603103485693868E-2</v>
      </c>
      <c r="Y35" t="s">
        <v>46</v>
      </c>
      <c r="Z35" s="22">
        <v>4.7700572522780357E-2</v>
      </c>
    </row>
    <row r="36" spans="1:26" ht="14.45" x14ac:dyDescent="0.3">
      <c r="A36" s="25">
        <v>367</v>
      </c>
      <c r="B36" s="22" t="s">
        <v>17</v>
      </c>
      <c r="C36" s="33">
        <f t="shared" ref="C36:F36" si="9">+C26/$G26</f>
        <v>3.2603103485693868E-2</v>
      </c>
      <c r="D36" s="33">
        <f t="shared" si="9"/>
        <v>0.67675006396472359</v>
      </c>
      <c r="E36" s="33">
        <f t="shared" si="9"/>
        <v>1.335862892379645E-2</v>
      </c>
      <c r="F36" s="33">
        <f t="shared" si="9"/>
        <v>0.2772882036257861</v>
      </c>
      <c r="G36" s="35">
        <f t="shared" si="4"/>
        <v>1</v>
      </c>
      <c r="O36" s="41">
        <f t="shared" si="8"/>
        <v>4.5961732409490322E-2</v>
      </c>
      <c r="P36" s="41">
        <f t="shared" si="5"/>
        <v>0.67675006396472359</v>
      </c>
      <c r="Q36" s="41"/>
      <c r="R36" s="41">
        <f t="shared" si="6"/>
        <v>0.2772882036257861</v>
      </c>
      <c r="U36" s="13" t="s">
        <v>47</v>
      </c>
      <c r="V36" s="36">
        <f>$D$36</f>
        <v>0.67675006396472359</v>
      </c>
      <c r="Y36" t="s">
        <v>47</v>
      </c>
      <c r="Z36" s="22">
        <v>0.6788935603719628</v>
      </c>
    </row>
    <row r="37" spans="1:26" ht="14.45" x14ac:dyDescent="0.3">
      <c r="A37" s="25">
        <v>368</v>
      </c>
      <c r="B37" s="22" t="s">
        <v>18</v>
      </c>
      <c r="C37" s="33">
        <f t="shared" ref="C37:F37" si="10">+C27/$G27</f>
        <v>1.6799054423233213E-2</v>
      </c>
      <c r="D37" s="33">
        <f t="shared" si="10"/>
        <v>0.13892041070251082</v>
      </c>
      <c r="E37" s="33">
        <f t="shared" si="10"/>
        <v>0.23707241704162221</v>
      </c>
      <c r="F37" s="33">
        <f t="shared" si="10"/>
        <v>0.60720811783263373</v>
      </c>
      <c r="G37" s="35">
        <f t="shared" si="4"/>
        <v>1</v>
      </c>
      <c r="O37" s="41"/>
      <c r="P37" s="41">
        <f t="shared" si="5"/>
        <v>0.13892041070251082</v>
      </c>
      <c r="Q37" s="41">
        <f>+E37+C37</f>
        <v>0.25387147146485545</v>
      </c>
      <c r="R37" s="41">
        <f t="shared" si="6"/>
        <v>0.60720811783263373</v>
      </c>
      <c r="U37" s="13" t="s">
        <v>48</v>
      </c>
      <c r="V37" s="36">
        <f>$E$36</f>
        <v>1.335862892379645E-2</v>
      </c>
      <c r="Y37" t="s">
        <v>48</v>
      </c>
      <c r="Z37" s="22">
        <v>0</v>
      </c>
    </row>
    <row r="38" spans="1:26" ht="16.149999999999999" x14ac:dyDescent="0.3">
      <c r="A38" s="25">
        <v>369</v>
      </c>
      <c r="B38" s="22" t="s">
        <v>64</v>
      </c>
      <c r="C38" s="15"/>
      <c r="U38" s="13" t="s">
        <v>49</v>
      </c>
      <c r="V38" s="36">
        <f>$F$36</f>
        <v>0.2772882036257861</v>
      </c>
      <c r="W38" s="37">
        <f>SUM(V35:V38)</f>
        <v>1</v>
      </c>
      <c r="Y38" t="s">
        <v>49</v>
      </c>
      <c r="Z38" s="22">
        <v>0.27340586710525677</v>
      </c>
    </row>
    <row r="39" spans="1:26" ht="14.45" x14ac:dyDescent="0.3">
      <c r="A39" s="25">
        <v>370</v>
      </c>
      <c r="B39" s="22" t="s">
        <v>19</v>
      </c>
      <c r="C39" s="15"/>
      <c r="O39" s="42">
        <f>SUM(O33:R37)</f>
        <v>5</v>
      </c>
      <c r="U39" s="13" t="s">
        <v>53</v>
      </c>
      <c r="V39" s="36">
        <f>$C$37</f>
        <v>1.6799054423233213E-2</v>
      </c>
      <c r="Y39" t="s">
        <v>53</v>
      </c>
      <c r="Z39">
        <v>0</v>
      </c>
    </row>
    <row r="40" spans="1:26" x14ac:dyDescent="0.25">
      <c r="C40" s="15"/>
      <c r="U40" s="13" t="s">
        <v>54</v>
      </c>
      <c r="V40" s="36">
        <f>$D$37</f>
        <v>0.13892041070251082</v>
      </c>
      <c r="Y40" t="s">
        <v>54</v>
      </c>
      <c r="Z40">
        <v>0.15594183552918844</v>
      </c>
    </row>
    <row r="41" spans="1:26" x14ac:dyDescent="0.25">
      <c r="C41" s="15"/>
      <c r="U41" s="13" t="s">
        <v>55</v>
      </c>
      <c r="V41" s="36">
        <f>$E$37</f>
        <v>0.23707241704162221</v>
      </c>
      <c r="Y41" t="s">
        <v>55</v>
      </c>
      <c r="Z41">
        <v>0.2543244338930315</v>
      </c>
    </row>
    <row r="42" spans="1:26" x14ac:dyDescent="0.25">
      <c r="C42" s="15"/>
      <c r="U42" s="13" t="s">
        <v>56</v>
      </c>
      <c r="V42" s="36">
        <f>$F$37</f>
        <v>0.60720811783263373</v>
      </c>
      <c r="W42" s="37">
        <f>SUM(V39:V42)</f>
        <v>1</v>
      </c>
      <c r="Y42" t="s">
        <v>56</v>
      </c>
      <c r="Z42">
        <v>0.58973373057778011</v>
      </c>
    </row>
    <row r="43" spans="1:26" x14ac:dyDescent="0.25">
      <c r="C43" s="15"/>
      <c r="U43" s="13"/>
    </row>
    <row r="44" spans="1:26" x14ac:dyDescent="0.25">
      <c r="C44" s="15"/>
      <c r="U44" s="13"/>
      <c r="V44" s="40">
        <f>SUM(V23:V42)</f>
        <v>4.9999999999999991</v>
      </c>
    </row>
    <row r="45" spans="1:26" x14ac:dyDescent="0.25">
      <c r="U45" s="13"/>
    </row>
    <row r="46" spans="1:26" x14ac:dyDescent="0.25">
      <c r="U46" s="13"/>
    </row>
    <row r="47" spans="1:26" x14ac:dyDescent="0.25">
      <c r="U47" s="12"/>
    </row>
    <row r="48" spans="1:26" x14ac:dyDescent="0.25">
      <c r="U48" s="12"/>
    </row>
    <row r="49" spans="21:21" x14ac:dyDescent="0.25">
      <c r="U49" s="12"/>
    </row>
    <row r="50" spans="21:21" x14ac:dyDescent="0.25">
      <c r="U50" s="12"/>
    </row>
    <row r="51" spans="21:21" x14ac:dyDescent="0.25">
      <c r="U51" s="12"/>
    </row>
    <row r="52" spans="21:21" x14ac:dyDescent="0.25">
      <c r="U52" s="12"/>
    </row>
    <row r="53" spans="21:21" x14ac:dyDescent="0.25">
      <c r="U53" s="12"/>
    </row>
    <row r="54" spans="21:21" x14ac:dyDescent="0.25">
      <c r="U54" s="12"/>
    </row>
  </sheetData>
  <mergeCells count="2">
    <mergeCell ref="J21:M21"/>
    <mergeCell ref="O21:R2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45"/>
  <sheetViews>
    <sheetView zoomScale="80" zoomScaleNormal="80" workbookViewId="0">
      <pane ySplit="23" topLeftCell="A24" activePane="bottomLeft" state="frozen"/>
      <selection pane="bottomLeft" sqref="A1:A2"/>
    </sheetView>
  </sheetViews>
  <sheetFormatPr defaultColWidth="8.85546875" defaultRowHeight="15" outlineLevelRow="1" outlineLevelCol="1" x14ac:dyDescent="0.25"/>
  <cols>
    <col min="1" max="1" width="6.28515625" style="22" customWidth="1"/>
    <col min="2" max="2" width="34.42578125" style="22" bestFit="1" customWidth="1"/>
    <col min="3" max="3" width="12" style="22" bestFit="1" customWidth="1"/>
    <col min="4" max="4" width="11" style="22" bestFit="1" customWidth="1"/>
    <col min="5" max="6" width="12" style="22" bestFit="1" customWidth="1"/>
    <col min="7" max="7" width="12.42578125" style="22" bestFit="1" customWidth="1"/>
    <col min="8" max="8" width="2.7109375" style="22" customWidth="1"/>
    <col min="9" max="9" width="25.85546875" style="22" hidden="1" customWidth="1" outlineLevel="1"/>
    <col min="10" max="13" width="8.85546875" style="22" hidden="1" customWidth="1" outlineLevel="1"/>
    <col min="14" max="14" width="3.85546875" style="22" hidden="1" customWidth="1" outlineLevel="1"/>
    <col min="15" max="15" width="12.28515625" style="22" customWidth="1" collapsed="1"/>
    <col min="16" max="16" width="12.42578125" style="22" customWidth="1"/>
    <col min="17" max="18" width="12.28515625" style="22" customWidth="1"/>
    <col min="19" max="19" width="3.28515625" style="22" customWidth="1" outlineLevel="1"/>
    <col min="20" max="20" width="3.42578125" style="22" customWidth="1"/>
    <col min="21" max="21" width="12.42578125" style="22" bestFit="1" customWidth="1"/>
    <col min="22" max="16384" width="8.85546875" style="22"/>
  </cols>
  <sheetData>
    <row r="1" spans="1:5" ht="16.149999999999999" customHeight="1" x14ac:dyDescent="0.3">
      <c r="A1" s="23" t="s">
        <v>641</v>
      </c>
    </row>
    <row r="2" spans="1:5" ht="16.149999999999999" customHeight="1" x14ac:dyDescent="0.3">
      <c r="A2" s="23" t="s">
        <v>639</v>
      </c>
    </row>
    <row r="3" spans="1:5" ht="1.1499999999999999" customHeight="1" outlineLevel="1" x14ac:dyDescent="0.3">
      <c r="C3" s="18">
        <f>+C5-C6</f>
        <v>95625708</v>
      </c>
      <c r="D3" s="19"/>
      <c r="E3" s="18">
        <f>+E5-E6</f>
        <v>27468395</v>
      </c>
    </row>
    <row r="4" spans="1:5" ht="14.45" outlineLevel="1" x14ac:dyDescent="0.3">
      <c r="C4" s="18"/>
      <c r="D4" s="19"/>
      <c r="E4" s="18"/>
    </row>
    <row r="5" spans="1:5" ht="14.45" hidden="1" outlineLevel="1" x14ac:dyDescent="0.3">
      <c r="B5" s="20" t="s">
        <v>57</v>
      </c>
      <c r="C5" s="31">
        <v>95865986</v>
      </c>
      <c r="D5" s="31"/>
      <c r="E5" s="31">
        <v>27477842</v>
      </c>
    </row>
    <row r="6" spans="1:5" ht="14.45" hidden="1" outlineLevel="1" x14ac:dyDescent="0.3">
      <c r="C6" s="32">
        <f>SUM(C24:D24)</f>
        <v>240278</v>
      </c>
      <c r="E6" s="32">
        <f>SUM(E24:F24)</f>
        <v>9447</v>
      </c>
    </row>
    <row r="7" spans="1:5" ht="14.45" hidden="1" outlineLevel="1" x14ac:dyDescent="0.3">
      <c r="C7" s="18">
        <f>+C8-C9</f>
        <v>102175101</v>
      </c>
      <c r="D7" s="19"/>
      <c r="E7" s="18">
        <f>+E8-E9</f>
        <v>28656130</v>
      </c>
    </row>
    <row r="8" spans="1:5" ht="14.45" hidden="1" outlineLevel="1" x14ac:dyDescent="0.3">
      <c r="B8" s="20" t="s">
        <v>58</v>
      </c>
      <c r="C8" s="31">
        <v>102375803</v>
      </c>
      <c r="D8" s="31"/>
      <c r="E8" s="31">
        <v>28689465</v>
      </c>
    </row>
    <row r="9" spans="1:5" ht="14.45" hidden="1" outlineLevel="1" x14ac:dyDescent="0.3">
      <c r="C9" s="32">
        <f>SUM(C25:D25)</f>
        <v>200702</v>
      </c>
      <c r="E9" s="32">
        <f>SUM(E25:F25)</f>
        <v>33335</v>
      </c>
    </row>
    <row r="10" spans="1:5" ht="14.45" hidden="1" outlineLevel="1" x14ac:dyDescent="0.3">
      <c r="C10" s="18">
        <f>+C11-C12</f>
        <v>554767</v>
      </c>
      <c r="D10" s="19"/>
      <c r="E10" s="18">
        <f>+E11-E12</f>
        <v>402268.5</v>
      </c>
    </row>
    <row r="11" spans="1:5" ht="14.45" hidden="1" outlineLevel="1" x14ac:dyDescent="0.3">
      <c r="B11" s="20" t="s">
        <v>59</v>
      </c>
      <c r="C11" s="31">
        <v>696352</v>
      </c>
      <c r="D11" s="31"/>
      <c r="E11" s="31">
        <v>464334</v>
      </c>
    </row>
    <row r="12" spans="1:5" ht="14.45" hidden="1" outlineLevel="1" x14ac:dyDescent="0.3">
      <c r="C12" s="32">
        <f>SUM(C26:D26)</f>
        <v>141585</v>
      </c>
      <c r="E12" s="32">
        <f>SUM(E26:F26)</f>
        <v>62065.5</v>
      </c>
    </row>
    <row r="13" spans="1:5" ht="14.45" hidden="1" outlineLevel="1" x14ac:dyDescent="0.3">
      <c r="C13" s="18">
        <f>+C14-C15</f>
        <v>94129657</v>
      </c>
      <c r="D13" s="19"/>
      <c r="E13" s="18">
        <f>+E14-E15</f>
        <v>38564163.5</v>
      </c>
    </row>
    <row r="14" spans="1:5" ht="14.45" hidden="1" outlineLevel="1" x14ac:dyDescent="0.3">
      <c r="B14" s="20" t="s">
        <v>60</v>
      </c>
      <c r="C14" s="31">
        <v>94271242</v>
      </c>
      <c r="D14" s="31"/>
      <c r="E14" s="31">
        <v>38626229</v>
      </c>
    </row>
    <row r="15" spans="1:5" ht="14.45" hidden="1" outlineLevel="1" x14ac:dyDescent="0.3">
      <c r="C15" s="32">
        <f>SUM(C27:D27)</f>
        <v>141585</v>
      </c>
      <c r="E15" s="32">
        <f>SUM(E27:F27)</f>
        <v>62065.5</v>
      </c>
    </row>
    <row r="16" spans="1:5" ht="14.45" hidden="1" outlineLevel="1" x14ac:dyDescent="0.3">
      <c r="C16" s="18">
        <f>+C17-C18</f>
        <v>36301576</v>
      </c>
      <c r="D16" s="19"/>
      <c r="E16" s="18">
        <f>+E17-E18</f>
        <v>196820057</v>
      </c>
    </row>
    <row r="17" spans="1:23" ht="14.45" hidden="1" outlineLevel="1" x14ac:dyDescent="0.3">
      <c r="B17" s="20" t="s">
        <v>61</v>
      </c>
      <c r="C17" s="31">
        <v>36301576</v>
      </c>
      <c r="D17" s="31"/>
      <c r="E17" s="31">
        <v>196820057</v>
      </c>
    </row>
    <row r="18" spans="1:23" ht="14.45" hidden="1" outlineLevel="1" x14ac:dyDescent="0.3">
      <c r="C18" s="32">
        <f>SUM(C28:D28)</f>
        <v>0</v>
      </c>
      <c r="E18" s="32">
        <f>SUM(E28:F28)</f>
        <v>0</v>
      </c>
    </row>
    <row r="19" spans="1:23" ht="14.45" collapsed="1" x14ac:dyDescent="0.3">
      <c r="C19" s="32"/>
      <c r="E19" s="32"/>
    </row>
    <row r="20" spans="1:23" ht="14.45" x14ac:dyDescent="0.3">
      <c r="C20" s="32"/>
      <c r="E20" s="32"/>
      <c r="O20" s="87" t="s">
        <v>3</v>
      </c>
      <c r="P20" s="87"/>
      <c r="Q20" s="87"/>
      <c r="R20" s="87"/>
    </row>
    <row r="21" spans="1:23" ht="14.45" x14ac:dyDescent="0.3">
      <c r="O21" s="44" t="s">
        <v>10</v>
      </c>
      <c r="P21" s="44" t="s">
        <v>11</v>
      </c>
      <c r="Q21" s="44" t="s">
        <v>12</v>
      </c>
      <c r="R21" s="44" t="s">
        <v>13</v>
      </c>
    </row>
    <row r="22" spans="1:23" ht="14.45" x14ac:dyDescent="0.3">
      <c r="C22" s="26" t="s">
        <v>0</v>
      </c>
      <c r="D22" s="27"/>
      <c r="E22" s="26" t="s">
        <v>1</v>
      </c>
      <c r="F22" s="27"/>
      <c r="J22" s="87" t="s">
        <v>2</v>
      </c>
      <c r="K22" s="87"/>
      <c r="L22" s="87"/>
      <c r="M22" s="87"/>
      <c r="O22" s="26" t="s">
        <v>0</v>
      </c>
      <c r="P22" s="27"/>
      <c r="Q22" s="26" t="s">
        <v>1</v>
      </c>
      <c r="R22" s="27"/>
    </row>
    <row r="23" spans="1:23" ht="14.45" x14ac:dyDescent="0.3">
      <c r="A23" s="24" t="s">
        <v>4</v>
      </c>
      <c r="B23" s="23" t="s">
        <v>5</v>
      </c>
      <c r="C23" s="29" t="s">
        <v>6</v>
      </c>
      <c r="D23" s="29" t="s">
        <v>7</v>
      </c>
      <c r="E23" s="29" t="s">
        <v>6</v>
      </c>
      <c r="F23" s="29" t="s">
        <v>7</v>
      </c>
      <c r="G23" s="29" t="s">
        <v>8</v>
      </c>
      <c r="H23" s="25"/>
      <c r="I23" s="30" t="s">
        <v>9</v>
      </c>
      <c r="J23" s="30" t="s">
        <v>10</v>
      </c>
      <c r="K23" s="30" t="s">
        <v>11</v>
      </c>
      <c r="L23" s="30" t="s">
        <v>12</v>
      </c>
      <c r="M23" s="30" t="s">
        <v>13</v>
      </c>
      <c r="O23" s="29" t="s">
        <v>6</v>
      </c>
      <c r="P23" s="29" t="s">
        <v>7</v>
      </c>
      <c r="Q23" s="29" t="s">
        <v>6</v>
      </c>
      <c r="R23" s="29" t="s">
        <v>7</v>
      </c>
      <c r="U23" s="23"/>
      <c r="V23" s="23"/>
    </row>
    <row r="24" spans="1:23" ht="14.45" x14ac:dyDescent="0.3">
      <c r="A24" s="25">
        <v>364</v>
      </c>
      <c r="B24" s="22" t="s">
        <v>14</v>
      </c>
      <c r="C24" s="31">
        <f>23228+138912</f>
        <v>162140</v>
      </c>
      <c r="D24" s="31">
        <v>78138</v>
      </c>
      <c r="E24" s="31">
        <f>6046</f>
        <v>6046</v>
      </c>
      <c r="F24" s="31">
        <f>3401</f>
        <v>3401</v>
      </c>
      <c r="G24" s="34">
        <f>SUM(C24:F24)</f>
        <v>249725</v>
      </c>
      <c r="I24" s="22" t="s">
        <v>20</v>
      </c>
      <c r="J24" s="22" t="s">
        <v>21</v>
      </c>
      <c r="K24" s="22" t="s">
        <v>22</v>
      </c>
      <c r="L24" s="22" t="s">
        <v>23</v>
      </c>
      <c r="O24" s="22" t="s">
        <v>24</v>
      </c>
      <c r="P24" s="22" t="s">
        <v>25</v>
      </c>
      <c r="Q24" s="22" t="s">
        <v>26</v>
      </c>
      <c r="R24" s="22" t="s">
        <v>27</v>
      </c>
      <c r="U24" s="22" t="s">
        <v>24</v>
      </c>
      <c r="V24" s="36">
        <f>$C$34</f>
        <v>0.64927420162178395</v>
      </c>
    </row>
    <row r="25" spans="1:23" ht="14.45" x14ac:dyDescent="0.3">
      <c r="A25" s="25">
        <v>365</v>
      </c>
      <c r="B25" s="22" t="s">
        <v>15</v>
      </c>
      <c r="C25" s="31">
        <f>5804+17541</f>
        <v>23345</v>
      </c>
      <c r="D25" s="31">
        <v>177357</v>
      </c>
      <c r="E25" s="31">
        <v>3000</v>
      </c>
      <c r="F25" s="31">
        <v>30335</v>
      </c>
      <c r="G25" s="34">
        <f t="shared" ref="G25:G30" si="0">SUM(C25:F25)</f>
        <v>234037</v>
      </c>
      <c r="I25" s="22" t="s">
        <v>28</v>
      </c>
      <c r="J25" s="22" t="s">
        <v>29</v>
      </c>
      <c r="K25" s="22" t="s">
        <v>30</v>
      </c>
      <c r="L25" s="22" t="s">
        <v>31</v>
      </c>
      <c r="O25" s="22" t="s">
        <v>32</v>
      </c>
      <c r="P25" s="22" t="s">
        <v>33</v>
      </c>
      <c r="Q25" s="22" t="s">
        <v>34</v>
      </c>
      <c r="R25" s="22" t="s">
        <v>35</v>
      </c>
      <c r="U25" s="22" t="s">
        <v>25</v>
      </c>
      <c r="V25" s="36">
        <f>$D$34</f>
        <v>0.31289618580438483</v>
      </c>
    </row>
    <row r="26" spans="1:23" ht="14.45" x14ac:dyDescent="0.3">
      <c r="A26" s="25">
        <v>366</v>
      </c>
      <c r="B26" s="22" t="s">
        <v>16</v>
      </c>
      <c r="C26" s="31">
        <f>(0+25485)/2</f>
        <v>12742.5</v>
      </c>
      <c r="D26" s="31">
        <f>257685/2</f>
        <v>128842.5</v>
      </c>
      <c r="E26" s="31">
        <v>5586</v>
      </c>
      <c r="F26" s="31">
        <f>112959/2</f>
        <v>56479.5</v>
      </c>
      <c r="G26" s="34">
        <f t="shared" si="0"/>
        <v>203650.5</v>
      </c>
      <c r="I26" s="22" t="s">
        <v>36</v>
      </c>
      <c r="J26" s="22" t="s">
        <v>37</v>
      </c>
      <c r="K26" s="22" t="s">
        <v>38</v>
      </c>
      <c r="O26" s="22" t="s">
        <v>39</v>
      </c>
      <c r="P26" s="22" t="s">
        <v>40</v>
      </c>
      <c r="Q26" s="22" t="s">
        <v>41</v>
      </c>
      <c r="R26" s="22" t="s">
        <v>42</v>
      </c>
      <c r="U26" s="22" t="s">
        <v>26</v>
      </c>
      <c r="V26" s="36">
        <f>$E$34</f>
        <v>2.421063169486435E-2</v>
      </c>
    </row>
    <row r="27" spans="1:23" ht="14.45" x14ac:dyDescent="0.3">
      <c r="A27" s="25">
        <v>367</v>
      </c>
      <c r="B27" s="22" t="s">
        <v>17</v>
      </c>
      <c r="C27" s="31">
        <f>(0+25485)/2</f>
        <v>12742.5</v>
      </c>
      <c r="D27" s="31">
        <f>257685/2</f>
        <v>128842.5</v>
      </c>
      <c r="E27" s="31">
        <v>5586</v>
      </c>
      <c r="F27" s="31">
        <f>112959/2</f>
        <v>56479.5</v>
      </c>
      <c r="G27" s="34">
        <f t="shared" si="0"/>
        <v>203650.5</v>
      </c>
      <c r="I27" s="22" t="s">
        <v>43</v>
      </c>
      <c r="J27" s="22" t="s">
        <v>44</v>
      </c>
      <c r="K27" s="22" t="s">
        <v>45</v>
      </c>
      <c r="O27" s="22" t="s">
        <v>46</v>
      </c>
      <c r="P27" s="22" t="s">
        <v>47</v>
      </c>
      <c r="Q27" s="22" t="s">
        <v>48</v>
      </c>
      <c r="R27" s="22" t="s">
        <v>49</v>
      </c>
      <c r="U27" s="22" t="s">
        <v>27</v>
      </c>
      <c r="V27" s="36">
        <f>$F$34</f>
        <v>1.3618980878966864E-2</v>
      </c>
      <c r="W27" s="37">
        <f>SUM(V24:V27)</f>
        <v>1</v>
      </c>
    </row>
    <row r="28" spans="1:23" ht="16.149999999999999" x14ac:dyDescent="0.3">
      <c r="A28" s="25">
        <v>368</v>
      </c>
      <c r="B28" s="22" t="s">
        <v>18</v>
      </c>
      <c r="C28" s="80" t="s">
        <v>631</v>
      </c>
      <c r="D28" s="80" t="s">
        <v>631</v>
      </c>
      <c r="E28" s="31"/>
      <c r="F28" s="31"/>
      <c r="G28" s="34">
        <f t="shared" si="0"/>
        <v>0</v>
      </c>
      <c r="I28" s="22" t="s">
        <v>50</v>
      </c>
      <c r="J28" s="22" t="s">
        <v>51</v>
      </c>
      <c r="K28" s="22" t="s">
        <v>52</v>
      </c>
      <c r="O28" s="22" t="s">
        <v>53</v>
      </c>
      <c r="P28" s="22" t="s">
        <v>54</v>
      </c>
      <c r="Q28" s="22" t="s">
        <v>55</v>
      </c>
      <c r="R28" s="22" t="s">
        <v>56</v>
      </c>
      <c r="U28" s="22" t="s">
        <v>32</v>
      </c>
      <c r="V28" s="36">
        <f>$C$35</f>
        <v>9.9749184957934001E-2</v>
      </c>
    </row>
    <row r="29" spans="1:23" ht="16.149999999999999" x14ac:dyDescent="0.3">
      <c r="A29" s="25">
        <v>369</v>
      </c>
      <c r="B29" s="22" t="s">
        <v>64</v>
      </c>
      <c r="C29" s="31"/>
      <c r="D29" s="31"/>
      <c r="E29" s="31">
        <f>78858+115527</f>
        <v>194385</v>
      </c>
      <c r="F29" s="31"/>
      <c r="G29" s="34">
        <f t="shared" si="0"/>
        <v>194385</v>
      </c>
      <c r="U29" s="22" t="s">
        <v>33</v>
      </c>
      <c r="V29" s="36">
        <f>$D$35</f>
        <v>0.75781607181770405</v>
      </c>
    </row>
    <row r="30" spans="1:23" ht="14.45" x14ac:dyDescent="0.3">
      <c r="A30" s="25">
        <v>370</v>
      </c>
      <c r="B30" s="22" t="s">
        <v>19</v>
      </c>
      <c r="C30" s="31"/>
      <c r="D30" s="31"/>
      <c r="E30" s="31">
        <v>80375</v>
      </c>
      <c r="F30" s="31"/>
      <c r="G30" s="34">
        <f t="shared" si="0"/>
        <v>80375</v>
      </c>
      <c r="U30" s="22" t="s">
        <v>34</v>
      </c>
      <c r="V30" s="36">
        <f>$E$35</f>
        <v>1.2818485965894282E-2</v>
      </c>
    </row>
    <row r="31" spans="1:23" ht="14.45" x14ac:dyDescent="0.3">
      <c r="U31" s="22" t="s">
        <v>35</v>
      </c>
      <c r="V31" s="36">
        <f>$F$35</f>
        <v>0.12961625725846768</v>
      </c>
      <c r="W31" s="37">
        <f>SUM(V28:V31)</f>
        <v>1</v>
      </c>
    </row>
    <row r="32" spans="1:23" ht="16.149999999999999" x14ac:dyDescent="0.3">
      <c r="A32" s="21"/>
      <c r="B32" s="28"/>
      <c r="D32" s="32"/>
      <c r="U32" s="22" t="s">
        <v>39</v>
      </c>
      <c r="V32" s="36">
        <f>$C$36</f>
        <v>6.2570433168590303E-2</v>
      </c>
    </row>
    <row r="33" spans="1:23" ht="14.45" x14ac:dyDescent="0.3">
      <c r="C33" s="9"/>
      <c r="U33" s="22" t="s">
        <v>40</v>
      </c>
      <c r="V33" s="36">
        <f>$D$36</f>
        <v>0.63266478599365084</v>
      </c>
    </row>
    <row r="34" spans="1:23" ht="14.45" x14ac:dyDescent="0.3">
      <c r="A34" s="25">
        <v>364</v>
      </c>
      <c r="B34" s="22" t="s">
        <v>14</v>
      </c>
      <c r="C34" s="33">
        <f>+C24/$G24</f>
        <v>0.64927420162178395</v>
      </c>
      <c r="D34" s="33">
        <f t="shared" ref="D34:F34" si="1">+D24/$G24</f>
        <v>0.31289618580438483</v>
      </c>
      <c r="E34" s="33">
        <f t="shared" si="1"/>
        <v>2.421063169486435E-2</v>
      </c>
      <c r="F34" s="33">
        <f t="shared" si="1"/>
        <v>1.3618980878966864E-2</v>
      </c>
      <c r="G34" s="35">
        <f>SUM(C34:F34)</f>
        <v>1</v>
      </c>
      <c r="O34" s="41">
        <f>+C34</f>
        <v>0.64927420162178395</v>
      </c>
      <c r="P34" s="41">
        <f>+D34+F34</f>
        <v>0.32651516668335168</v>
      </c>
      <c r="Q34" s="41">
        <f t="shared" ref="Q34" si="2">+E34</f>
        <v>2.421063169486435E-2</v>
      </c>
      <c r="R34" s="41"/>
      <c r="U34" s="22" t="s">
        <v>41</v>
      </c>
      <c r="V34" s="36">
        <f>$E$36</f>
        <v>2.7429345864606273E-2</v>
      </c>
    </row>
    <row r="35" spans="1:23" ht="14.45" x14ac:dyDescent="0.3">
      <c r="A35" s="25">
        <v>365</v>
      </c>
      <c r="B35" s="22" t="s">
        <v>15</v>
      </c>
      <c r="C35" s="33">
        <f t="shared" ref="C35:F37" si="3">+C25/$G25</f>
        <v>9.9749184957934001E-2</v>
      </c>
      <c r="D35" s="33">
        <f t="shared" si="3"/>
        <v>0.75781607181770405</v>
      </c>
      <c r="E35" s="33">
        <f t="shared" si="3"/>
        <v>1.2818485965894282E-2</v>
      </c>
      <c r="F35" s="33">
        <f t="shared" si="3"/>
        <v>0.12961625725846768</v>
      </c>
      <c r="G35" s="35">
        <f t="shared" ref="G35:G38" si="4">SUM(C35:F35)</f>
        <v>1</v>
      </c>
      <c r="O35" s="41">
        <f>+C35+E35</f>
        <v>0.11256767092382829</v>
      </c>
      <c r="P35" s="41">
        <f t="shared" ref="P35:P37" si="5">+D35</f>
        <v>0.75781607181770405</v>
      </c>
      <c r="Q35" s="41"/>
      <c r="R35" s="41">
        <f t="shared" ref="R35:R37" si="6">+F35</f>
        <v>0.12961625725846768</v>
      </c>
      <c r="U35" s="22" t="s">
        <v>42</v>
      </c>
      <c r="V35" s="36">
        <f>$F$36</f>
        <v>0.27733543497315255</v>
      </c>
      <c r="W35" s="37">
        <f>SUM(V32:V35)</f>
        <v>1</v>
      </c>
    </row>
    <row r="36" spans="1:23" ht="14.45" x14ac:dyDescent="0.3">
      <c r="A36" s="25">
        <v>366</v>
      </c>
      <c r="B36" s="22" t="s">
        <v>16</v>
      </c>
      <c r="C36" s="33">
        <f t="shared" si="3"/>
        <v>6.2570433168590303E-2</v>
      </c>
      <c r="D36" s="33">
        <f t="shared" si="3"/>
        <v>0.63266478599365084</v>
      </c>
      <c r="E36" s="33">
        <f t="shared" si="3"/>
        <v>2.7429345864606273E-2</v>
      </c>
      <c r="F36" s="33">
        <f t="shared" si="3"/>
        <v>0.27733543497315255</v>
      </c>
      <c r="G36" s="35">
        <f t="shared" si="4"/>
        <v>1</v>
      </c>
      <c r="O36" s="41">
        <f t="shared" ref="O36:O37" si="7">+C36+E36</f>
        <v>8.9999779033196572E-2</v>
      </c>
      <c r="P36" s="41">
        <f t="shared" si="5"/>
        <v>0.63266478599365084</v>
      </c>
      <c r="Q36" s="41"/>
      <c r="R36" s="41">
        <f t="shared" si="6"/>
        <v>0.27733543497315255</v>
      </c>
      <c r="U36" s="22" t="s">
        <v>46</v>
      </c>
      <c r="V36" s="36">
        <f>$C$37</f>
        <v>6.2570433168590303E-2</v>
      </c>
    </row>
    <row r="37" spans="1:23" ht="14.45" x14ac:dyDescent="0.3">
      <c r="A37" s="25">
        <v>367</v>
      </c>
      <c r="B37" s="22" t="s">
        <v>17</v>
      </c>
      <c r="C37" s="33">
        <f t="shared" si="3"/>
        <v>6.2570433168590303E-2</v>
      </c>
      <c r="D37" s="33">
        <f t="shared" si="3"/>
        <v>0.63266478599365084</v>
      </c>
      <c r="E37" s="33">
        <f t="shared" si="3"/>
        <v>2.7429345864606273E-2</v>
      </c>
      <c r="F37" s="33">
        <f t="shared" si="3"/>
        <v>0.27733543497315255</v>
      </c>
      <c r="G37" s="35">
        <f t="shared" si="4"/>
        <v>1</v>
      </c>
      <c r="O37" s="41">
        <f t="shared" si="7"/>
        <v>8.9999779033196572E-2</v>
      </c>
      <c r="P37" s="41">
        <f t="shared" si="5"/>
        <v>0.63266478599365084</v>
      </c>
      <c r="Q37" s="41"/>
      <c r="R37" s="41">
        <f t="shared" si="6"/>
        <v>0.27733543497315255</v>
      </c>
      <c r="U37" s="22" t="s">
        <v>47</v>
      </c>
      <c r="V37" s="36">
        <f>$D$37</f>
        <v>0.63266478599365084</v>
      </c>
    </row>
    <row r="38" spans="1:23" ht="16.149999999999999" x14ac:dyDescent="0.3">
      <c r="A38" s="25">
        <v>368</v>
      </c>
      <c r="B38" s="22" t="s">
        <v>18</v>
      </c>
      <c r="C38" s="80" t="s">
        <v>631</v>
      </c>
      <c r="D38" s="80" t="s">
        <v>631</v>
      </c>
      <c r="E38" s="80" t="s">
        <v>631</v>
      </c>
      <c r="F38" s="80" t="s">
        <v>631</v>
      </c>
      <c r="G38" s="35">
        <f t="shared" si="4"/>
        <v>0</v>
      </c>
      <c r="O38" s="80" t="s">
        <v>631</v>
      </c>
      <c r="P38" s="80" t="s">
        <v>631</v>
      </c>
      <c r="Q38" s="80" t="s">
        <v>631</v>
      </c>
      <c r="R38" s="80" t="s">
        <v>631</v>
      </c>
      <c r="U38" s="22" t="s">
        <v>48</v>
      </c>
      <c r="V38" s="36">
        <f>$E$37</f>
        <v>2.7429345864606273E-2</v>
      </c>
    </row>
    <row r="39" spans="1:23" ht="16.149999999999999" x14ac:dyDescent="0.3">
      <c r="A39" s="25">
        <v>369</v>
      </c>
      <c r="B39" s="22" t="s">
        <v>64</v>
      </c>
      <c r="C39" s="31"/>
      <c r="U39" s="22" t="s">
        <v>49</v>
      </c>
      <c r="V39" s="36">
        <f>$F$37</f>
        <v>0.27733543497315255</v>
      </c>
      <c r="W39" s="37">
        <f>SUM(V36:V39)</f>
        <v>1</v>
      </c>
    </row>
    <row r="40" spans="1:23" ht="17.25" x14ac:dyDescent="0.25">
      <c r="A40" s="25">
        <v>370</v>
      </c>
      <c r="B40" s="22" t="s">
        <v>19</v>
      </c>
      <c r="C40" s="31"/>
      <c r="U40" s="22" t="s">
        <v>53</v>
      </c>
      <c r="V40" s="80" t="s">
        <v>631</v>
      </c>
    </row>
    <row r="41" spans="1:23" ht="17.25" x14ac:dyDescent="0.25">
      <c r="C41" s="31"/>
      <c r="U41" s="22" t="s">
        <v>54</v>
      </c>
      <c r="V41" s="80" t="s">
        <v>631</v>
      </c>
    </row>
    <row r="42" spans="1:23" ht="17.25" x14ac:dyDescent="0.25">
      <c r="A42" s="21" t="s">
        <v>62</v>
      </c>
      <c r="B42" s="28" t="s">
        <v>63</v>
      </c>
      <c r="C42" s="31"/>
      <c r="U42" s="22" t="s">
        <v>55</v>
      </c>
      <c r="V42" s="80" t="s">
        <v>631</v>
      </c>
    </row>
    <row r="43" spans="1:23" ht="17.25" x14ac:dyDescent="0.25">
      <c r="A43" s="21" t="s">
        <v>631</v>
      </c>
      <c r="B43" s="28" t="s">
        <v>636</v>
      </c>
      <c r="C43" s="31"/>
      <c r="U43" s="22" t="s">
        <v>56</v>
      </c>
      <c r="V43" s="80" t="s">
        <v>631</v>
      </c>
      <c r="W43" s="80" t="s">
        <v>631</v>
      </c>
    </row>
    <row r="44" spans="1:23" x14ac:dyDescent="0.25">
      <c r="C44" s="31"/>
    </row>
    <row r="45" spans="1:23" x14ac:dyDescent="0.25">
      <c r="C45" s="31"/>
    </row>
  </sheetData>
  <mergeCells count="2">
    <mergeCell ref="J22:M22"/>
    <mergeCell ref="O20:R2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/>
  </sheetPr>
  <dimension ref="A1:M252"/>
  <sheetViews>
    <sheetView showGridLines="0" zoomScale="80" zoomScaleNormal="80" workbookViewId="0">
      <pane xSplit="3" ySplit="14" topLeftCell="D15" activePane="bottomRight" state="frozen"/>
      <selection pane="topRight"/>
      <selection pane="bottomLeft"/>
      <selection pane="bottomRight" activeCell="C4" sqref="C4"/>
    </sheetView>
  </sheetViews>
  <sheetFormatPr defaultColWidth="8.85546875" defaultRowHeight="15" x14ac:dyDescent="0.25"/>
  <cols>
    <col min="1" max="1" width="5.42578125" style="46" customWidth="1"/>
    <col min="2" max="2" width="9.42578125" style="46" customWidth="1"/>
    <col min="3" max="3" width="43.7109375" style="46" customWidth="1"/>
    <col min="4" max="13" width="12.140625" style="46" customWidth="1"/>
    <col min="14" max="16384" width="8.85546875" style="46"/>
  </cols>
  <sheetData>
    <row r="1" spans="1:13" ht="14.45" x14ac:dyDescent="0.3">
      <c r="A1" s="84" t="s">
        <v>642</v>
      </c>
    </row>
    <row r="2" spans="1:13" thickBot="1" x14ac:dyDescent="0.35">
      <c r="A2" s="85" t="s">
        <v>639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14.45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3" x14ac:dyDescent="0.25">
      <c r="A4" s="45" t="s">
        <v>350</v>
      </c>
      <c r="D4" s="45" t="s">
        <v>351</v>
      </c>
      <c r="K4" s="45" t="s">
        <v>352</v>
      </c>
    </row>
    <row r="5" spans="1:13" x14ac:dyDescent="0.25">
      <c r="E5" s="45" t="s">
        <v>353</v>
      </c>
      <c r="K5" s="45" t="s">
        <v>354</v>
      </c>
    </row>
    <row r="6" spans="1:13" x14ac:dyDescent="0.25">
      <c r="A6" s="45" t="s">
        <v>355</v>
      </c>
      <c r="E6" s="45" t="s">
        <v>356</v>
      </c>
      <c r="K6" s="45" t="s">
        <v>357</v>
      </c>
    </row>
    <row r="7" spans="1:13" x14ac:dyDescent="0.25">
      <c r="B7" s="45" t="s">
        <v>358</v>
      </c>
      <c r="E7" s="45" t="s">
        <v>359</v>
      </c>
      <c r="K7" s="45" t="s">
        <v>360</v>
      </c>
    </row>
    <row r="8" spans="1:13" x14ac:dyDescent="0.25">
      <c r="K8" s="45" t="s">
        <v>361</v>
      </c>
    </row>
    <row r="9" spans="1:13" x14ac:dyDescent="0.25">
      <c r="A9" s="45" t="s">
        <v>362</v>
      </c>
      <c r="F9" s="45" t="s">
        <v>363</v>
      </c>
      <c r="K9" s="45" t="s">
        <v>364</v>
      </c>
    </row>
    <row r="10" spans="1:13" thickBot="1" x14ac:dyDescent="0.35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</row>
    <row r="11" spans="1:13" ht="14.45" x14ac:dyDescent="0.3">
      <c r="B11" s="49" t="s">
        <v>365</v>
      </c>
      <c r="C11" s="49" t="s">
        <v>366</v>
      </c>
      <c r="D11" s="49" t="s">
        <v>367</v>
      </c>
      <c r="E11" s="49" t="s">
        <v>368</v>
      </c>
      <c r="F11" s="49" t="s">
        <v>369</v>
      </c>
      <c r="G11" s="49" t="s">
        <v>370</v>
      </c>
      <c r="H11" s="49" t="s">
        <v>371</v>
      </c>
      <c r="I11" s="49" t="s">
        <v>372</v>
      </c>
      <c r="J11" s="49" t="s">
        <v>373</v>
      </c>
      <c r="K11" s="49" t="s">
        <v>374</v>
      </c>
      <c r="L11" s="49" t="s">
        <v>375</v>
      </c>
      <c r="M11" s="49" t="s">
        <v>376</v>
      </c>
    </row>
    <row r="12" spans="1:13" thickBot="1" x14ac:dyDescent="0.35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</row>
    <row r="13" spans="1:13" ht="15.75" thickBot="1" x14ac:dyDescent="0.3">
      <c r="A13" s="88" t="s">
        <v>377</v>
      </c>
      <c r="B13" s="88" t="s">
        <v>378</v>
      </c>
      <c r="C13" s="88" t="s">
        <v>379</v>
      </c>
      <c r="D13" s="88" t="s">
        <v>380</v>
      </c>
      <c r="E13" s="89"/>
      <c r="F13" s="88" t="s">
        <v>67</v>
      </c>
      <c r="G13" s="89"/>
      <c r="H13" s="88" t="s">
        <v>381</v>
      </c>
      <c r="I13" s="89"/>
      <c r="J13" s="88" t="s">
        <v>66</v>
      </c>
      <c r="K13" s="89"/>
      <c r="L13" s="88" t="s">
        <v>382</v>
      </c>
      <c r="M13" s="88"/>
    </row>
    <row r="14" spans="1:13" ht="15.75" thickBot="1" x14ac:dyDescent="0.3">
      <c r="A14" s="88"/>
      <c r="B14" s="88"/>
      <c r="C14" s="88"/>
      <c r="D14" s="50" t="s">
        <v>383</v>
      </c>
      <c r="E14" s="50" t="s">
        <v>384</v>
      </c>
      <c r="F14" s="50" t="s">
        <v>383</v>
      </c>
      <c r="G14" s="50" t="s">
        <v>384</v>
      </c>
      <c r="H14" s="50" t="s">
        <v>383</v>
      </c>
      <c r="I14" s="50" t="s">
        <v>384</v>
      </c>
      <c r="J14" s="50" t="s">
        <v>383</v>
      </c>
      <c r="K14" s="50" t="s">
        <v>384</v>
      </c>
      <c r="L14" s="50" t="s">
        <v>383</v>
      </c>
      <c r="M14" s="50" t="s">
        <v>384</v>
      </c>
    </row>
    <row r="15" spans="1:13" ht="14.45" x14ac:dyDescent="0.3">
      <c r="A15" s="49" t="s">
        <v>385</v>
      </c>
      <c r="B15" s="49" t="s">
        <v>386</v>
      </c>
      <c r="C15" s="51" t="s">
        <v>387</v>
      </c>
      <c r="D15" s="52">
        <v>2204716.367431717</v>
      </c>
      <c r="E15" s="53">
        <f>IF(D15 =0,0,D15 / D15 )</f>
        <v>1</v>
      </c>
      <c r="F15" s="52">
        <v>1653537.2755737877</v>
      </c>
      <c r="G15" s="53">
        <f>IF(D15 =0,0,F15 / D15 )</f>
        <v>0.75</v>
      </c>
      <c r="H15" s="52">
        <v>551179.09185792913</v>
      </c>
      <c r="I15" s="53">
        <f>IF(D15 =0,0,H15 / D15 )</f>
        <v>0.24999999999999994</v>
      </c>
      <c r="J15" s="52">
        <v>0</v>
      </c>
      <c r="K15" s="53">
        <f>IF(D15 =0,0,J15 / D15 )</f>
        <v>0</v>
      </c>
      <c r="L15" s="52">
        <v>0</v>
      </c>
      <c r="M15" s="53">
        <f>IF(D15 =0,0,L15 / D15 )</f>
        <v>0</v>
      </c>
    </row>
    <row r="16" spans="1:13" thickBot="1" x14ac:dyDescent="0.35">
      <c r="A16" s="49" t="s">
        <v>388</v>
      </c>
      <c r="B16" s="49" t="s">
        <v>389</v>
      </c>
      <c r="C16" s="51" t="s">
        <v>390</v>
      </c>
      <c r="D16" s="52">
        <v>102077.6385183572</v>
      </c>
      <c r="E16" s="53">
        <f>IF(D16 =0,0,D16 / D16 )</f>
        <v>1</v>
      </c>
      <c r="F16" s="52">
        <v>76558.228888767902</v>
      </c>
      <c r="G16" s="53">
        <f>IF(D16 =0,0,F16 / D16 )</f>
        <v>0.75</v>
      </c>
      <c r="H16" s="52">
        <v>25519.409629589307</v>
      </c>
      <c r="I16" s="53">
        <f>IF(D16 =0,0,H16 / D16 )</f>
        <v>0.25000000000000006</v>
      </c>
      <c r="J16" s="52">
        <v>0</v>
      </c>
      <c r="K16" s="53">
        <f>IF(D16 =0,0,J16 / D16 )</f>
        <v>0</v>
      </c>
      <c r="L16" s="52">
        <v>0</v>
      </c>
      <c r="M16" s="53">
        <f>IF(D16 =0,0,L16 / D16 )</f>
        <v>0</v>
      </c>
    </row>
    <row r="17" spans="1:13" ht="14.45" x14ac:dyDescent="0.3">
      <c r="A17" s="49" t="s">
        <v>391</v>
      </c>
      <c r="B17" s="54"/>
      <c r="C17" s="55" t="s">
        <v>392</v>
      </c>
      <c r="D17" s="56">
        <v>2306794.0059500737</v>
      </c>
      <c r="E17" s="57">
        <f>IF(D17 =0,0,D17 / D17 )</f>
        <v>1</v>
      </c>
      <c r="F17" s="56">
        <v>1730095.5044625555</v>
      </c>
      <c r="G17" s="57">
        <f>IF(D17 =0,0,F17 / D17 )</f>
        <v>0.75000000000000011</v>
      </c>
      <c r="H17" s="56">
        <v>576698.50148751866</v>
      </c>
      <c r="I17" s="57">
        <f>IF(D17 =0,0,H17 / D17 )</f>
        <v>0.25000000000000011</v>
      </c>
      <c r="J17" s="56">
        <v>0</v>
      </c>
      <c r="K17" s="57">
        <f>IF(D17 =0,0,J17 / D17 )</f>
        <v>0</v>
      </c>
      <c r="L17" s="56">
        <v>0</v>
      </c>
      <c r="M17" s="57">
        <f>IF(D17 =0,0,L17 / D17 )</f>
        <v>0</v>
      </c>
    </row>
    <row r="18" spans="1:13" ht="14.45" x14ac:dyDescent="0.3">
      <c r="A18" s="49" t="s">
        <v>393</v>
      </c>
    </row>
    <row r="19" spans="1:13" ht="14.45" x14ac:dyDescent="0.3">
      <c r="A19" s="49" t="s">
        <v>394</v>
      </c>
      <c r="B19" s="49" t="s">
        <v>386</v>
      </c>
      <c r="C19" s="51" t="s">
        <v>395</v>
      </c>
      <c r="D19" s="52">
        <v>3524167.7988013099</v>
      </c>
      <c r="E19" s="53">
        <f>IF(D19 =0,0,D19 / D19 )</f>
        <v>1</v>
      </c>
      <c r="F19" s="52">
        <v>2643125.8491009828</v>
      </c>
      <c r="G19" s="53">
        <f>IF(D19 =0,0,F19 / D19 )</f>
        <v>0.75000000000000011</v>
      </c>
      <c r="H19" s="52">
        <v>881041.94970032782</v>
      </c>
      <c r="I19" s="53">
        <f>IF(D19 =0,0,H19 / D19 )</f>
        <v>0.25000000000000011</v>
      </c>
      <c r="J19" s="52">
        <v>0</v>
      </c>
      <c r="K19" s="53">
        <f>IF(D19 =0,0,J19 / D19 )</f>
        <v>0</v>
      </c>
      <c r="L19" s="52">
        <v>0</v>
      </c>
      <c r="M19" s="53">
        <f>IF(D19 =0,0,L19 / D19 )</f>
        <v>0</v>
      </c>
    </row>
    <row r="20" spans="1:13" ht="14.45" x14ac:dyDescent="0.3">
      <c r="A20" s="49" t="s">
        <v>396</v>
      </c>
      <c r="B20" s="49" t="s">
        <v>386</v>
      </c>
      <c r="C20" s="51" t="s">
        <v>397</v>
      </c>
      <c r="D20" s="52">
        <v>1495786.8310266379</v>
      </c>
      <c r="E20" s="53">
        <f>IF(D20 =0,0,D20 / D20 )</f>
        <v>1</v>
      </c>
      <c r="F20" s="52">
        <v>1121840.1232699787</v>
      </c>
      <c r="G20" s="53">
        <f>IF(D20 =0,0,F20 / D20 )</f>
        <v>0.75000000000000011</v>
      </c>
      <c r="H20" s="52">
        <v>373946.7077566596</v>
      </c>
      <c r="I20" s="53">
        <f>IF(D20 =0,0,H20 / D20 )</f>
        <v>0.25000000000000006</v>
      </c>
      <c r="J20" s="52">
        <v>0</v>
      </c>
      <c r="K20" s="53">
        <f>IF(D20 =0,0,J20 / D20 )</f>
        <v>0</v>
      </c>
      <c r="L20" s="52">
        <v>0</v>
      </c>
      <c r="M20" s="53">
        <f>IF(D20 =0,0,L20 / D20 )</f>
        <v>0</v>
      </c>
    </row>
    <row r="21" spans="1:13" ht="14.45" x14ac:dyDescent="0.3">
      <c r="A21" s="49" t="s">
        <v>398</v>
      </c>
      <c r="B21" s="49" t="s">
        <v>386</v>
      </c>
      <c r="C21" s="51" t="s">
        <v>399</v>
      </c>
      <c r="D21" s="52">
        <v>507298.74999974185</v>
      </c>
      <c r="E21" s="53">
        <f>IF(D21 =0,0,D21 / D21 )</f>
        <v>1</v>
      </c>
      <c r="F21" s="52">
        <v>380474.06249980634</v>
      </c>
      <c r="G21" s="53">
        <f>IF(D21 =0,0,F21 / D21 )</f>
        <v>0.74999999999999989</v>
      </c>
      <c r="H21" s="52">
        <v>126824.68749993546</v>
      </c>
      <c r="I21" s="53">
        <f>IF(D21 =0,0,H21 / D21 )</f>
        <v>0.25</v>
      </c>
      <c r="J21" s="52">
        <v>0</v>
      </c>
      <c r="K21" s="53">
        <f>IF(D21 =0,0,J21 / D21 )</f>
        <v>0</v>
      </c>
      <c r="L21" s="52">
        <v>0</v>
      </c>
      <c r="M21" s="53">
        <f>IF(D21 =0,0,L21 / D21 )</f>
        <v>0</v>
      </c>
    </row>
    <row r="22" spans="1:13" thickBot="1" x14ac:dyDescent="0.35">
      <c r="A22" s="49" t="s">
        <v>400</v>
      </c>
      <c r="B22" s="49" t="s">
        <v>386</v>
      </c>
      <c r="C22" s="51" t="s">
        <v>401</v>
      </c>
      <c r="D22" s="52">
        <v>1819082.8957120939</v>
      </c>
      <c r="E22" s="53">
        <f>IF(D22 =0,0,D22 / D22 )</f>
        <v>1</v>
      </c>
      <c r="F22" s="52">
        <v>1364312.1717840703</v>
      </c>
      <c r="G22" s="53">
        <f>IF(D22 =0,0,F22 / D22 )</f>
        <v>0.74999999999999989</v>
      </c>
      <c r="H22" s="52">
        <v>454770.72392802354</v>
      </c>
      <c r="I22" s="53">
        <f>IF(D22 =0,0,H22 / D22 )</f>
        <v>0.25000000000000006</v>
      </c>
      <c r="J22" s="52">
        <v>0</v>
      </c>
      <c r="K22" s="53">
        <f>IF(D22 =0,0,J22 / D22 )</f>
        <v>0</v>
      </c>
      <c r="L22" s="52">
        <v>0</v>
      </c>
      <c r="M22" s="53">
        <f>IF(D22 =0,0,L22 / D22 )</f>
        <v>0</v>
      </c>
    </row>
    <row r="23" spans="1:13" ht="14.45" x14ac:dyDescent="0.3">
      <c r="A23" s="49" t="s">
        <v>402</v>
      </c>
      <c r="B23" s="54"/>
      <c r="C23" s="55" t="s">
        <v>403</v>
      </c>
      <c r="D23" s="56">
        <v>7346336.2755397838</v>
      </c>
      <c r="E23" s="57">
        <f>IF(D23 =0,0,D23 / D23 )</f>
        <v>1</v>
      </c>
      <c r="F23" s="56">
        <v>5509752.2066548374</v>
      </c>
      <c r="G23" s="57">
        <f>IF(D23 =0,0,F23 / D23 )</f>
        <v>0.74999999999999989</v>
      </c>
      <c r="H23" s="56">
        <v>1836584.0688849464</v>
      </c>
      <c r="I23" s="57">
        <f>IF(D23 =0,0,H23 / D23 )</f>
        <v>0.25000000000000006</v>
      </c>
      <c r="J23" s="56">
        <v>0</v>
      </c>
      <c r="K23" s="57">
        <f>IF(D23 =0,0,J23 / D23 )</f>
        <v>0</v>
      </c>
      <c r="L23" s="56">
        <v>0</v>
      </c>
      <c r="M23" s="57">
        <f>IF(D23 =0,0,L23 / D23 )</f>
        <v>0</v>
      </c>
    </row>
    <row r="24" spans="1:13" ht="14.45" x14ac:dyDescent="0.3">
      <c r="A24" s="49" t="s">
        <v>404</v>
      </c>
    </row>
    <row r="25" spans="1:13" thickBot="1" x14ac:dyDescent="0.35">
      <c r="A25" s="49" t="s">
        <v>405</v>
      </c>
      <c r="B25" s="49" t="s">
        <v>386</v>
      </c>
      <c r="C25" s="51" t="s">
        <v>406</v>
      </c>
      <c r="D25" s="52">
        <v>11011694.372442553</v>
      </c>
      <c r="E25" s="53">
        <f>IF(D25 =0,0,D25 / D25 )</f>
        <v>1</v>
      </c>
      <c r="F25" s="52">
        <v>8258770.7793319141</v>
      </c>
      <c r="G25" s="53">
        <f>IF(D25 =0,0,F25 / D25 )</f>
        <v>0.75</v>
      </c>
      <c r="H25" s="52">
        <v>2752923.5931106396</v>
      </c>
      <c r="I25" s="53">
        <f>IF(D25 =0,0,H25 / D25 )</f>
        <v>0.25000000000000011</v>
      </c>
      <c r="J25" s="52">
        <v>0</v>
      </c>
      <c r="K25" s="53">
        <f>IF(D25 =0,0,J25 / D25 )</f>
        <v>0</v>
      </c>
      <c r="L25" s="52">
        <v>0</v>
      </c>
      <c r="M25" s="53">
        <f>IF(D25 =0,0,L25 / D25 )</f>
        <v>0</v>
      </c>
    </row>
    <row r="26" spans="1:13" ht="14.45" x14ac:dyDescent="0.3">
      <c r="A26" s="49" t="s">
        <v>407</v>
      </c>
      <c r="B26" s="54"/>
      <c r="C26" s="55" t="s">
        <v>408</v>
      </c>
      <c r="D26" s="56">
        <v>11011694.372442553</v>
      </c>
      <c r="E26" s="57">
        <f>IF(D26 =0,0,D26 / D26 )</f>
        <v>1</v>
      </c>
      <c r="F26" s="56">
        <v>8258770.7793319141</v>
      </c>
      <c r="G26" s="57">
        <f>IF(D26 =0,0,F26 / D26 )</f>
        <v>0.75</v>
      </c>
      <c r="H26" s="56">
        <v>2752923.5931106396</v>
      </c>
      <c r="I26" s="57">
        <f>IF(D26 =0,0,H26 / D26 )</f>
        <v>0.25000000000000011</v>
      </c>
      <c r="J26" s="56">
        <v>0</v>
      </c>
      <c r="K26" s="57">
        <f>IF(D26 =0,0,J26 / D26 )</f>
        <v>0</v>
      </c>
      <c r="L26" s="56">
        <v>0</v>
      </c>
      <c r="M26" s="57">
        <f>IF(D26 =0,0,L26 / D26 )</f>
        <v>0</v>
      </c>
    </row>
    <row r="27" spans="1:13" ht="14.45" x14ac:dyDescent="0.3">
      <c r="A27" s="49" t="s">
        <v>409</v>
      </c>
    </row>
    <row r="28" spans="1:13" ht="14.45" x14ac:dyDescent="0.3">
      <c r="A28" s="49" t="s">
        <v>410</v>
      </c>
      <c r="B28" s="49" t="s">
        <v>386</v>
      </c>
      <c r="C28" s="51" t="s">
        <v>411</v>
      </c>
      <c r="D28" s="52">
        <v>4436534.563313921</v>
      </c>
      <c r="E28" s="53">
        <f>IF(D28 =0,0,D28 / D28 )</f>
        <v>1</v>
      </c>
      <c r="F28" s="52">
        <v>4426127.1613139212</v>
      </c>
      <c r="G28" s="53">
        <f>IF(D28 =0,0,F28 / D28 )</f>
        <v>0.99765415960329495</v>
      </c>
      <c r="H28" s="52">
        <v>0</v>
      </c>
      <c r="I28" s="53">
        <f>IF(D28 =0,0,H28 / D28 )</f>
        <v>0</v>
      </c>
      <c r="J28" s="52">
        <v>10407.402</v>
      </c>
      <c r="K28" s="53">
        <f>IF(D28 =0,0,J28 / D28 )</f>
        <v>2.3458403967050513E-3</v>
      </c>
      <c r="L28" s="52">
        <v>0</v>
      </c>
      <c r="M28" s="53">
        <f>IF(D28 =0,0,L28 / D28 )</f>
        <v>0</v>
      </c>
    </row>
    <row r="29" spans="1:13" ht="14.45" x14ac:dyDescent="0.3">
      <c r="A29" s="49" t="s">
        <v>412</v>
      </c>
      <c r="B29" s="49" t="s">
        <v>386</v>
      </c>
      <c r="C29" s="51" t="s">
        <v>413</v>
      </c>
      <c r="D29" s="52">
        <v>405726.74118395563</v>
      </c>
      <c r="E29" s="53">
        <f>IF(D29 =0,0,D29 / D29 )</f>
        <v>1</v>
      </c>
      <c r="F29" s="52">
        <v>304295.05588796671</v>
      </c>
      <c r="G29" s="53">
        <f>IF(D29 =0,0,F29 / D29 )</f>
        <v>0.75</v>
      </c>
      <c r="H29" s="52">
        <v>101431.68529598892</v>
      </c>
      <c r="I29" s="53">
        <f>IF(D29 =0,0,H29 / D29 )</f>
        <v>0.25000000000000006</v>
      </c>
      <c r="J29" s="52">
        <v>0</v>
      </c>
      <c r="K29" s="53">
        <f>IF(D29 =0,0,J29 / D29 )</f>
        <v>0</v>
      </c>
      <c r="L29" s="52">
        <v>0</v>
      </c>
      <c r="M29" s="53">
        <f>IF(D29 =0,0,L29 / D29 )</f>
        <v>0</v>
      </c>
    </row>
    <row r="30" spans="1:13" ht="14.45" x14ac:dyDescent="0.3">
      <c r="A30" s="49" t="s">
        <v>414</v>
      </c>
      <c r="B30" s="49" t="s">
        <v>386</v>
      </c>
      <c r="C30" s="51" t="s">
        <v>415</v>
      </c>
      <c r="D30" s="52">
        <v>67190.338013283021</v>
      </c>
      <c r="E30" s="53">
        <f>IF(D30 =0,0,D30 / D30 )</f>
        <v>1</v>
      </c>
      <c r="F30" s="52">
        <v>67032.720204103185</v>
      </c>
      <c r="G30" s="53">
        <f>IF(D30 =0,0,F30 / D30 )</f>
        <v>0.99765415960329484</v>
      </c>
      <c r="H30" s="52">
        <v>0</v>
      </c>
      <c r="I30" s="53">
        <f>IF(D30 =0,0,H30 / D30 )</f>
        <v>0</v>
      </c>
      <c r="J30" s="52">
        <v>157.61780917982634</v>
      </c>
      <c r="K30" s="53">
        <f>IF(D30 =0,0,J30 / D30 )</f>
        <v>2.3458403967050513E-3</v>
      </c>
      <c r="L30" s="52">
        <v>0</v>
      </c>
      <c r="M30" s="53">
        <f>IF(D30 =0,0,L30 / D30 )</f>
        <v>0</v>
      </c>
    </row>
    <row r="31" spans="1:13" thickBot="1" x14ac:dyDescent="0.35">
      <c r="A31" s="49" t="s">
        <v>416</v>
      </c>
      <c r="B31" s="49" t="s">
        <v>417</v>
      </c>
      <c r="C31" s="51" t="s">
        <v>418</v>
      </c>
      <c r="D31" s="52">
        <v>135.93022190176737</v>
      </c>
      <c r="E31" s="53">
        <f>IF(D31 =0,0,D31 / D31 )</f>
        <v>1</v>
      </c>
      <c r="F31" s="52">
        <v>135.6113512960971</v>
      </c>
      <c r="G31" s="53">
        <f>IF(D31 =0,0,F31 / D31 )</f>
        <v>0.99765415960329473</v>
      </c>
      <c r="H31" s="52">
        <v>0</v>
      </c>
      <c r="I31" s="53">
        <f>IF(D31 =0,0,H31 / D31 )</f>
        <v>0</v>
      </c>
      <c r="J31" s="52">
        <v>0.31887060567024778</v>
      </c>
      <c r="K31" s="53">
        <f>IF(D31 =0,0,J31 / D31 )</f>
        <v>2.3458403967050526E-3</v>
      </c>
      <c r="L31" s="52">
        <v>0</v>
      </c>
      <c r="M31" s="53">
        <f>IF(D31 =0,0,L31 / D31 )</f>
        <v>0</v>
      </c>
    </row>
    <row r="32" spans="1:13" x14ac:dyDescent="0.25">
      <c r="A32" s="49" t="s">
        <v>419</v>
      </c>
      <c r="B32" s="54"/>
      <c r="C32" s="55" t="s">
        <v>420</v>
      </c>
      <c r="D32" s="56">
        <v>4909587.5727330586</v>
      </c>
      <c r="E32" s="57">
        <f>IF(D32 =0,0,D32 / D32 )</f>
        <v>1</v>
      </c>
      <c r="F32" s="56">
        <v>4797590.5487572839</v>
      </c>
      <c r="G32" s="57">
        <f>IF(D32 =0,0,F32 / D32 )</f>
        <v>0.97718809934305162</v>
      </c>
      <c r="H32" s="56">
        <v>101431.68529598892</v>
      </c>
      <c r="I32" s="57">
        <f>IF(D32 =0,0,H32 / D32 )</f>
        <v>2.0659919757684279E-2</v>
      </c>
      <c r="J32" s="56">
        <v>10565.338679785496</v>
      </c>
      <c r="K32" s="57">
        <f>IF(D32 =0,0,J32 / D32 )</f>
        <v>2.15198089926401E-3</v>
      </c>
      <c r="L32" s="56">
        <v>0</v>
      </c>
      <c r="M32" s="57">
        <f>IF(D32 =0,0,L32 / D32 )</f>
        <v>0</v>
      </c>
    </row>
    <row r="33" spans="1:13" x14ac:dyDescent="0.25">
      <c r="A33" s="49" t="s">
        <v>421</v>
      </c>
    </row>
    <row r="34" spans="1:13" x14ac:dyDescent="0.25">
      <c r="A34" s="49" t="s">
        <v>422</v>
      </c>
      <c r="B34" s="49" t="s">
        <v>386</v>
      </c>
      <c r="C34" s="51" t="s">
        <v>423</v>
      </c>
      <c r="D34" s="52">
        <v>91271.640190000049</v>
      </c>
      <c r="E34" s="53">
        <f t="shared" ref="E34:E46" si="0">IF(D34 =0,0,D34 / D34 )</f>
        <v>1</v>
      </c>
      <c r="F34" s="52">
        <v>91271.640190000049</v>
      </c>
      <c r="G34" s="53">
        <f t="shared" ref="G34:G46" si="1">IF(D34 =0,0,F34 / D34 )</f>
        <v>1</v>
      </c>
      <c r="H34" s="52">
        <v>0</v>
      </c>
      <c r="I34" s="53">
        <f t="shared" ref="I34:I46" si="2">IF(D34 =0,0,H34 / D34 )</f>
        <v>0</v>
      </c>
      <c r="J34" s="52">
        <v>0</v>
      </c>
      <c r="K34" s="53">
        <f t="shared" ref="K34:K46" si="3">IF(D34 =0,0,J34 / D34 )</f>
        <v>0</v>
      </c>
      <c r="L34" s="52">
        <v>0</v>
      </c>
      <c r="M34" s="53">
        <f t="shared" ref="M34:M46" si="4">IF(D34 =0,0,L34 / D34 )</f>
        <v>0</v>
      </c>
    </row>
    <row r="35" spans="1:13" x14ac:dyDescent="0.25">
      <c r="A35" s="49" t="s">
        <v>424</v>
      </c>
      <c r="B35" s="49" t="s">
        <v>386</v>
      </c>
      <c r="C35" s="51" t="s">
        <v>425</v>
      </c>
      <c r="D35" s="52">
        <v>196192.61432084106</v>
      </c>
      <c r="E35" s="53">
        <f t="shared" si="0"/>
        <v>1</v>
      </c>
      <c r="F35" s="52">
        <v>196192.61432084106</v>
      </c>
      <c r="G35" s="53">
        <f t="shared" si="1"/>
        <v>1</v>
      </c>
      <c r="H35" s="52">
        <v>0</v>
      </c>
      <c r="I35" s="53">
        <f t="shared" si="2"/>
        <v>0</v>
      </c>
      <c r="J35" s="52">
        <v>0</v>
      </c>
      <c r="K35" s="53">
        <f t="shared" si="3"/>
        <v>0</v>
      </c>
      <c r="L35" s="52">
        <v>0</v>
      </c>
      <c r="M35" s="53">
        <f t="shared" si="4"/>
        <v>0</v>
      </c>
    </row>
    <row r="36" spans="1:13" x14ac:dyDescent="0.25">
      <c r="A36" s="49" t="s">
        <v>426</v>
      </c>
      <c r="B36" s="49" t="s">
        <v>386</v>
      </c>
      <c r="C36" s="51" t="s">
        <v>427</v>
      </c>
      <c r="D36" s="52">
        <v>1807479.2849806102</v>
      </c>
      <c r="E36" s="53">
        <f t="shared" si="0"/>
        <v>1</v>
      </c>
      <c r="F36" s="52">
        <v>1807479.2849806102</v>
      </c>
      <c r="G36" s="53">
        <f t="shared" si="1"/>
        <v>1</v>
      </c>
      <c r="H36" s="52">
        <v>0</v>
      </c>
      <c r="I36" s="53">
        <f t="shared" si="2"/>
        <v>0</v>
      </c>
      <c r="J36" s="52">
        <v>0</v>
      </c>
      <c r="K36" s="53">
        <f t="shared" si="3"/>
        <v>0</v>
      </c>
      <c r="L36" s="52">
        <v>0</v>
      </c>
      <c r="M36" s="53">
        <f t="shared" si="4"/>
        <v>0</v>
      </c>
    </row>
    <row r="37" spans="1:13" x14ac:dyDescent="0.25">
      <c r="A37" s="49" t="s">
        <v>428</v>
      </c>
      <c r="B37" s="49" t="s">
        <v>386</v>
      </c>
      <c r="C37" s="51" t="s">
        <v>429</v>
      </c>
      <c r="D37" s="52">
        <v>1934495.5239763223</v>
      </c>
      <c r="E37" s="53">
        <f t="shared" si="0"/>
        <v>1</v>
      </c>
      <c r="F37" s="52">
        <v>1931885.0387597724</v>
      </c>
      <c r="G37" s="53">
        <f t="shared" si="1"/>
        <v>0.99865056021882959</v>
      </c>
      <c r="H37" s="52">
        <v>0</v>
      </c>
      <c r="I37" s="53">
        <f t="shared" si="2"/>
        <v>0</v>
      </c>
      <c r="J37" s="52">
        <v>2610.4852165494744</v>
      </c>
      <c r="K37" s="53">
        <f t="shared" si="3"/>
        <v>1.3494397811702695E-3</v>
      </c>
      <c r="L37" s="52">
        <v>0</v>
      </c>
      <c r="M37" s="53">
        <f t="shared" si="4"/>
        <v>0</v>
      </c>
    </row>
    <row r="38" spans="1:13" x14ac:dyDescent="0.25">
      <c r="A38" s="49" t="s">
        <v>430</v>
      </c>
      <c r="B38" s="49" t="s">
        <v>386</v>
      </c>
      <c r="C38" s="51" t="s">
        <v>431</v>
      </c>
      <c r="D38" s="52">
        <v>2109951.8309722929</v>
      </c>
      <c r="E38" s="53">
        <f t="shared" si="0"/>
        <v>1</v>
      </c>
      <c r="F38" s="52">
        <v>2107296.5069670817</v>
      </c>
      <c r="G38" s="53">
        <f t="shared" si="1"/>
        <v>0.99874152387451065</v>
      </c>
      <c r="H38" s="52">
        <v>0</v>
      </c>
      <c r="I38" s="53">
        <f t="shared" si="2"/>
        <v>0</v>
      </c>
      <c r="J38" s="52">
        <v>2655.3240052115307</v>
      </c>
      <c r="K38" s="53">
        <f t="shared" si="3"/>
        <v>1.2584761254895204E-3</v>
      </c>
      <c r="L38" s="52">
        <v>0</v>
      </c>
      <c r="M38" s="53">
        <f t="shared" si="4"/>
        <v>0</v>
      </c>
    </row>
    <row r="39" spans="1:13" x14ac:dyDescent="0.25">
      <c r="A39" s="49" t="s">
        <v>432</v>
      </c>
      <c r="B39" s="49" t="s">
        <v>386</v>
      </c>
      <c r="C39" s="51" t="s">
        <v>433</v>
      </c>
      <c r="D39" s="52">
        <v>1767239.767914915</v>
      </c>
      <c r="E39" s="53">
        <f t="shared" si="0"/>
        <v>1</v>
      </c>
      <c r="F39" s="52">
        <v>1767239.767914915</v>
      </c>
      <c r="G39" s="53">
        <f t="shared" si="1"/>
        <v>1</v>
      </c>
      <c r="H39" s="52">
        <v>0</v>
      </c>
      <c r="I39" s="53">
        <f t="shared" si="2"/>
        <v>0</v>
      </c>
      <c r="J39" s="52">
        <v>0</v>
      </c>
      <c r="K39" s="53">
        <f t="shared" si="3"/>
        <v>0</v>
      </c>
      <c r="L39" s="52">
        <v>0</v>
      </c>
      <c r="M39" s="53">
        <f t="shared" si="4"/>
        <v>0</v>
      </c>
    </row>
    <row r="40" spans="1:13" x14ac:dyDescent="0.25">
      <c r="A40" s="49" t="s">
        <v>434</v>
      </c>
      <c r="B40" s="49" t="s">
        <v>386</v>
      </c>
      <c r="C40" s="51" t="s">
        <v>435</v>
      </c>
      <c r="D40" s="52">
        <v>2555868.1031902465</v>
      </c>
      <c r="E40" s="53">
        <f t="shared" si="0"/>
        <v>1</v>
      </c>
      <c r="F40" s="52">
        <v>2555868.1031902465</v>
      </c>
      <c r="G40" s="53">
        <f t="shared" si="1"/>
        <v>1</v>
      </c>
      <c r="H40" s="52">
        <v>0</v>
      </c>
      <c r="I40" s="53">
        <f t="shared" si="2"/>
        <v>0</v>
      </c>
      <c r="J40" s="52">
        <v>0</v>
      </c>
      <c r="K40" s="53">
        <f t="shared" si="3"/>
        <v>0</v>
      </c>
      <c r="L40" s="52">
        <v>0</v>
      </c>
      <c r="M40" s="53">
        <f t="shared" si="4"/>
        <v>0</v>
      </c>
    </row>
    <row r="41" spans="1:13" x14ac:dyDescent="0.25">
      <c r="A41" s="49" t="s">
        <v>436</v>
      </c>
      <c r="B41" s="49" t="s">
        <v>386</v>
      </c>
      <c r="C41" s="51" t="s">
        <v>437</v>
      </c>
      <c r="D41" s="52">
        <v>2196472.1147493273</v>
      </c>
      <c r="E41" s="53">
        <f t="shared" si="0"/>
        <v>1</v>
      </c>
      <c r="F41" s="52">
        <v>2196472.1147493273</v>
      </c>
      <c r="G41" s="53">
        <f t="shared" si="1"/>
        <v>1</v>
      </c>
      <c r="H41" s="52">
        <v>0</v>
      </c>
      <c r="I41" s="53">
        <f t="shared" si="2"/>
        <v>0</v>
      </c>
      <c r="J41" s="52">
        <v>0</v>
      </c>
      <c r="K41" s="53">
        <f t="shared" si="3"/>
        <v>0</v>
      </c>
      <c r="L41" s="52">
        <v>0</v>
      </c>
      <c r="M41" s="53">
        <f t="shared" si="4"/>
        <v>0</v>
      </c>
    </row>
    <row r="42" spans="1:13" x14ac:dyDescent="0.25">
      <c r="A42" s="49" t="s">
        <v>438</v>
      </c>
      <c r="B42" s="49" t="s">
        <v>386</v>
      </c>
      <c r="C42" s="51" t="s">
        <v>439</v>
      </c>
      <c r="D42" s="52">
        <v>1321225.1407260452</v>
      </c>
      <c r="E42" s="53">
        <f t="shared" si="0"/>
        <v>1</v>
      </c>
      <c r="F42" s="52">
        <v>0</v>
      </c>
      <c r="G42" s="53">
        <f t="shared" si="1"/>
        <v>0</v>
      </c>
      <c r="H42" s="52">
        <v>0</v>
      </c>
      <c r="I42" s="53">
        <f t="shared" si="2"/>
        <v>0</v>
      </c>
      <c r="J42" s="52">
        <v>1321225.1407260452</v>
      </c>
      <c r="K42" s="53">
        <f t="shared" si="3"/>
        <v>1</v>
      </c>
      <c r="L42" s="52">
        <v>0</v>
      </c>
      <c r="M42" s="53">
        <f t="shared" si="4"/>
        <v>0</v>
      </c>
    </row>
    <row r="43" spans="1:13" x14ac:dyDescent="0.25">
      <c r="A43" s="49" t="s">
        <v>440</v>
      </c>
      <c r="B43" s="49" t="s">
        <v>386</v>
      </c>
      <c r="C43" s="51" t="s">
        <v>441</v>
      </c>
      <c r="D43" s="52">
        <v>883842.64022358228</v>
      </c>
      <c r="E43" s="53">
        <f t="shared" si="0"/>
        <v>1</v>
      </c>
      <c r="F43" s="52">
        <v>0</v>
      </c>
      <c r="G43" s="53">
        <f t="shared" si="1"/>
        <v>0</v>
      </c>
      <c r="H43" s="52">
        <v>0</v>
      </c>
      <c r="I43" s="53">
        <f t="shared" si="2"/>
        <v>0</v>
      </c>
      <c r="J43" s="52">
        <v>883842.64022358228</v>
      </c>
      <c r="K43" s="53">
        <f t="shared" si="3"/>
        <v>1</v>
      </c>
      <c r="L43" s="52">
        <v>0</v>
      </c>
      <c r="M43" s="53">
        <f t="shared" si="4"/>
        <v>0</v>
      </c>
    </row>
    <row r="44" spans="1:13" x14ac:dyDescent="0.25">
      <c r="A44" s="49" t="s">
        <v>442</v>
      </c>
      <c r="B44" s="49" t="s">
        <v>386</v>
      </c>
      <c r="C44" s="51" t="s">
        <v>443</v>
      </c>
      <c r="D44" s="52">
        <v>80781.32083240099</v>
      </c>
      <c r="E44" s="53">
        <f t="shared" si="0"/>
        <v>1</v>
      </c>
      <c r="F44" s="52">
        <v>0</v>
      </c>
      <c r="G44" s="53">
        <f t="shared" si="1"/>
        <v>0</v>
      </c>
      <c r="H44" s="52">
        <v>0</v>
      </c>
      <c r="I44" s="53">
        <f t="shared" si="2"/>
        <v>0</v>
      </c>
      <c r="J44" s="52">
        <v>0</v>
      </c>
      <c r="K44" s="53">
        <f t="shared" si="3"/>
        <v>0</v>
      </c>
      <c r="L44" s="52">
        <v>80781.32083240099</v>
      </c>
      <c r="M44" s="53">
        <f t="shared" si="4"/>
        <v>1</v>
      </c>
    </row>
    <row r="45" spans="1:13" ht="15.75" thickBot="1" x14ac:dyDescent="0.3">
      <c r="A45" s="49" t="s">
        <v>444</v>
      </c>
      <c r="B45" s="49" t="s">
        <v>386</v>
      </c>
      <c r="C45" s="51" t="s">
        <v>445</v>
      </c>
      <c r="D45" s="52">
        <v>475029.51637386275</v>
      </c>
      <c r="E45" s="53">
        <f t="shared" si="0"/>
        <v>1</v>
      </c>
      <c r="F45" s="52">
        <v>0</v>
      </c>
      <c r="G45" s="53">
        <f t="shared" si="1"/>
        <v>0</v>
      </c>
      <c r="H45" s="52">
        <v>0</v>
      </c>
      <c r="I45" s="53">
        <f t="shared" si="2"/>
        <v>0</v>
      </c>
      <c r="J45" s="52">
        <v>0</v>
      </c>
      <c r="K45" s="53">
        <f t="shared" si="3"/>
        <v>0</v>
      </c>
      <c r="L45" s="52">
        <v>475029.51637386275</v>
      </c>
      <c r="M45" s="53">
        <f t="shared" si="4"/>
        <v>1</v>
      </c>
    </row>
    <row r="46" spans="1:13" x14ac:dyDescent="0.25">
      <c r="A46" s="49" t="s">
        <v>446</v>
      </c>
      <c r="B46" s="54"/>
      <c r="C46" s="55" t="s">
        <v>447</v>
      </c>
      <c r="D46" s="56">
        <v>15419849.498450447</v>
      </c>
      <c r="E46" s="57">
        <f t="shared" si="0"/>
        <v>1</v>
      </c>
      <c r="F46" s="56">
        <v>12653705.071072796</v>
      </c>
      <c r="G46" s="57">
        <f t="shared" si="1"/>
        <v>0.8206114509966117</v>
      </c>
      <c r="H46" s="56">
        <v>0</v>
      </c>
      <c r="I46" s="57">
        <f t="shared" si="2"/>
        <v>0</v>
      </c>
      <c r="J46" s="56">
        <v>2210333.5901713888</v>
      </c>
      <c r="K46" s="57">
        <f t="shared" si="3"/>
        <v>0.14334339582195707</v>
      </c>
      <c r="L46" s="56">
        <v>555810.83720626379</v>
      </c>
      <c r="M46" s="57">
        <f t="shared" si="4"/>
        <v>3.6045153181431352E-2</v>
      </c>
    </row>
    <row r="47" spans="1:13" x14ac:dyDescent="0.25">
      <c r="A47" s="49" t="s">
        <v>448</v>
      </c>
    </row>
    <row r="48" spans="1:13" ht="15.75" thickBo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</row>
    <row r="49" spans="1:13" x14ac:dyDescent="0.25">
      <c r="A49" s="49" t="s">
        <v>385</v>
      </c>
      <c r="B49" s="49" t="s">
        <v>386</v>
      </c>
      <c r="C49" s="51" t="s">
        <v>449</v>
      </c>
      <c r="D49" s="52">
        <v>325164.59109817375</v>
      </c>
      <c r="E49" s="53">
        <f>IF(D49 =0,0,D49 / D49 )</f>
        <v>1</v>
      </c>
      <c r="F49" s="52">
        <v>164871.7112898675</v>
      </c>
      <c r="G49" s="53">
        <f>IF(D49 =0,0,F49 / D49 )</f>
        <v>0.50704079042877515</v>
      </c>
      <c r="H49" s="52">
        <v>97422.001959275643</v>
      </c>
      <c r="I49" s="53">
        <f>IF(D49 =0,0,H49 / D49 )</f>
        <v>0.2996082741674107</v>
      </c>
      <c r="J49" s="52">
        <v>57737.659586442664</v>
      </c>
      <c r="K49" s="53">
        <f>IF(D49 =0,0,J49 / D49 )</f>
        <v>0.17756441250705093</v>
      </c>
      <c r="L49" s="52">
        <v>5133.2182625879186</v>
      </c>
      <c r="M49" s="53">
        <f>IF(D49 =0,0,L49 / D49 )</f>
        <v>1.5786522896763064E-2</v>
      </c>
    </row>
    <row r="50" spans="1:13" x14ac:dyDescent="0.25">
      <c r="A50" s="49" t="s">
        <v>388</v>
      </c>
      <c r="B50" s="49" t="s">
        <v>386</v>
      </c>
      <c r="C50" s="51" t="s">
        <v>450</v>
      </c>
      <c r="D50" s="52">
        <v>475305.5557860632</v>
      </c>
      <c r="E50" s="53">
        <f>IF(D50 =0,0,D50 / D50 )</f>
        <v>1</v>
      </c>
      <c r="F50" s="52">
        <v>240999.30470095377</v>
      </c>
      <c r="G50" s="53">
        <f>IF(D50 =0,0,F50 / D50 )</f>
        <v>0.50704079042877515</v>
      </c>
      <c r="H50" s="52">
        <v>142405.4772712444</v>
      </c>
      <c r="I50" s="53">
        <f>IF(D50 =0,0,H50 / D50 )</f>
        <v>0.29960827416741082</v>
      </c>
      <c r="J50" s="52">
        <v>84397.351774489667</v>
      </c>
      <c r="K50" s="53">
        <f>IF(D50 =0,0,J50 / D50 )</f>
        <v>0.17756441250705099</v>
      </c>
      <c r="L50" s="52">
        <v>7503.4220393753785</v>
      </c>
      <c r="M50" s="53">
        <f>IF(D50 =0,0,L50 / D50 )</f>
        <v>1.578652289676306E-2</v>
      </c>
    </row>
    <row r="51" spans="1:13" ht="15.75" thickBot="1" x14ac:dyDescent="0.3">
      <c r="A51" s="49" t="s">
        <v>391</v>
      </c>
      <c r="B51" s="49" t="s">
        <v>386</v>
      </c>
      <c r="C51" s="51" t="s">
        <v>451</v>
      </c>
      <c r="D51" s="52">
        <v>386920.12953897961</v>
      </c>
      <c r="E51" s="53">
        <f>IF(D51 =0,0,D51 / D51 )</f>
        <v>1</v>
      </c>
      <c r="F51" s="52">
        <v>196184.28831424832</v>
      </c>
      <c r="G51" s="53">
        <f>IF(D51 =0,0,F51 / D51 )</f>
        <v>0.50704079042877526</v>
      </c>
      <c r="H51" s="52">
        <v>115924.47225180469</v>
      </c>
      <c r="I51" s="53">
        <f>IF(D51 =0,0,H51 / D51 )</f>
        <v>0.29960827416741076</v>
      </c>
      <c r="J51" s="52">
        <v>68703.245488740955</v>
      </c>
      <c r="K51" s="53">
        <f>IF(D51 =0,0,J51 / D51 )</f>
        <v>0.17756441250705093</v>
      </c>
      <c r="L51" s="52">
        <v>6108.1234841856303</v>
      </c>
      <c r="M51" s="53">
        <f>IF(D51 =0,0,L51 / D51 )</f>
        <v>1.5786522896763057E-2</v>
      </c>
    </row>
    <row r="52" spans="1:13" x14ac:dyDescent="0.25">
      <c r="A52" s="49" t="s">
        <v>393</v>
      </c>
      <c r="B52" s="54"/>
      <c r="C52" s="55" t="s">
        <v>452</v>
      </c>
      <c r="D52" s="56">
        <v>1187390.2764232166</v>
      </c>
      <c r="E52" s="57">
        <f>IF(D52 =0,0,D52 / D52 )</f>
        <v>1</v>
      </c>
      <c r="F52" s="56">
        <v>602055.30430506961</v>
      </c>
      <c r="G52" s="57">
        <f>IF(D52 =0,0,F52 / D52 )</f>
        <v>0.50704079042877526</v>
      </c>
      <c r="H52" s="56">
        <v>355751.95148232474</v>
      </c>
      <c r="I52" s="57">
        <f>IF(D52 =0,0,H52 / D52 )</f>
        <v>0.29960827416741076</v>
      </c>
      <c r="J52" s="56">
        <v>210838.25684967329</v>
      </c>
      <c r="K52" s="57">
        <f>IF(D52 =0,0,J52 / D52 )</f>
        <v>0.17756441250705096</v>
      </c>
      <c r="L52" s="56">
        <v>18744.763786148927</v>
      </c>
      <c r="M52" s="57">
        <f>IF(D52 =0,0,L52 / D52 )</f>
        <v>1.578652289676306E-2</v>
      </c>
    </row>
    <row r="53" spans="1:13" x14ac:dyDescent="0.25">
      <c r="A53" s="49" t="s">
        <v>394</v>
      </c>
    </row>
    <row r="54" spans="1:13" ht="15.75" thickBot="1" x14ac:dyDescent="0.3">
      <c r="A54" s="49" t="s">
        <v>396</v>
      </c>
      <c r="B54" s="49" t="s">
        <v>386</v>
      </c>
      <c r="C54" s="51" t="s">
        <v>453</v>
      </c>
      <c r="D54" s="52">
        <v>940645.36512827524</v>
      </c>
      <c r="E54" s="53">
        <f>IF(D54 =0,0,D54 / D54 )</f>
        <v>1</v>
      </c>
      <c r="F54" s="52">
        <v>476945.56944780471</v>
      </c>
      <c r="G54" s="53">
        <f>IF(D54 =0,0,F54 / D54 )</f>
        <v>0.50704079042877537</v>
      </c>
      <c r="H54" s="52">
        <v>281825.13444965647</v>
      </c>
      <c r="I54" s="53">
        <f>IF(D54 =0,0,H54 / D54 )</f>
        <v>0.29960827416741076</v>
      </c>
      <c r="J54" s="52">
        <v>167025.14163648261</v>
      </c>
      <c r="K54" s="53">
        <f>IF(D54 =0,0,J54 / D54 )</f>
        <v>0.17756441250705093</v>
      </c>
      <c r="L54" s="52">
        <v>14849.519594331568</v>
      </c>
      <c r="M54" s="53">
        <f>IF(D54 =0,0,L54 / D54 )</f>
        <v>1.5786522896763064E-2</v>
      </c>
    </row>
    <row r="55" spans="1:13" x14ac:dyDescent="0.25">
      <c r="A55" s="49" t="s">
        <v>398</v>
      </c>
      <c r="B55" s="54"/>
      <c r="C55" s="55" t="s">
        <v>454</v>
      </c>
      <c r="D55" s="56">
        <v>940645.36512827524</v>
      </c>
      <c r="E55" s="57">
        <f>IF(D55 =0,0,D55 / D55 )</f>
        <v>1</v>
      </c>
      <c r="F55" s="56">
        <v>476945.56944780471</v>
      </c>
      <c r="G55" s="57">
        <f>IF(D55 =0,0,F55 / D55 )</f>
        <v>0.50704079042877537</v>
      </c>
      <c r="H55" s="56">
        <v>281825.13444965647</v>
      </c>
      <c r="I55" s="57">
        <f>IF(D55 =0,0,H55 / D55 )</f>
        <v>0.29960827416741076</v>
      </c>
      <c r="J55" s="56">
        <v>167025.14163648261</v>
      </c>
      <c r="K55" s="57">
        <f>IF(D55 =0,0,J55 / D55 )</f>
        <v>0.17756441250705093</v>
      </c>
      <c r="L55" s="56">
        <v>14849.519594331568</v>
      </c>
      <c r="M55" s="57">
        <f>IF(D55 =0,0,L55 / D55 )</f>
        <v>1.5786522896763064E-2</v>
      </c>
    </row>
    <row r="56" spans="1:13" ht="15.75" thickBot="1" x14ac:dyDescent="0.3">
      <c r="A56" s="49" t="s">
        <v>400</v>
      </c>
    </row>
    <row r="57" spans="1:13" x14ac:dyDescent="0.25">
      <c r="A57" s="49" t="s">
        <v>402</v>
      </c>
      <c r="B57" s="54"/>
      <c r="C57" s="58" t="s">
        <v>455</v>
      </c>
      <c r="D57" s="56">
        <v>43122297.366667405</v>
      </c>
      <c r="E57" s="57">
        <f>IF(D57 =0,0,D57 / D57 )</f>
        <v>1</v>
      </c>
      <c r="F57" s="56">
        <v>34028914.984032258</v>
      </c>
      <c r="G57" s="57">
        <f>IF(D57 =0,0,F57 / D57 )</f>
        <v>0.78912574380454659</v>
      </c>
      <c r="H57" s="56">
        <v>5905214.9347110745</v>
      </c>
      <c r="I57" s="57">
        <f>IF(D57 =0,0,H57 / D57 )</f>
        <v>0.136941102290985</v>
      </c>
      <c r="J57" s="56">
        <v>2598762.3273373297</v>
      </c>
      <c r="K57" s="57">
        <f>IF(D57 =0,0,J57 / D57 )</f>
        <v>6.0264932205261315E-2</v>
      </c>
      <c r="L57" s="56">
        <v>589405.12058674428</v>
      </c>
      <c r="M57" s="57">
        <f>IF(D57 =0,0,L57 / D57 )</f>
        <v>1.3668221699207093E-2</v>
      </c>
    </row>
    <row r="58" spans="1:13" x14ac:dyDescent="0.25">
      <c r="A58" s="49" t="s">
        <v>404</v>
      </c>
    </row>
    <row r="59" spans="1:13" x14ac:dyDescent="0.25">
      <c r="A59" s="49" t="s">
        <v>405</v>
      </c>
      <c r="B59" s="49" t="s">
        <v>456</v>
      </c>
      <c r="C59" s="51" t="s">
        <v>457</v>
      </c>
      <c r="D59" s="52">
        <v>-1241453.5247206623</v>
      </c>
      <c r="E59" s="53">
        <f t="shared" ref="E59:E69" si="5">IF(D59 =0,0,D59 / D59 )</f>
        <v>1</v>
      </c>
      <c r="F59" s="52">
        <v>-931090.14354049671</v>
      </c>
      <c r="G59" s="53">
        <f t="shared" ref="G59:G69" si="6">IF(D59 =0,0,F59 / D59 )</f>
        <v>0.75</v>
      </c>
      <c r="H59" s="52">
        <v>-310363.38118016557</v>
      </c>
      <c r="I59" s="53">
        <f t="shared" ref="I59:I69" si="7">IF(D59 =0,0,H59 / D59 )</f>
        <v>0.25</v>
      </c>
      <c r="J59" s="52">
        <v>0</v>
      </c>
      <c r="K59" s="53">
        <f t="shared" ref="K59:K69" si="8">IF(D59 =0,0,J59 / D59 )</f>
        <v>0</v>
      </c>
      <c r="L59" s="52">
        <v>0</v>
      </c>
      <c r="M59" s="53">
        <f t="shared" ref="M59:M69" si="9">IF(D59 =0,0,L59 / D59 )</f>
        <v>0</v>
      </c>
    </row>
    <row r="60" spans="1:13" x14ac:dyDescent="0.25">
      <c r="A60" s="49" t="s">
        <v>407</v>
      </c>
      <c r="B60" s="49" t="s">
        <v>456</v>
      </c>
      <c r="C60" s="51" t="s">
        <v>458</v>
      </c>
      <c r="D60" s="52">
        <v>-224057.88267416932</v>
      </c>
      <c r="E60" s="53">
        <f t="shared" si="5"/>
        <v>1</v>
      </c>
      <c r="F60" s="52">
        <v>-168043.41200562695</v>
      </c>
      <c r="G60" s="53">
        <f t="shared" si="6"/>
        <v>0.74999999999999978</v>
      </c>
      <c r="H60" s="52">
        <v>-56014.47066854233</v>
      </c>
      <c r="I60" s="53">
        <f t="shared" si="7"/>
        <v>0.25</v>
      </c>
      <c r="J60" s="52">
        <v>0</v>
      </c>
      <c r="K60" s="53">
        <f t="shared" si="8"/>
        <v>0</v>
      </c>
      <c r="L60" s="52">
        <v>0</v>
      </c>
      <c r="M60" s="53">
        <f t="shared" si="9"/>
        <v>0</v>
      </c>
    </row>
    <row r="61" spans="1:13" x14ac:dyDescent="0.25">
      <c r="A61" s="49" t="s">
        <v>409</v>
      </c>
      <c r="B61" s="49" t="s">
        <v>456</v>
      </c>
      <c r="C61" s="51" t="s">
        <v>459</v>
      </c>
      <c r="D61" s="52">
        <v>-67872.769588707248</v>
      </c>
      <c r="E61" s="53">
        <f t="shared" si="5"/>
        <v>1</v>
      </c>
      <c r="F61" s="52">
        <v>-50904.577191530436</v>
      </c>
      <c r="G61" s="53">
        <f t="shared" si="6"/>
        <v>0.75</v>
      </c>
      <c r="H61" s="52">
        <v>-16968.192397176819</v>
      </c>
      <c r="I61" s="53">
        <f t="shared" si="7"/>
        <v>0.25000000000000011</v>
      </c>
      <c r="J61" s="52">
        <v>0</v>
      </c>
      <c r="K61" s="53">
        <f t="shared" si="8"/>
        <v>0</v>
      </c>
      <c r="L61" s="52">
        <v>0</v>
      </c>
      <c r="M61" s="53">
        <f t="shared" si="9"/>
        <v>0</v>
      </c>
    </row>
    <row r="62" spans="1:13" ht="26.25" x14ac:dyDescent="0.25">
      <c r="A62" s="49" t="s">
        <v>410</v>
      </c>
      <c r="B62" s="49" t="s">
        <v>456</v>
      </c>
      <c r="C62" s="51" t="s">
        <v>460</v>
      </c>
      <c r="D62" s="52">
        <v>138800.42754766202</v>
      </c>
      <c r="E62" s="53">
        <f t="shared" si="5"/>
        <v>1</v>
      </c>
      <c r="F62" s="52">
        <v>104100.32066074651</v>
      </c>
      <c r="G62" s="53">
        <f t="shared" si="6"/>
        <v>0.75</v>
      </c>
      <c r="H62" s="52">
        <v>34700.106886915506</v>
      </c>
      <c r="I62" s="53">
        <f t="shared" si="7"/>
        <v>0.25</v>
      </c>
      <c r="J62" s="52">
        <v>0</v>
      </c>
      <c r="K62" s="53">
        <f t="shared" si="8"/>
        <v>0</v>
      </c>
      <c r="L62" s="52">
        <v>0</v>
      </c>
      <c r="M62" s="53">
        <f t="shared" si="9"/>
        <v>0</v>
      </c>
    </row>
    <row r="63" spans="1:13" x14ac:dyDescent="0.25">
      <c r="A63" s="49" t="s">
        <v>412</v>
      </c>
      <c r="B63" s="49" t="s">
        <v>456</v>
      </c>
      <c r="C63" s="51" t="s">
        <v>461</v>
      </c>
      <c r="D63" s="52">
        <v>-1101108.8353221975</v>
      </c>
      <c r="E63" s="53">
        <f t="shared" si="5"/>
        <v>1</v>
      </c>
      <c r="F63" s="52">
        <v>-825831.62649164803</v>
      </c>
      <c r="G63" s="53">
        <f t="shared" si="6"/>
        <v>0.74999999999999989</v>
      </c>
      <c r="H63" s="52">
        <v>-275277.20883054938</v>
      </c>
      <c r="I63" s="53">
        <f t="shared" si="7"/>
        <v>0.25</v>
      </c>
      <c r="J63" s="52">
        <v>0</v>
      </c>
      <c r="K63" s="53">
        <f t="shared" si="8"/>
        <v>0</v>
      </c>
      <c r="L63" s="52">
        <v>0</v>
      </c>
      <c r="M63" s="53">
        <f t="shared" si="9"/>
        <v>0</v>
      </c>
    </row>
    <row r="64" spans="1:13" x14ac:dyDescent="0.25">
      <c r="A64" s="49" t="s">
        <v>414</v>
      </c>
      <c r="B64" s="49" t="s">
        <v>456</v>
      </c>
      <c r="C64" s="51" t="s">
        <v>462</v>
      </c>
      <c r="D64" s="52">
        <v>-504558.37489563407</v>
      </c>
      <c r="E64" s="53">
        <f t="shared" si="5"/>
        <v>1</v>
      </c>
      <c r="F64" s="52">
        <v>-378418.78117172536</v>
      </c>
      <c r="G64" s="53">
        <f t="shared" si="6"/>
        <v>0.74999999999999967</v>
      </c>
      <c r="H64" s="52">
        <v>-126139.5937239085</v>
      </c>
      <c r="I64" s="53">
        <f t="shared" si="7"/>
        <v>0.24999999999999997</v>
      </c>
      <c r="J64" s="52">
        <v>0</v>
      </c>
      <c r="K64" s="53">
        <f t="shared" si="8"/>
        <v>0</v>
      </c>
      <c r="L64" s="52">
        <v>0</v>
      </c>
      <c r="M64" s="53">
        <f t="shared" si="9"/>
        <v>0</v>
      </c>
    </row>
    <row r="65" spans="1:13" x14ac:dyDescent="0.25">
      <c r="A65" s="49" t="s">
        <v>416</v>
      </c>
      <c r="B65" s="49" t="s">
        <v>456</v>
      </c>
      <c r="C65" s="51" t="s">
        <v>463</v>
      </c>
      <c r="D65" s="52">
        <v>-229685.68749909202</v>
      </c>
      <c r="E65" s="53">
        <f t="shared" si="5"/>
        <v>1</v>
      </c>
      <c r="F65" s="52">
        <v>-172264.26562431903</v>
      </c>
      <c r="G65" s="53">
        <f t="shared" si="6"/>
        <v>0.75000000000000011</v>
      </c>
      <c r="H65" s="52">
        <v>-57421.421874773012</v>
      </c>
      <c r="I65" s="53">
        <f t="shared" si="7"/>
        <v>0.25000000000000006</v>
      </c>
      <c r="J65" s="52">
        <v>0</v>
      </c>
      <c r="K65" s="53">
        <f t="shared" si="8"/>
        <v>0</v>
      </c>
      <c r="L65" s="52">
        <v>0</v>
      </c>
      <c r="M65" s="53">
        <f t="shared" si="9"/>
        <v>0</v>
      </c>
    </row>
    <row r="66" spans="1:13" x14ac:dyDescent="0.25">
      <c r="A66" s="49" t="s">
        <v>419</v>
      </c>
      <c r="B66" s="49" t="s">
        <v>456</v>
      </c>
      <c r="C66" s="51" t="s">
        <v>464</v>
      </c>
      <c r="D66" s="52">
        <v>-657104.26508939592</v>
      </c>
      <c r="E66" s="53">
        <f t="shared" si="5"/>
        <v>1</v>
      </c>
      <c r="F66" s="52">
        <v>-492828.19881704688</v>
      </c>
      <c r="G66" s="53">
        <f t="shared" si="6"/>
        <v>0.74999999999999989</v>
      </c>
      <c r="H66" s="52">
        <v>-164276.06627234898</v>
      </c>
      <c r="I66" s="53">
        <f t="shared" si="7"/>
        <v>0.25</v>
      </c>
      <c r="J66" s="52">
        <v>0</v>
      </c>
      <c r="K66" s="53">
        <f t="shared" si="8"/>
        <v>0</v>
      </c>
      <c r="L66" s="52">
        <v>0</v>
      </c>
      <c r="M66" s="53">
        <f t="shared" si="9"/>
        <v>0</v>
      </c>
    </row>
    <row r="67" spans="1:13" x14ac:dyDescent="0.25">
      <c r="A67" s="49" t="s">
        <v>421</v>
      </c>
      <c r="B67" s="49" t="s">
        <v>456</v>
      </c>
      <c r="C67" s="51" t="s">
        <v>465</v>
      </c>
      <c r="D67" s="52">
        <v>-1545465.9710070866</v>
      </c>
      <c r="E67" s="53">
        <f t="shared" si="5"/>
        <v>1</v>
      </c>
      <c r="F67" s="52">
        <v>-1159099.4782553145</v>
      </c>
      <c r="G67" s="53">
        <f t="shared" si="6"/>
        <v>0.74999999999999978</v>
      </c>
      <c r="H67" s="52">
        <v>-386366.49275177164</v>
      </c>
      <c r="I67" s="53">
        <f t="shared" si="7"/>
        <v>0.25</v>
      </c>
      <c r="J67" s="52">
        <v>0</v>
      </c>
      <c r="K67" s="53">
        <f t="shared" si="8"/>
        <v>0</v>
      </c>
      <c r="L67" s="52">
        <v>0</v>
      </c>
      <c r="M67" s="53">
        <f t="shared" si="9"/>
        <v>0</v>
      </c>
    </row>
    <row r="68" spans="1:13" ht="15.75" thickBot="1" x14ac:dyDescent="0.3">
      <c r="A68" s="49" t="s">
        <v>422</v>
      </c>
      <c r="B68" s="49" t="s">
        <v>456</v>
      </c>
      <c r="C68" s="51" t="s">
        <v>466</v>
      </c>
      <c r="D68" s="52">
        <v>-153794.83534482561</v>
      </c>
      <c r="E68" s="53">
        <f t="shared" si="5"/>
        <v>1</v>
      </c>
      <c r="F68" s="52">
        <v>-115346.12650861917</v>
      </c>
      <c r="G68" s="53">
        <f t="shared" si="6"/>
        <v>0.74999999999999978</v>
      </c>
      <c r="H68" s="52">
        <v>-38448.70883620641</v>
      </c>
      <c r="I68" s="53">
        <f t="shared" si="7"/>
        <v>0.25000000000000006</v>
      </c>
      <c r="J68" s="52">
        <v>0</v>
      </c>
      <c r="K68" s="53">
        <f t="shared" si="8"/>
        <v>0</v>
      </c>
      <c r="L68" s="52">
        <v>0</v>
      </c>
      <c r="M68" s="53">
        <f t="shared" si="9"/>
        <v>0</v>
      </c>
    </row>
    <row r="69" spans="1:13" x14ac:dyDescent="0.25">
      <c r="A69" s="49" t="s">
        <v>424</v>
      </c>
      <c r="B69" s="54"/>
      <c r="C69" s="55" t="s">
        <v>467</v>
      </c>
      <c r="D69" s="56">
        <v>-5586301.7185941068</v>
      </c>
      <c r="E69" s="57">
        <f t="shared" si="5"/>
        <v>1</v>
      </c>
      <c r="F69" s="56">
        <v>-4189726.2889455804</v>
      </c>
      <c r="G69" s="57">
        <f t="shared" si="6"/>
        <v>0.75</v>
      </c>
      <c r="H69" s="56">
        <v>-1396575.4296485272</v>
      </c>
      <c r="I69" s="57">
        <f t="shared" si="7"/>
        <v>0.25000000000000011</v>
      </c>
      <c r="J69" s="56">
        <v>0</v>
      </c>
      <c r="K69" s="57">
        <f t="shared" si="8"/>
        <v>0</v>
      </c>
      <c r="L69" s="56">
        <v>0</v>
      </c>
      <c r="M69" s="57">
        <f t="shared" si="9"/>
        <v>0</v>
      </c>
    </row>
    <row r="70" spans="1:13" x14ac:dyDescent="0.25">
      <c r="A70" s="49" t="s">
        <v>426</v>
      </c>
    </row>
    <row r="71" spans="1:13" x14ac:dyDescent="0.25">
      <c r="A71" s="49" t="s">
        <v>428</v>
      </c>
      <c r="B71" s="49" t="s">
        <v>456</v>
      </c>
      <c r="C71" s="51" t="s">
        <v>468</v>
      </c>
      <c r="D71" s="52">
        <v>-1539396.8525699324</v>
      </c>
      <c r="E71" s="53">
        <f>IF(D71 =0,0,D71 / D71 )</f>
        <v>1</v>
      </c>
      <c r="F71" s="52">
        <v>-1535785.6732466132</v>
      </c>
      <c r="G71" s="53">
        <f>IF(D71 =0,0,F71 / D71 )</f>
        <v>0.99765415960329495</v>
      </c>
      <c r="H71" s="52">
        <v>0</v>
      </c>
      <c r="I71" s="53">
        <f>IF(D71 =0,0,H71 / D71 )</f>
        <v>0</v>
      </c>
      <c r="J71" s="52">
        <v>-3611.1793233191593</v>
      </c>
      <c r="K71" s="53">
        <f>IF(D71 =0,0,J71 / D71 )</f>
        <v>2.3458403967050526E-3</v>
      </c>
      <c r="L71" s="52">
        <v>0</v>
      </c>
      <c r="M71" s="53">
        <f>IF(D71 =0,0,L71 / D71 )</f>
        <v>0</v>
      </c>
    </row>
    <row r="72" spans="1:13" x14ac:dyDescent="0.25">
      <c r="A72" s="49" t="s">
        <v>430</v>
      </c>
      <c r="B72" s="49" t="s">
        <v>456</v>
      </c>
      <c r="C72" s="51" t="s">
        <v>469</v>
      </c>
      <c r="D72" s="52">
        <v>-79937.544856242734</v>
      </c>
      <c r="E72" s="53">
        <f>IF(D72 =0,0,D72 / D72 )</f>
        <v>1</v>
      </c>
      <c r="F72" s="52">
        <v>-59953.158642182054</v>
      </c>
      <c r="G72" s="53">
        <f>IF(D72 =0,0,F72 / D72 )</f>
        <v>0.75</v>
      </c>
      <c r="H72" s="52">
        <v>-19984.386214060694</v>
      </c>
      <c r="I72" s="53">
        <f>IF(D72 =0,0,H72 / D72 )</f>
        <v>0.25000000000000011</v>
      </c>
      <c r="J72" s="52">
        <v>0</v>
      </c>
      <c r="K72" s="53">
        <f>IF(D72 =0,0,J72 / D72 )</f>
        <v>0</v>
      </c>
      <c r="L72" s="52">
        <v>0</v>
      </c>
      <c r="M72" s="53">
        <f>IF(D72 =0,0,L72 / D72 )</f>
        <v>0</v>
      </c>
    </row>
    <row r="73" spans="1:13" ht="15.75" thickBot="1" x14ac:dyDescent="0.3">
      <c r="A73" s="49" t="s">
        <v>432</v>
      </c>
      <c r="B73" s="49" t="s">
        <v>456</v>
      </c>
      <c r="C73" s="51" t="s">
        <v>470</v>
      </c>
      <c r="D73" s="52">
        <v>-31531.214661618564</v>
      </c>
      <c r="E73" s="53">
        <f>IF(D73 =0,0,D73 / D73 )</f>
        <v>1</v>
      </c>
      <c r="F73" s="52">
        <v>-31457.24746450816</v>
      </c>
      <c r="G73" s="53">
        <f>IF(D73 =0,0,F73 / D73 )</f>
        <v>0.99765415960329495</v>
      </c>
      <c r="H73" s="52">
        <v>0</v>
      </c>
      <c r="I73" s="53">
        <f>IF(D73 =0,0,H73 / D73 )</f>
        <v>0</v>
      </c>
      <c r="J73" s="52">
        <v>-73.967197110403447</v>
      </c>
      <c r="K73" s="53">
        <f>IF(D73 =0,0,J73 / D73 )</f>
        <v>2.3458403967050521E-3</v>
      </c>
      <c r="L73" s="52">
        <v>0</v>
      </c>
      <c r="M73" s="53">
        <f>IF(D73 =0,0,L73 / D73 )</f>
        <v>0</v>
      </c>
    </row>
    <row r="74" spans="1:13" x14ac:dyDescent="0.25">
      <c r="A74" s="49" t="s">
        <v>434</v>
      </c>
      <c r="B74" s="54"/>
      <c r="C74" s="55" t="s">
        <v>471</v>
      </c>
      <c r="D74" s="56">
        <v>-1650865.6120877939</v>
      </c>
      <c r="E74" s="57">
        <f>IF(D74 =0,0,D74 / D74 )</f>
        <v>1</v>
      </c>
      <c r="F74" s="56">
        <v>-1627196.0793533034</v>
      </c>
      <c r="G74" s="57">
        <f>IF(D74 =0,0,F74 / D74 )</f>
        <v>0.98566235036869143</v>
      </c>
      <c r="H74" s="56">
        <v>-19984.386214060694</v>
      </c>
      <c r="I74" s="57">
        <f>IF(D74 =0,0,H74 / D74 )</f>
        <v>1.2105398566505433E-2</v>
      </c>
      <c r="J74" s="56">
        <v>-3685.1465204295628</v>
      </c>
      <c r="K74" s="57">
        <f>IF(D74 =0,0,J74 / D74 )</f>
        <v>2.2322510648029566E-3</v>
      </c>
      <c r="L74" s="56">
        <v>0</v>
      </c>
      <c r="M74" s="57">
        <f>IF(D74 =0,0,L74 / D74 )</f>
        <v>0</v>
      </c>
    </row>
    <row r="75" spans="1:13" x14ac:dyDescent="0.25">
      <c r="A75" s="49" t="s">
        <v>436</v>
      </c>
    </row>
    <row r="76" spans="1:13" x14ac:dyDescent="0.25">
      <c r="A76" s="49" t="s">
        <v>438</v>
      </c>
      <c r="B76" s="49" t="s">
        <v>456</v>
      </c>
      <c r="C76" s="51" t="s">
        <v>472</v>
      </c>
      <c r="D76" s="52">
        <v>14.633670000000004</v>
      </c>
      <c r="E76" s="53">
        <f t="shared" ref="E76:E81" si="10">IF(D76 =0,0,D76 / D76 )</f>
        <v>1</v>
      </c>
      <c r="F76" s="52">
        <v>14.633670000000004</v>
      </c>
      <c r="G76" s="53">
        <f t="shared" ref="G76:G81" si="11">IF(D76 =0,0,F76 / D76 )</f>
        <v>1</v>
      </c>
      <c r="H76" s="52">
        <v>0</v>
      </c>
      <c r="I76" s="53">
        <f t="shared" ref="I76:I81" si="12">IF(D76 =0,0,H76 / D76 )</f>
        <v>0</v>
      </c>
      <c r="J76" s="52">
        <v>0</v>
      </c>
      <c r="K76" s="53">
        <f t="shared" ref="K76:K81" si="13">IF(D76 =0,0,J76 / D76 )</f>
        <v>0</v>
      </c>
      <c r="L76" s="52">
        <v>0</v>
      </c>
      <c r="M76" s="53">
        <f t="shared" ref="M76:M81" si="14">IF(D76 =0,0,L76 / D76 )</f>
        <v>0</v>
      </c>
    </row>
    <row r="77" spans="1:13" x14ac:dyDescent="0.25">
      <c r="A77" s="49" t="s">
        <v>440</v>
      </c>
      <c r="B77" s="49" t="s">
        <v>456</v>
      </c>
      <c r="C77" s="51" t="s">
        <v>473</v>
      </c>
      <c r="D77" s="52">
        <v>-56013.697672311595</v>
      </c>
      <c r="E77" s="53">
        <f t="shared" si="10"/>
        <v>1</v>
      </c>
      <c r="F77" s="52">
        <v>-56013.697672311595</v>
      </c>
      <c r="G77" s="53">
        <f t="shared" si="11"/>
        <v>1</v>
      </c>
      <c r="H77" s="52">
        <v>0</v>
      </c>
      <c r="I77" s="53">
        <f t="shared" si="12"/>
        <v>0</v>
      </c>
      <c r="J77" s="52">
        <v>0</v>
      </c>
      <c r="K77" s="53">
        <f t="shared" si="13"/>
        <v>0</v>
      </c>
      <c r="L77" s="52">
        <v>0</v>
      </c>
      <c r="M77" s="53">
        <f t="shared" si="14"/>
        <v>0</v>
      </c>
    </row>
    <row r="78" spans="1:13" x14ac:dyDescent="0.25">
      <c r="A78" s="49" t="s">
        <v>442</v>
      </c>
      <c r="B78" s="49" t="s">
        <v>456</v>
      </c>
      <c r="C78" s="51" t="s">
        <v>474</v>
      </c>
      <c r="D78" s="52">
        <v>-546672.95989376144</v>
      </c>
      <c r="E78" s="53">
        <f t="shared" si="10"/>
        <v>1</v>
      </c>
      <c r="F78" s="52">
        <v>-546672.95989376144</v>
      </c>
      <c r="G78" s="53">
        <f t="shared" si="11"/>
        <v>1</v>
      </c>
      <c r="H78" s="52">
        <v>0</v>
      </c>
      <c r="I78" s="53">
        <f t="shared" si="12"/>
        <v>0</v>
      </c>
      <c r="J78" s="52">
        <v>0</v>
      </c>
      <c r="K78" s="53">
        <f t="shared" si="13"/>
        <v>0</v>
      </c>
      <c r="L78" s="52">
        <v>0</v>
      </c>
      <c r="M78" s="53">
        <f t="shared" si="14"/>
        <v>0</v>
      </c>
    </row>
    <row r="79" spans="1:13" x14ac:dyDescent="0.25">
      <c r="A79" s="49" t="s">
        <v>444</v>
      </c>
      <c r="B79" s="49" t="s">
        <v>456</v>
      </c>
      <c r="C79" s="51" t="s">
        <v>475</v>
      </c>
      <c r="D79" s="52">
        <v>-603820.91513951612</v>
      </c>
      <c r="E79" s="53">
        <f t="shared" si="10"/>
        <v>1</v>
      </c>
      <c r="F79" s="52">
        <v>-603006.09517592425</v>
      </c>
      <c r="G79" s="53">
        <f t="shared" si="11"/>
        <v>0.99865056021882981</v>
      </c>
      <c r="H79" s="52">
        <v>0</v>
      </c>
      <c r="I79" s="53">
        <f t="shared" si="12"/>
        <v>0</v>
      </c>
      <c r="J79" s="52">
        <v>-814.81996359190066</v>
      </c>
      <c r="K79" s="53">
        <f t="shared" si="13"/>
        <v>1.3494397811702698E-3</v>
      </c>
      <c r="L79" s="52">
        <v>0</v>
      </c>
      <c r="M79" s="53">
        <f t="shared" si="14"/>
        <v>0</v>
      </c>
    </row>
    <row r="80" spans="1:13" x14ac:dyDescent="0.25">
      <c r="A80" s="49" t="s">
        <v>446</v>
      </c>
      <c r="B80" s="49" t="s">
        <v>456</v>
      </c>
      <c r="C80" s="51" t="s">
        <v>476</v>
      </c>
      <c r="D80" s="52">
        <v>-767960.32679215772</v>
      </c>
      <c r="E80" s="53">
        <f t="shared" si="10"/>
        <v>1</v>
      </c>
      <c r="F80" s="52">
        <v>-766993.86705556663</v>
      </c>
      <c r="G80" s="53">
        <f t="shared" si="11"/>
        <v>0.99874152387451043</v>
      </c>
      <c r="H80" s="52">
        <v>0</v>
      </c>
      <c r="I80" s="53">
        <f t="shared" si="12"/>
        <v>0</v>
      </c>
      <c r="J80" s="52">
        <v>-966.45973659106062</v>
      </c>
      <c r="K80" s="53">
        <f t="shared" si="13"/>
        <v>1.2584761254895204E-3</v>
      </c>
      <c r="L80" s="52">
        <v>0</v>
      </c>
      <c r="M80" s="53">
        <f t="shared" si="14"/>
        <v>0</v>
      </c>
    </row>
    <row r="81" spans="1:13" x14ac:dyDescent="0.25">
      <c r="A81" s="49" t="s">
        <v>448</v>
      </c>
      <c r="B81" s="49" t="s">
        <v>456</v>
      </c>
      <c r="C81" s="51" t="s">
        <v>477</v>
      </c>
      <c r="D81" s="52">
        <v>-381638.42540292285</v>
      </c>
      <c r="E81" s="53">
        <f t="shared" si="10"/>
        <v>1</v>
      </c>
      <c r="F81" s="52">
        <v>-381638.42540292285</v>
      </c>
      <c r="G81" s="53">
        <f t="shared" si="11"/>
        <v>1</v>
      </c>
      <c r="H81" s="52">
        <v>0</v>
      </c>
      <c r="I81" s="53">
        <f t="shared" si="12"/>
        <v>0</v>
      </c>
      <c r="J81" s="52">
        <v>0</v>
      </c>
      <c r="K81" s="53">
        <f t="shared" si="13"/>
        <v>0</v>
      </c>
      <c r="L81" s="52">
        <v>0</v>
      </c>
      <c r="M81" s="53">
        <f t="shared" si="14"/>
        <v>0</v>
      </c>
    </row>
    <row r="82" spans="1:13" ht="15.75" thickBot="1" x14ac:dyDescent="0.3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</row>
    <row r="83" spans="1:13" x14ac:dyDescent="0.25">
      <c r="A83" s="49" t="s">
        <v>385</v>
      </c>
      <c r="B83" s="49" t="s">
        <v>456</v>
      </c>
      <c r="C83" s="51" t="s">
        <v>478</v>
      </c>
      <c r="D83" s="52">
        <v>-782425.431419314</v>
      </c>
      <c r="E83" s="53">
        <f t="shared" ref="E83:E89" si="15">IF(D83 =0,0,D83 / D83 )</f>
        <v>1</v>
      </c>
      <c r="F83" s="52">
        <v>-782425.431419314</v>
      </c>
      <c r="G83" s="53">
        <f t="shared" ref="G83:G89" si="16">IF(D83 =0,0,F83 / D83 )</f>
        <v>1</v>
      </c>
      <c r="H83" s="52">
        <v>0</v>
      </c>
      <c r="I83" s="53">
        <f t="shared" ref="I83:I89" si="17">IF(D83 =0,0,H83 / D83 )</f>
        <v>0</v>
      </c>
      <c r="J83" s="52">
        <v>0</v>
      </c>
      <c r="K83" s="53">
        <f t="shared" ref="K83:K89" si="18">IF(D83 =0,0,J83 / D83 )</f>
        <v>0</v>
      </c>
      <c r="L83" s="52">
        <v>0</v>
      </c>
      <c r="M83" s="53">
        <f t="shared" ref="M83:M89" si="19">IF(D83 =0,0,L83 / D83 )</f>
        <v>0</v>
      </c>
    </row>
    <row r="84" spans="1:13" x14ac:dyDescent="0.25">
      <c r="A84" s="49" t="s">
        <v>388</v>
      </c>
      <c r="B84" s="49" t="s">
        <v>456</v>
      </c>
      <c r="C84" s="51" t="s">
        <v>479</v>
      </c>
      <c r="D84" s="52">
        <v>-985151.38012036518</v>
      </c>
      <c r="E84" s="53">
        <f t="shared" si="15"/>
        <v>1</v>
      </c>
      <c r="F84" s="52">
        <v>-985151.38012036518</v>
      </c>
      <c r="G84" s="53">
        <f t="shared" si="16"/>
        <v>1</v>
      </c>
      <c r="H84" s="52">
        <v>0</v>
      </c>
      <c r="I84" s="53">
        <f t="shared" si="17"/>
        <v>0</v>
      </c>
      <c r="J84" s="52">
        <v>0</v>
      </c>
      <c r="K84" s="53">
        <f t="shared" si="18"/>
        <v>0</v>
      </c>
      <c r="L84" s="52">
        <v>0</v>
      </c>
      <c r="M84" s="53">
        <f t="shared" si="19"/>
        <v>0</v>
      </c>
    </row>
    <row r="85" spans="1:13" x14ac:dyDescent="0.25">
      <c r="A85" s="49" t="s">
        <v>391</v>
      </c>
      <c r="B85" s="49" t="s">
        <v>456</v>
      </c>
      <c r="C85" s="51" t="s">
        <v>480</v>
      </c>
      <c r="D85" s="52">
        <v>-449196.77996778191</v>
      </c>
      <c r="E85" s="53">
        <f t="shared" si="15"/>
        <v>1</v>
      </c>
      <c r="F85" s="52">
        <v>0</v>
      </c>
      <c r="G85" s="53">
        <f t="shared" si="16"/>
        <v>0</v>
      </c>
      <c r="H85" s="52">
        <v>0</v>
      </c>
      <c r="I85" s="53">
        <f t="shared" si="17"/>
        <v>0</v>
      </c>
      <c r="J85" s="52">
        <v>-449196.77996778191</v>
      </c>
      <c r="K85" s="53">
        <f t="shared" si="18"/>
        <v>1</v>
      </c>
      <c r="L85" s="52">
        <v>0</v>
      </c>
      <c r="M85" s="53">
        <f t="shared" si="19"/>
        <v>0</v>
      </c>
    </row>
    <row r="86" spans="1:13" x14ac:dyDescent="0.25">
      <c r="A86" s="49" t="s">
        <v>393</v>
      </c>
      <c r="B86" s="49" t="s">
        <v>456</v>
      </c>
      <c r="C86" s="51" t="s">
        <v>481</v>
      </c>
      <c r="D86" s="52">
        <v>-294506.95530411677</v>
      </c>
      <c r="E86" s="53">
        <f t="shared" si="15"/>
        <v>1</v>
      </c>
      <c r="F86" s="52">
        <v>0</v>
      </c>
      <c r="G86" s="53">
        <f t="shared" si="16"/>
        <v>0</v>
      </c>
      <c r="H86" s="52">
        <v>0</v>
      </c>
      <c r="I86" s="53">
        <f t="shared" si="17"/>
        <v>0</v>
      </c>
      <c r="J86" s="52">
        <v>-294506.95530411677</v>
      </c>
      <c r="K86" s="53">
        <f t="shared" si="18"/>
        <v>1</v>
      </c>
      <c r="L86" s="52">
        <v>0</v>
      </c>
      <c r="M86" s="53">
        <f t="shared" si="19"/>
        <v>0</v>
      </c>
    </row>
    <row r="87" spans="1:13" x14ac:dyDescent="0.25">
      <c r="A87" s="49" t="s">
        <v>394</v>
      </c>
      <c r="B87" s="49" t="s">
        <v>456</v>
      </c>
      <c r="C87" s="51" t="s">
        <v>482</v>
      </c>
      <c r="D87" s="52">
        <v>-34069.828660375104</v>
      </c>
      <c r="E87" s="53">
        <f t="shared" si="15"/>
        <v>1</v>
      </c>
      <c r="F87" s="52">
        <v>0</v>
      </c>
      <c r="G87" s="53">
        <f t="shared" si="16"/>
        <v>0</v>
      </c>
      <c r="H87" s="52">
        <v>0</v>
      </c>
      <c r="I87" s="53">
        <f t="shared" si="17"/>
        <v>0</v>
      </c>
      <c r="J87" s="52">
        <v>0</v>
      </c>
      <c r="K87" s="53">
        <f t="shared" si="18"/>
        <v>0</v>
      </c>
      <c r="L87" s="52">
        <v>-34069.828660375104</v>
      </c>
      <c r="M87" s="53">
        <f t="shared" si="19"/>
        <v>1</v>
      </c>
    </row>
    <row r="88" spans="1:13" ht="15.75" thickBot="1" x14ac:dyDescent="0.3">
      <c r="A88" s="49" t="s">
        <v>396</v>
      </c>
      <c r="B88" s="49" t="s">
        <v>456</v>
      </c>
      <c r="C88" s="51" t="s">
        <v>483</v>
      </c>
      <c r="D88" s="52">
        <v>-180389.26749095981</v>
      </c>
      <c r="E88" s="53">
        <f t="shared" si="15"/>
        <v>1</v>
      </c>
      <c r="F88" s="52">
        <v>0</v>
      </c>
      <c r="G88" s="53">
        <f t="shared" si="16"/>
        <v>0</v>
      </c>
      <c r="H88" s="52">
        <v>0</v>
      </c>
      <c r="I88" s="53">
        <f t="shared" si="17"/>
        <v>0</v>
      </c>
      <c r="J88" s="52">
        <v>0</v>
      </c>
      <c r="K88" s="53">
        <f t="shared" si="18"/>
        <v>0</v>
      </c>
      <c r="L88" s="52">
        <v>-180389.26749095981</v>
      </c>
      <c r="M88" s="53">
        <f t="shared" si="19"/>
        <v>1</v>
      </c>
    </row>
    <row r="89" spans="1:13" x14ac:dyDescent="0.25">
      <c r="A89" s="49" t="s">
        <v>398</v>
      </c>
      <c r="B89" s="54"/>
      <c r="C89" s="55" t="s">
        <v>484</v>
      </c>
      <c r="D89" s="56">
        <v>-5081831.3341935826</v>
      </c>
      <c r="E89" s="57">
        <f t="shared" si="15"/>
        <v>1</v>
      </c>
      <c r="F89" s="56">
        <v>-4121887.2230701665</v>
      </c>
      <c r="G89" s="57">
        <f t="shared" si="16"/>
        <v>0.81110272104775671</v>
      </c>
      <c r="H89" s="56">
        <v>0</v>
      </c>
      <c r="I89" s="57">
        <f t="shared" si="17"/>
        <v>0</v>
      </c>
      <c r="J89" s="56">
        <v>-745485.01497208164</v>
      </c>
      <c r="K89" s="57">
        <f t="shared" si="18"/>
        <v>0.14669613490633096</v>
      </c>
      <c r="L89" s="56">
        <v>-214459.09615133493</v>
      </c>
      <c r="M89" s="57">
        <f t="shared" si="19"/>
        <v>4.2201144045912471E-2</v>
      </c>
    </row>
    <row r="90" spans="1:13" x14ac:dyDescent="0.25">
      <c r="A90" s="49" t="s">
        <v>400</v>
      </c>
    </row>
    <row r="91" spans="1:13" x14ac:dyDescent="0.25">
      <c r="A91" s="49" t="s">
        <v>402</v>
      </c>
      <c r="B91" s="49" t="s">
        <v>456</v>
      </c>
      <c r="C91" s="51" t="s">
        <v>485</v>
      </c>
      <c r="D91" s="52">
        <v>-148355.31063757121</v>
      </c>
      <c r="E91" s="53">
        <f>IF(D91 =0,0,D91 / D91 )</f>
        <v>1</v>
      </c>
      <c r="F91" s="52">
        <v>-75222.19396998061</v>
      </c>
      <c r="G91" s="53">
        <f>IF(D91 =0,0,F91 / D91 )</f>
        <v>0.50704079042877537</v>
      </c>
      <c r="H91" s="52">
        <v>-44448.478583692835</v>
      </c>
      <c r="I91" s="53">
        <f>IF(D91 =0,0,H91 / D91 )</f>
        <v>0.29960827416741082</v>
      </c>
      <c r="J91" s="52">
        <v>-26342.623575661379</v>
      </c>
      <c r="K91" s="53">
        <f>IF(D91 =0,0,J91 / D91 )</f>
        <v>0.17756441250705096</v>
      </c>
      <c r="L91" s="52">
        <v>-2342.0145082364147</v>
      </c>
      <c r="M91" s="53">
        <f>IF(D91 =0,0,L91 / D91 )</f>
        <v>1.5786522896763064E-2</v>
      </c>
    </row>
    <row r="92" spans="1:13" x14ac:dyDescent="0.25">
      <c r="A92" s="49" t="s">
        <v>404</v>
      </c>
      <c r="B92" s="49" t="s">
        <v>456</v>
      </c>
      <c r="C92" s="51" t="s">
        <v>486</v>
      </c>
      <c r="D92" s="52">
        <v>-123025.81342209892</v>
      </c>
      <c r="E92" s="53">
        <f>IF(D92 =0,0,D92 / D92 )</f>
        <v>1</v>
      </c>
      <c r="F92" s="52">
        <v>-62379.105680684064</v>
      </c>
      <c r="G92" s="53">
        <f>IF(D92 =0,0,F92 / D92 )</f>
        <v>0.50704079042877526</v>
      </c>
      <c r="H92" s="52">
        <v>-36859.55163743694</v>
      </c>
      <c r="I92" s="53">
        <f>IF(D92 =0,0,H92 / D92 )</f>
        <v>0.29960827416741082</v>
      </c>
      <c r="J92" s="52">
        <v>-21845.006283497063</v>
      </c>
      <c r="K92" s="53">
        <f>IF(D92 =0,0,J92 / D92 )</f>
        <v>0.17756441250705099</v>
      </c>
      <c r="L92" s="52">
        <v>-1942.1498204808647</v>
      </c>
      <c r="M92" s="53">
        <f>IF(D92 =0,0,L92 / D92 )</f>
        <v>1.578652289676306E-2</v>
      </c>
    </row>
    <row r="93" spans="1:13" ht="15.75" thickBot="1" x14ac:dyDescent="0.3">
      <c r="A93" s="49" t="s">
        <v>405</v>
      </c>
      <c r="B93" s="49" t="s">
        <v>456</v>
      </c>
      <c r="C93" s="51" t="s">
        <v>487</v>
      </c>
      <c r="D93" s="52">
        <v>-167487.71941146703</v>
      </c>
      <c r="E93" s="53">
        <f>IF(D93 =0,0,D93 / D93 )</f>
        <v>1</v>
      </c>
      <c r="F93" s="52">
        <v>-84923.105637503162</v>
      </c>
      <c r="G93" s="53">
        <f>IF(D93 =0,0,F93 / D93 )</f>
        <v>0.50704079042877526</v>
      </c>
      <c r="H93" s="52">
        <v>-50180.706557105172</v>
      </c>
      <c r="I93" s="53">
        <f>IF(D93 =0,0,H93 / D93 )</f>
        <v>0.2996082741674107</v>
      </c>
      <c r="J93" s="52">
        <v>-29739.858499442937</v>
      </c>
      <c r="K93" s="53">
        <f>IF(D93 =0,0,J93 / D93 )</f>
        <v>0.17756441250705096</v>
      </c>
      <c r="L93" s="52">
        <v>-2644.0487174157511</v>
      </c>
      <c r="M93" s="53">
        <f>IF(D93 =0,0,L93 / D93 )</f>
        <v>1.578652289676306E-2</v>
      </c>
    </row>
    <row r="94" spans="1:13" x14ac:dyDescent="0.25">
      <c r="A94" s="49" t="s">
        <v>407</v>
      </c>
      <c r="B94" s="54"/>
      <c r="C94" s="55" t="s">
        <v>488</v>
      </c>
      <c r="D94" s="56">
        <v>-438868.84347113717</v>
      </c>
      <c r="E94" s="57">
        <f>IF(D94 =0,0,D94 / D94 )</f>
        <v>1</v>
      </c>
      <c r="F94" s="56">
        <v>-222524.40528816782</v>
      </c>
      <c r="G94" s="57">
        <f>IF(D94 =0,0,F94 / D94 )</f>
        <v>0.50704079042877526</v>
      </c>
      <c r="H94" s="56">
        <v>-131488.73677823492</v>
      </c>
      <c r="I94" s="57">
        <f>IF(D94 =0,0,H94 / D94 )</f>
        <v>0.2996082741674107</v>
      </c>
      <c r="J94" s="56">
        <v>-77927.488358601389</v>
      </c>
      <c r="K94" s="57">
        <f>IF(D94 =0,0,J94 / D94 )</f>
        <v>0.17756441250705099</v>
      </c>
      <c r="L94" s="56">
        <v>-6928.2130461330307</v>
      </c>
      <c r="M94" s="57">
        <f>IF(D94 =0,0,L94 / D94 )</f>
        <v>1.578652289676306E-2</v>
      </c>
    </row>
    <row r="95" spans="1:13" x14ac:dyDescent="0.25">
      <c r="A95" s="49" t="s">
        <v>409</v>
      </c>
    </row>
    <row r="96" spans="1:13" x14ac:dyDescent="0.25">
      <c r="A96" s="49" t="s">
        <v>410</v>
      </c>
      <c r="B96" s="49" t="s">
        <v>456</v>
      </c>
      <c r="C96" s="51" t="s">
        <v>489</v>
      </c>
      <c r="D96" s="52">
        <v>-310111.39822631853</v>
      </c>
      <c r="E96" s="53">
        <f>IF(D96 =0,0,D96 / D96 )</f>
        <v>1</v>
      </c>
      <c r="F96" s="52">
        <v>-157239.12847764528</v>
      </c>
      <c r="G96" s="53">
        <f>IF(D96 =0,0,F96 / D96 )</f>
        <v>0.50704079042877537</v>
      </c>
      <c r="H96" s="52">
        <v>-92911.940822229953</v>
      </c>
      <c r="I96" s="53">
        <f>IF(D96 =0,0,H96 / D96 )</f>
        <v>0.29960827416741082</v>
      </c>
      <c r="J96" s="52">
        <v>-55064.748237796382</v>
      </c>
      <c r="K96" s="53">
        <f>IF(D96 =0,0,J96 / D96 )</f>
        <v>0.17756441250705099</v>
      </c>
      <c r="L96" s="52">
        <v>-4895.5806886469863</v>
      </c>
      <c r="M96" s="53">
        <f>IF(D96 =0,0,L96 / D96 )</f>
        <v>1.5786522896763064E-2</v>
      </c>
    </row>
    <row r="97" spans="1:13" ht="27" thickBot="1" x14ac:dyDescent="0.3">
      <c r="A97" s="49" t="s">
        <v>412</v>
      </c>
      <c r="B97" s="49" t="s">
        <v>456</v>
      </c>
      <c r="C97" s="51" t="s">
        <v>490</v>
      </c>
      <c r="D97" s="52">
        <v>-6559.1233215612829</v>
      </c>
      <c r="E97" s="53">
        <f>IF(D97 =0,0,D97 / D97 )</f>
        <v>1</v>
      </c>
      <c r="F97" s="52">
        <v>-3325.7430734842469</v>
      </c>
      <c r="G97" s="53">
        <f>IF(D97 =0,0,F97 / D97 )</f>
        <v>0.50704079042877526</v>
      </c>
      <c r="H97" s="52">
        <v>-1965.167618424191</v>
      </c>
      <c r="I97" s="53">
        <f>IF(D97 =0,0,H97 / D97 )</f>
        <v>0.29960827416741082</v>
      </c>
      <c r="J97" s="52">
        <v>-1164.6668791543259</v>
      </c>
      <c r="K97" s="53">
        <f>IF(D97 =0,0,J97 / D97 )</f>
        <v>0.17756441250705096</v>
      </c>
      <c r="L97" s="52">
        <v>-103.54575049851978</v>
      </c>
      <c r="M97" s="53">
        <f>IF(D97 =0,0,L97 / D97 )</f>
        <v>1.578652289676306E-2</v>
      </c>
    </row>
    <row r="98" spans="1:13" x14ac:dyDescent="0.25">
      <c r="A98" s="49" t="s">
        <v>414</v>
      </c>
      <c r="B98" s="54"/>
      <c r="C98" s="55" t="s">
        <v>491</v>
      </c>
      <c r="D98" s="56">
        <v>-316670.52154787979</v>
      </c>
      <c r="E98" s="57">
        <f>IF(D98 =0,0,D98 / D98 )</f>
        <v>1</v>
      </c>
      <c r="F98" s="56">
        <v>-160564.87155112953</v>
      </c>
      <c r="G98" s="57">
        <f>IF(D98 =0,0,F98 / D98 )</f>
        <v>0.50704079042877548</v>
      </c>
      <c r="H98" s="56">
        <v>-94877.108440654149</v>
      </c>
      <c r="I98" s="57">
        <f>IF(D98 =0,0,H98 / D98 )</f>
        <v>0.29960827416741082</v>
      </c>
      <c r="J98" s="56">
        <v>-56229.415116950688</v>
      </c>
      <c r="K98" s="57">
        <f>IF(D98 =0,0,J98 / D98 )</f>
        <v>0.17756441250705093</v>
      </c>
      <c r="L98" s="56">
        <v>-4999.1264391455052</v>
      </c>
      <c r="M98" s="57">
        <f>IF(D98 =0,0,L98 / D98 )</f>
        <v>1.5786522896763064E-2</v>
      </c>
    </row>
    <row r="99" spans="1:13" ht="15.75" thickBot="1" x14ac:dyDescent="0.3">
      <c r="A99" s="49" t="s">
        <v>416</v>
      </c>
    </row>
    <row r="100" spans="1:13" x14ac:dyDescent="0.25">
      <c r="A100" s="49" t="s">
        <v>419</v>
      </c>
      <c r="B100" s="54"/>
      <c r="C100" s="58" t="s">
        <v>492</v>
      </c>
      <c r="D100" s="56">
        <v>-13074538.029894499</v>
      </c>
      <c r="E100" s="57">
        <f>IF(D100 =0,0,D100 / D100 )</f>
        <v>1</v>
      </c>
      <c r="F100" s="56">
        <v>-10321898.868208347</v>
      </c>
      <c r="G100" s="57">
        <f>IF(D100 =0,0,F100 / D100 )</f>
        <v>0.78946566560192533</v>
      </c>
      <c r="H100" s="56">
        <v>-1642925.6610814764</v>
      </c>
      <c r="I100" s="57">
        <f>IF(D100 =0,0,H100 / D100 )</f>
        <v>0.12565841005815892</v>
      </c>
      <c r="J100" s="56">
        <v>-883327.06496806326</v>
      </c>
      <c r="K100" s="57">
        <f>IF(D100 =0,0,J100 / D100 )</f>
        <v>6.756086241428684E-2</v>
      </c>
      <c r="L100" s="56">
        <v>-226386.43563661346</v>
      </c>
      <c r="M100" s="57">
        <f>IF(D100 =0,0,L100 / D100 )</f>
        <v>1.731506192562891E-2</v>
      </c>
    </row>
    <row r="101" spans="1:13" ht="15.75" thickBot="1" x14ac:dyDescent="0.3">
      <c r="A101" s="49" t="s">
        <v>421</v>
      </c>
    </row>
    <row r="102" spans="1:13" x14ac:dyDescent="0.25">
      <c r="A102" s="49" t="s">
        <v>422</v>
      </c>
      <c r="B102" s="54"/>
      <c r="C102" s="59" t="s">
        <v>493</v>
      </c>
      <c r="D102" s="56">
        <v>30047759.336772904</v>
      </c>
      <c r="E102" s="57">
        <f>IF(D102 =0,0,D102 / D102 )</f>
        <v>1</v>
      </c>
      <c r="F102" s="56">
        <v>23707016.11582391</v>
      </c>
      <c r="G102" s="57">
        <f>IF(D102 =0,0,F102 / D102 )</f>
        <v>0.78897783525611853</v>
      </c>
      <c r="H102" s="56">
        <v>4262289.2736295974</v>
      </c>
      <c r="I102" s="57">
        <f>IF(D102 =0,0,H102 / D102 )</f>
        <v>0.1418504862827939</v>
      </c>
      <c r="J102" s="56">
        <v>1715435.2623692667</v>
      </c>
      <c r="K102" s="57">
        <f>IF(D102 =0,0,J102 / D102 )</f>
        <v>5.7090288934452796E-2</v>
      </c>
      <c r="L102" s="56">
        <v>363018.68495013082</v>
      </c>
      <c r="M102" s="57">
        <f>IF(D102 =0,0,L102 / D102 )</f>
        <v>1.2081389526634788E-2</v>
      </c>
    </row>
    <row r="103" spans="1:13" x14ac:dyDescent="0.25">
      <c r="A103" s="49" t="s">
        <v>424</v>
      </c>
    </row>
    <row r="104" spans="1:13" x14ac:dyDescent="0.25">
      <c r="A104" s="49" t="s">
        <v>426</v>
      </c>
      <c r="B104" s="49" t="s">
        <v>494</v>
      </c>
      <c r="C104" s="51" t="s">
        <v>495</v>
      </c>
      <c r="D104" s="52">
        <v>90391.476921732698</v>
      </c>
      <c r="E104" s="53">
        <f>IF(D104 =0,0,D104 / D104 )</f>
        <v>1</v>
      </c>
      <c r="F104" s="52">
        <v>67793.60769129952</v>
      </c>
      <c r="G104" s="53">
        <f>IF(D104 =0,0,F104 / D104 )</f>
        <v>0.75</v>
      </c>
      <c r="H104" s="52">
        <v>22597.869230433178</v>
      </c>
      <c r="I104" s="53">
        <f>IF(D104 =0,0,H104 / D104 )</f>
        <v>0.25000000000000006</v>
      </c>
      <c r="J104" s="52">
        <v>0</v>
      </c>
      <c r="K104" s="53">
        <f>IF(D104 =0,0,J104 / D104 )</f>
        <v>0</v>
      </c>
      <c r="L104" s="52">
        <v>0</v>
      </c>
      <c r="M104" s="53">
        <f>IF(D104 =0,0,L104 / D104 )</f>
        <v>0</v>
      </c>
    </row>
    <row r="105" spans="1:13" x14ac:dyDescent="0.25">
      <c r="A105" s="49" t="s">
        <v>428</v>
      </c>
      <c r="B105" s="49" t="s">
        <v>494</v>
      </c>
      <c r="C105" s="51" t="s">
        <v>496</v>
      </c>
      <c r="D105" s="52">
        <v>65820.146274853221</v>
      </c>
      <c r="E105" s="53">
        <f>IF(D105 =0,0,D105 / D105 )</f>
        <v>1</v>
      </c>
      <c r="F105" s="52">
        <v>65665.742716804627</v>
      </c>
      <c r="G105" s="53">
        <f>IF(D105 =0,0,F105 / D105 )</f>
        <v>0.99765415960329484</v>
      </c>
      <c r="H105" s="52">
        <v>0</v>
      </c>
      <c r="I105" s="53">
        <f>IF(D105 =0,0,H105 / D105 )</f>
        <v>0</v>
      </c>
      <c r="J105" s="52">
        <v>154.40355804858623</v>
      </c>
      <c r="K105" s="53">
        <f>IF(D105 =0,0,J105 / D105 )</f>
        <v>2.3458403967050521E-3</v>
      </c>
      <c r="L105" s="52">
        <v>0</v>
      </c>
      <c r="M105" s="53">
        <f>IF(D105 =0,0,L105 / D105 )</f>
        <v>0</v>
      </c>
    </row>
    <row r="106" spans="1:13" x14ac:dyDescent="0.25">
      <c r="A106" s="49" t="s">
        <v>430</v>
      </c>
      <c r="B106" s="49" t="s">
        <v>494</v>
      </c>
      <c r="C106" s="51" t="s">
        <v>497</v>
      </c>
      <c r="D106" s="52">
        <v>44397.630669999999</v>
      </c>
      <c r="E106" s="53">
        <f>IF(D106 =0,0,D106 / D106 )</f>
        <v>1</v>
      </c>
      <c r="F106" s="52">
        <v>44397.630669999999</v>
      </c>
      <c r="G106" s="53">
        <f>IF(D106 =0,0,F106 / D106 )</f>
        <v>1</v>
      </c>
      <c r="H106" s="52">
        <v>0</v>
      </c>
      <c r="I106" s="53">
        <f>IF(D106 =0,0,H106 / D106 )</f>
        <v>0</v>
      </c>
      <c r="J106" s="52">
        <v>0</v>
      </c>
      <c r="K106" s="53">
        <f>IF(D106 =0,0,J106 / D106 )</f>
        <v>0</v>
      </c>
      <c r="L106" s="52">
        <v>0</v>
      </c>
      <c r="M106" s="53">
        <f>IF(D106 =0,0,L106 / D106 )</f>
        <v>0</v>
      </c>
    </row>
    <row r="107" spans="1:13" ht="15.75" thickBot="1" x14ac:dyDescent="0.3">
      <c r="A107" s="49" t="s">
        <v>432</v>
      </c>
      <c r="B107" s="49" t="s">
        <v>494</v>
      </c>
      <c r="C107" s="51" t="s">
        <v>498</v>
      </c>
      <c r="D107" s="52">
        <v>32706.010432939969</v>
      </c>
      <c r="E107" s="53">
        <f>IF(D107 =0,0,D107 / D107 )</f>
        <v>1</v>
      </c>
      <c r="F107" s="52">
        <v>16583.281381689649</v>
      </c>
      <c r="G107" s="53">
        <f>IF(D107 =0,0,F107 / D107 )</f>
        <v>0.50704079042877515</v>
      </c>
      <c r="H107" s="52">
        <v>9798.9913407144759</v>
      </c>
      <c r="I107" s="53">
        <f>IF(D107 =0,0,H107 / D107 )</f>
        <v>0.29960827416741082</v>
      </c>
      <c r="J107" s="52">
        <v>5807.4235279744653</v>
      </c>
      <c r="K107" s="53">
        <f>IF(D107 =0,0,J107 / D107 )</f>
        <v>0.17756441250705096</v>
      </c>
      <c r="L107" s="52">
        <v>516.3141825613784</v>
      </c>
      <c r="M107" s="53">
        <f>IF(D107 =0,0,L107 / D107 )</f>
        <v>1.578652289676306E-2</v>
      </c>
    </row>
    <row r="108" spans="1:13" x14ac:dyDescent="0.25">
      <c r="A108" s="49" t="s">
        <v>434</v>
      </c>
      <c r="B108" s="54"/>
      <c r="C108" s="55" t="s">
        <v>499</v>
      </c>
      <c r="D108" s="56">
        <v>233315.26429952588</v>
      </c>
      <c r="E108" s="57">
        <f>IF(D108 =0,0,D108 / D108 )</f>
        <v>1</v>
      </c>
      <c r="F108" s="56">
        <v>194440.2624597938</v>
      </c>
      <c r="G108" s="57">
        <f>IF(D108 =0,0,F108 / D108 )</f>
        <v>0.83337994641522872</v>
      </c>
      <c r="H108" s="56">
        <v>32396.860571147652</v>
      </c>
      <c r="I108" s="57">
        <f>IF(D108 =0,0,H108 / D108 )</f>
        <v>0.13885444087171747</v>
      </c>
      <c r="J108" s="56">
        <v>5961.8270860230514</v>
      </c>
      <c r="K108" s="57">
        <f>IF(D108 =0,0,J108 / D108 )</f>
        <v>2.5552666277202363E-2</v>
      </c>
      <c r="L108" s="56">
        <v>516.3141825613784</v>
      </c>
      <c r="M108" s="57">
        <f>IF(D108 =0,0,L108 / D108 )</f>
        <v>2.2129464358514651E-3</v>
      </c>
    </row>
    <row r="109" spans="1:13" x14ac:dyDescent="0.25">
      <c r="A109" s="49" t="s">
        <v>436</v>
      </c>
    </row>
    <row r="110" spans="1:13" x14ac:dyDescent="0.25">
      <c r="A110" s="49" t="s">
        <v>438</v>
      </c>
      <c r="B110" s="49" t="s">
        <v>500</v>
      </c>
      <c r="C110" s="51" t="s">
        <v>501</v>
      </c>
      <c r="D110" s="52">
        <v>19783.648292731985</v>
      </c>
      <c r="E110" s="53">
        <f>IF(D110 =0,0,D110 / D110 )</f>
        <v>1</v>
      </c>
      <c r="F110" s="52">
        <v>14837.736219548991</v>
      </c>
      <c r="G110" s="53">
        <f>IF(D110 =0,0,F110 / D110 )</f>
        <v>0.75000000000000011</v>
      </c>
      <c r="H110" s="52">
        <v>4945.9120731829953</v>
      </c>
      <c r="I110" s="53">
        <f>IF(D110 =0,0,H110 / D110 )</f>
        <v>0.24999999999999994</v>
      </c>
      <c r="J110" s="52">
        <v>0</v>
      </c>
      <c r="K110" s="53">
        <f>IF(D110 =0,0,J110 / D110 )</f>
        <v>0</v>
      </c>
      <c r="L110" s="52">
        <v>0</v>
      </c>
      <c r="M110" s="53">
        <f>IF(D110 =0,0,L110 / D110 )</f>
        <v>0</v>
      </c>
    </row>
    <row r="111" spans="1:13" x14ac:dyDescent="0.25">
      <c r="A111" s="49" t="s">
        <v>440</v>
      </c>
      <c r="B111" s="49" t="s">
        <v>500</v>
      </c>
      <c r="C111" s="51" t="s">
        <v>502</v>
      </c>
      <c r="D111" s="52">
        <v>110525.32148635939</v>
      </c>
      <c r="E111" s="53">
        <f>IF(D111 =0,0,D111 / D111 )</f>
        <v>1</v>
      </c>
      <c r="F111" s="52">
        <v>82893.991114769538</v>
      </c>
      <c r="G111" s="53">
        <f>IF(D111 =0,0,F111 / D111 )</f>
        <v>0.75</v>
      </c>
      <c r="H111" s="52">
        <v>27631.330371589847</v>
      </c>
      <c r="I111" s="53">
        <f>IF(D111 =0,0,H111 / D111 )</f>
        <v>0.25</v>
      </c>
      <c r="J111" s="52">
        <v>0</v>
      </c>
      <c r="K111" s="53">
        <f>IF(D111 =0,0,J111 / D111 )</f>
        <v>0</v>
      </c>
      <c r="L111" s="52">
        <v>0</v>
      </c>
      <c r="M111" s="53">
        <f>IF(D111 =0,0,L111 / D111 )</f>
        <v>0</v>
      </c>
    </row>
    <row r="112" spans="1:13" ht="15.75" thickBot="1" x14ac:dyDescent="0.3">
      <c r="A112" s="49" t="s">
        <v>442</v>
      </c>
      <c r="B112" s="49" t="s">
        <v>500</v>
      </c>
      <c r="C112" s="51" t="s">
        <v>503</v>
      </c>
      <c r="D112" s="52">
        <v>111626.08187751104</v>
      </c>
      <c r="E112" s="53">
        <f>IF(D112 =0,0,D112 / D112 )</f>
        <v>1</v>
      </c>
      <c r="F112" s="52">
        <v>83719.561408133275</v>
      </c>
      <c r="G112" s="53">
        <f>IF(D112 =0,0,F112 / D112 )</f>
        <v>0.75</v>
      </c>
      <c r="H112" s="52">
        <v>27906.52046937776</v>
      </c>
      <c r="I112" s="53">
        <f>IF(D112 =0,0,H112 / D112 )</f>
        <v>0.25</v>
      </c>
      <c r="J112" s="52">
        <v>0</v>
      </c>
      <c r="K112" s="53">
        <f>IF(D112 =0,0,J112 / D112 )</f>
        <v>0</v>
      </c>
      <c r="L112" s="52">
        <v>0</v>
      </c>
      <c r="M112" s="53">
        <f>IF(D112 =0,0,L112 / D112 )</f>
        <v>0</v>
      </c>
    </row>
    <row r="113" spans="1:13" x14ac:dyDescent="0.25">
      <c r="A113" s="49" t="s">
        <v>444</v>
      </c>
      <c r="B113" s="54"/>
      <c r="C113" s="55" t="s">
        <v>504</v>
      </c>
      <c r="D113" s="56">
        <v>241935.05165660239</v>
      </c>
      <c r="E113" s="57">
        <f>IF(D113 =0,0,D113 / D113 )</f>
        <v>1</v>
      </c>
      <c r="F113" s="56">
        <v>181451.28874245178</v>
      </c>
      <c r="G113" s="57">
        <f>IF(D113 =0,0,F113 / D113 )</f>
        <v>0.75</v>
      </c>
      <c r="H113" s="56">
        <v>60483.762914150604</v>
      </c>
      <c r="I113" s="57">
        <f>IF(D113 =0,0,H113 / D113 )</f>
        <v>0.25000000000000006</v>
      </c>
      <c r="J113" s="56">
        <v>0</v>
      </c>
      <c r="K113" s="57">
        <f>IF(D113 =0,0,J113 / D113 )</f>
        <v>0</v>
      </c>
      <c r="L113" s="56">
        <v>0</v>
      </c>
      <c r="M113" s="57">
        <f>IF(D113 =0,0,L113 / D113 )</f>
        <v>0</v>
      </c>
    </row>
    <row r="114" spans="1:13" x14ac:dyDescent="0.25">
      <c r="A114" s="49" t="s">
        <v>446</v>
      </c>
    </row>
    <row r="115" spans="1:13" x14ac:dyDescent="0.25">
      <c r="A115" s="49" t="s">
        <v>448</v>
      </c>
      <c r="B115" s="49" t="s">
        <v>500</v>
      </c>
      <c r="C115" s="51" t="s">
        <v>505</v>
      </c>
      <c r="D115" s="52">
        <v>187232.10003512385</v>
      </c>
      <c r="E115" s="53">
        <f>IF(D115 =0,0,D115 / D115 )</f>
        <v>1</v>
      </c>
      <c r="F115" s="52">
        <v>186792.88341130153</v>
      </c>
      <c r="G115" s="53">
        <f>IF(D115 =0,0,F115 / D115 )</f>
        <v>0.99765415960329495</v>
      </c>
      <c r="H115" s="52">
        <v>0</v>
      </c>
      <c r="I115" s="53">
        <f>IF(D115 =0,0,H115 / D115 )</f>
        <v>0</v>
      </c>
      <c r="J115" s="52">
        <v>439.21662382231483</v>
      </c>
      <c r="K115" s="53">
        <f>IF(D115 =0,0,J115 / D115 )</f>
        <v>2.3458403967050517E-3</v>
      </c>
      <c r="L115" s="52">
        <v>0</v>
      </c>
      <c r="M115" s="53">
        <f>IF(D115 =0,0,L115 / D115 )</f>
        <v>0</v>
      </c>
    </row>
    <row r="116" spans="1:13" ht="15.75" thickBot="1" x14ac:dyDescent="0.3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</row>
    <row r="117" spans="1:13" x14ac:dyDescent="0.25">
      <c r="A117" s="49" t="s">
        <v>385</v>
      </c>
      <c r="B117" s="54"/>
      <c r="C117" s="55" t="s">
        <v>506</v>
      </c>
      <c r="D117" s="56">
        <v>187232.10003512385</v>
      </c>
      <c r="E117" s="57">
        <f>IF(D117 =0,0,D117 / D117 )</f>
        <v>1</v>
      </c>
      <c r="F117" s="56">
        <v>186792.88341130153</v>
      </c>
      <c r="G117" s="57">
        <f>IF(D117 =0,0,F117 / D117 )</f>
        <v>0.99765415960329495</v>
      </c>
      <c r="H117" s="56">
        <v>0</v>
      </c>
      <c r="I117" s="57">
        <f>IF(D117 =0,0,H117 / D117 )</f>
        <v>0</v>
      </c>
      <c r="J117" s="56">
        <v>439.21662382231483</v>
      </c>
      <c r="K117" s="57">
        <f>IF(D117 =0,0,J117 / D117 )</f>
        <v>2.3458403967050517E-3</v>
      </c>
      <c r="L117" s="56">
        <v>0</v>
      </c>
      <c r="M117" s="57">
        <f>IF(D117 =0,0,L117 / D117 )</f>
        <v>0</v>
      </c>
    </row>
    <row r="118" spans="1:13" x14ac:dyDescent="0.25">
      <c r="A118" s="49" t="s">
        <v>388</v>
      </c>
    </row>
    <row r="119" spans="1:13" ht="15.75" thickBot="1" x14ac:dyDescent="0.3">
      <c r="A119" s="49" t="s">
        <v>391</v>
      </c>
      <c r="B119" s="49" t="s">
        <v>500</v>
      </c>
      <c r="C119" s="51" t="s">
        <v>507</v>
      </c>
      <c r="D119" s="52">
        <v>138967.51163671404</v>
      </c>
      <c r="E119" s="53">
        <f>IF(D119 =0,0,D119 / D119 )</f>
        <v>1</v>
      </c>
      <c r="F119" s="52">
        <v>120972.28103030464</v>
      </c>
      <c r="G119" s="53">
        <f>IF(D119 =0,0,F119 / D119 )</f>
        <v>0.87050764315725715</v>
      </c>
      <c r="H119" s="52">
        <v>0</v>
      </c>
      <c r="I119" s="53">
        <f>IF(D119 =0,0,H119 / D119 )</f>
        <v>0</v>
      </c>
      <c r="J119" s="52">
        <v>12681.553353735393</v>
      </c>
      <c r="K119" s="53">
        <f>IF(D119 =0,0,J119 / D119 )</f>
        <v>9.1255525873466345E-2</v>
      </c>
      <c r="L119" s="52">
        <v>5313.6772526739915</v>
      </c>
      <c r="M119" s="53">
        <f>IF(D119 =0,0,L119 / D119 )</f>
        <v>3.8236830969276436E-2</v>
      </c>
    </row>
    <row r="120" spans="1:13" x14ac:dyDescent="0.25">
      <c r="A120" s="49" t="s">
        <v>393</v>
      </c>
      <c r="B120" s="54"/>
      <c r="C120" s="55" t="s">
        <v>508</v>
      </c>
      <c r="D120" s="56">
        <v>138967.51163671404</v>
      </c>
      <c r="E120" s="57">
        <f>IF(D120 =0,0,D120 / D120 )</f>
        <v>1</v>
      </c>
      <c r="F120" s="56">
        <v>120972.28103030464</v>
      </c>
      <c r="G120" s="57">
        <f>IF(D120 =0,0,F120 / D120 )</f>
        <v>0.87050764315725715</v>
      </c>
      <c r="H120" s="56">
        <v>0</v>
      </c>
      <c r="I120" s="57">
        <f>IF(D120 =0,0,H120 / D120 )</f>
        <v>0</v>
      </c>
      <c r="J120" s="56">
        <v>12681.553353735393</v>
      </c>
      <c r="K120" s="57">
        <f>IF(D120 =0,0,J120 / D120 )</f>
        <v>9.1255525873466345E-2</v>
      </c>
      <c r="L120" s="56">
        <v>5313.6772526739915</v>
      </c>
      <c r="M120" s="57">
        <f>IF(D120 =0,0,L120 / D120 )</f>
        <v>3.8236830969276436E-2</v>
      </c>
    </row>
    <row r="121" spans="1:13" x14ac:dyDescent="0.25">
      <c r="A121" s="49" t="s">
        <v>394</v>
      </c>
    </row>
    <row r="122" spans="1:13" x14ac:dyDescent="0.25">
      <c r="A122" s="49" t="s">
        <v>396</v>
      </c>
      <c r="B122" s="49" t="s">
        <v>500</v>
      </c>
      <c r="C122" s="51" t="s">
        <v>509</v>
      </c>
      <c r="D122" s="52">
        <v>113172.52206029223</v>
      </c>
      <c r="E122" s="53">
        <f>IF(D122 =0,0,D122 / D122 )</f>
        <v>1</v>
      </c>
      <c r="F122" s="52">
        <v>57383.085040268568</v>
      </c>
      <c r="G122" s="53">
        <f>IF(D122 =0,0,F122 / D122 )</f>
        <v>0.50704079042877515</v>
      </c>
      <c r="H122" s="52">
        <v>33907.42401765738</v>
      </c>
      <c r="I122" s="53">
        <f>IF(D122 =0,0,H122 / D122 )</f>
        <v>0.29960827416741076</v>
      </c>
      <c r="J122" s="52">
        <v>20095.412391577058</v>
      </c>
      <c r="K122" s="53">
        <f>IF(D122 =0,0,J122 / D122 )</f>
        <v>0.17756441250705099</v>
      </c>
      <c r="L122" s="52">
        <v>1786.600610789226</v>
      </c>
      <c r="M122" s="53">
        <f>IF(D122 =0,0,L122 / D122 )</f>
        <v>1.578652289676306E-2</v>
      </c>
    </row>
    <row r="123" spans="1:13" ht="15.75" thickBot="1" x14ac:dyDescent="0.3">
      <c r="A123" s="49" t="s">
        <v>398</v>
      </c>
      <c r="B123" s="49" t="s">
        <v>500</v>
      </c>
      <c r="C123" s="51" t="s">
        <v>510</v>
      </c>
      <c r="D123" s="52">
        <v>66679.398067905538</v>
      </c>
      <c r="E123" s="53">
        <f>IF(D123 =0,0,D123 / D123 )</f>
        <v>1</v>
      </c>
      <c r="F123" s="52">
        <v>33809.174701665776</v>
      </c>
      <c r="G123" s="53">
        <f>IF(D123 =0,0,F123 / D123 )</f>
        <v>0.50704079042877526</v>
      </c>
      <c r="H123" s="52">
        <v>19977.699377646961</v>
      </c>
      <c r="I123" s="53">
        <f>IF(D123 =0,0,H123 / D123 )</f>
        <v>0.29960827416741076</v>
      </c>
      <c r="J123" s="52">
        <v>11839.888144251434</v>
      </c>
      <c r="K123" s="53">
        <f>IF(D123 =0,0,J123 / D123 )</f>
        <v>0.17756441250705093</v>
      </c>
      <c r="L123" s="52">
        <v>1052.6358443413694</v>
      </c>
      <c r="M123" s="53">
        <f>IF(D123 =0,0,L123 / D123 )</f>
        <v>1.578652289676306E-2</v>
      </c>
    </row>
    <row r="124" spans="1:13" x14ac:dyDescent="0.25">
      <c r="A124" s="49" t="s">
        <v>400</v>
      </c>
      <c r="B124" s="54"/>
      <c r="C124" s="55" t="s">
        <v>511</v>
      </c>
      <c r="D124" s="56">
        <v>179851.92012819779</v>
      </c>
      <c r="E124" s="57">
        <f>IF(D124 =0,0,D124 / D124 )</f>
        <v>1</v>
      </c>
      <c r="F124" s="56">
        <v>91192.259741934336</v>
      </c>
      <c r="G124" s="57">
        <f>IF(D124 =0,0,F124 / D124 )</f>
        <v>0.50704079042877515</v>
      </c>
      <c r="H124" s="56">
        <v>53885.123395304334</v>
      </c>
      <c r="I124" s="57">
        <f>IF(D124 =0,0,H124 / D124 )</f>
        <v>0.2996082741674107</v>
      </c>
      <c r="J124" s="56">
        <v>31935.300535828494</v>
      </c>
      <c r="K124" s="57">
        <f>IF(D124 =0,0,J124 / D124 )</f>
        <v>0.17756441250705096</v>
      </c>
      <c r="L124" s="56">
        <v>2839.2364551305955</v>
      </c>
      <c r="M124" s="57">
        <f>IF(D124 =0,0,L124 / D124 )</f>
        <v>1.578652289676306E-2</v>
      </c>
    </row>
    <row r="125" spans="1:13" ht="15.75" thickBot="1" x14ac:dyDescent="0.3">
      <c r="A125" s="49" t="s">
        <v>402</v>
      </c>
    </row>
    <row r="126" spans="1:13" x14ac:dyDescent="0.25">
      <c r="A126" s="49" t="s">
        <v>404</v>
      </c>
      <c r="B126" s="54"/>
      <c r="C126" s="58" t="s">
        <v>512</v>
      </c>
      <c r="D126" s="56">
        <v>747986.58345663804</v>
      </c>
      <c r="E126" s="57">
        <f>IF(D126 =0,0,D126 / D126 )</f>
        <v>1</v>
      </c>
      <c r="F126" s="56">
        <v>580408.71292599221</v>
      </c>
      <c r="G126" s="57">
        <f>IF(D126 =0,0,F126 / D126 )</f>
        <v>0.77596139524826035</v>
      </c>
      <c r="H126" s="56">
        <v>114368.88630945493</v>
      </c>
      <c r="I126" s="57">
        <f>IF(D126 =0,0,H126 / D126 )</f>
        <v>0.15290232316858807</v>
      </c>
      <c r="J126" s="56">
        <v>45056.070513386199</v>
      </c>
      <c r="K126" s="57">
        <f>IF(D126 =0,0,J126 / D126 )</f>
        <v>6.0236468821633846E-2</v>
      </c>
      <c r="L126" s="56">
        <v>8152.913707804586</v>
      </c>
      <c r="M126" s="57">
        <f>IF(D126 =0,0,L126 / D126 )</f>
        <v>1.0899812761517564E-2</v>
      </c>
    </row>
    <row r="127" spans="1:13" x14ac:dyDescent="0.25">
      <c r="A127" s="49" t="s">
        <v>405</v>
      </c>
    </row>
    <row r="128" spans="1:13" x14ac:dyDescent="0.25">
      <c r="A128" s="49" t="s">
        <v>407</v>
      </c>
      <c r="B128" s="49" t="s">
        <v>513</v>
      </c>
      <c r="C128" s="51" t="s">
        <v>514</v>
      </c>
      <c r="D128" s="52">
        <v>406621.73195188795</v>
      </c>
      <c r="E128" s="53">
        <f>IF(D128 =0,0,D128 / D128 )</f>
        <v>1</v>
      </c>
      <c r="F128" s="52">
        <v>0</v>
      </c>
      <c r="G128" s="53">
        <f>IF(D128 =0,0,F128 / D128 )</f>
        <v>0</v>
      </c>
      <c r="H128" s="52">
        <v>406621.73195188795</v>
      </c>
      <c r="I128" s="53">
        <f>IF(D128 =0,0,H128 / D128 )</f>
        <v>1</v>
      </c>
      <c r="J128" s="52">
        <v>0</v>
      </c>
      <c r="K128" s="53">
        <f>IF(D128 =0,0,J128 / D128 )</f>
        <v>0</v>
      </c>
      <c r="L128" s="52">
        <v>0</v>
      </c>
      <c r="M128" s="53">
        <f>IF(D128 =0,0,L128 / D128 )</f>
        <v>0</v>
      </c>
    </row>
    <row r="129" spans="1:13" x14ac:dyDescent="0.25">
      <c r="A129" s="49" t="s">
        <v>409</v>
      </c>
      <c r="B129" s="49" t="s">
        <v>515</v>
      </c>
      <c r="C129" s="51" t="s">
        <v>516</v>
      </c>
      <c r="D129" s="52">
        <v>765944.1972999092</v>
      </c>
      <c r="E129" s="53">
        <f>IF(D129 =0,0,D129 / D129 )</f>
        <v>1</v>
      </c>
      <c r="F129" s="52">
        <v>0</v>
      </c>
      <c r="G129" s="53">
        <f>IF(D129 =0,0,F129 / D129 )</f>
        <v>0</v>
      </c>
      <c r="H129" s="52">
        <v>765944.1972999092</v>
      </c>
      <c r="I129" s="53">
        <f>IF(D129 =0,0,H129 / D129 )</f>
        <v>1</v>
      </c>
      <c r="J129" s="52">
        <v>0</v>
      </c>
      <c r="K129" s="53">
        <f>IF(D129 =0,0,J129 / D129 )</f>
        <v>0</v>
      </c>
      <c r="L129" s="52">
        <v>0</v>
      </c>
      <c r="M129" s="53">
        <f>IF(D129 =0,0,L129 / D129 )</f>
        <v>0</v>
      </c>
    </row>
    <row r="130" spans="1:13" x14ac:dyDescent="0.25">
      <c r="A130" s="49" t="s">
        <v>410</v>
      </c>
      <c r="B130" s="49" t="s">
        <v>517</v>
      </c>
      <c r="C130" s="51" t="s">
        <v>518</v>
      </c>
      <c r="D130" s="52">
        <v>57537.024044546357</v>
      </c>
      <c r="E130" s="53">
        <f>IF(D130 =0,0,D130 / D130 )</f>
        <v>1</v>
      </c>
      <c r="F130" s="52">
        <v>0</v>
      </c>
      <c r="G130" s="53">
        <f>IF(D130 =0,0,F130 / D130 )</f>
        <v>0</v>
      </c>
      <c r="H130" s="52">
        <v>57537.024044546357</v>
      </c>
      <c r="I130" s="53">
        <f>IF(D130 =0,0,H130 / D130 )</f>
        <v>1</v>
      </c>
      <c r="J130" s="52">
        <v>0</v>
      </c>
      <c r="K130" s="53">
        <f>IF(D130 =0,0,J130 / D130 )</f>
        <v>0</v>
      </c>
      <c r="L130" s="52">
        <v>0</v>
      </c>
      <c r="M130" s="53">
        <f>IF(D130 =0,0,L130 / D130 )</f>
        <v>0</v>
      </c>
    </row>
    <row r="131" spans="1:13" ht="15.75" thickBot="1" x14ac:dyDescent="0.3">
      <c r="A131" s="49" t="s">
        <v>412</v>
      </c>
      <c r="B131" s="49" t="s">
        <v>519</v>
      </c>
      <c r="C131" s="51" t="s">
        <v>520</v>
      </c>
      <c r="D131" s="52">
        <v>-600028.20980401034</v>
      </c>
      <c r="E131" s="53">
        <f>IF(D131 =0,0,D131 / D131 )</f>
        <v>1</v>
      </c>
      <c r="F131" s="52">
        <v>0</v>
      </c>
      <c r="G131" s="53">
        <f>IF(D131 =0,0,F131 / D131 )</f>
        <v>0</v>
      </c>
      <c r="H131" s="52">
        <v>-600028.20980401034</v>
      </c>
      <c r="I131" s="53">
        <f>IF(D131 =0,0,H131 / D131 )</f>
        <v>1</v>
      </c>
      <c r="J131" s="52">
        <v>0</v>
      </c>
      <c r="K131" s="53">
        <f>IF(D131 =0,0,J131 / D131 )</f>
        <v>0</v>
      </c>
      <c r="L131" s="52">
        <v>0</v>
      </c>
      <c r="M131" s="53">
        <f>IF(D131 =0,0,L131 / D131 )</f>
        <v>0</v>
      </c>
    </row>
    <row r="132" spans="1:13" x14ac:dyDescent="0.25">
      <c r="A132" s="49" t="s">
        <v>414</v>
      </c>
      <c r="B132" s="54"/>
      <c r="C132" s="55" t="s">
        <v>521</v>
      </c>
      <c r="D132" s="56">
        <v>630074.74349233333</v>
      </c>
      <c r="E132" s="57">
        <f>IF(D132 =0,0,D132 / D132 )</f>
        <v>1</v>
      </c>
      <c r="F132" s="56">
        <v>0</v>
      </c>
      <c r="G132" s="57">
        <f>IF(D132 =0,0,F132 / D132 )</f>
        <v>0</v>
      </c>
      <c r="H132" s="56">
        <v>630074.74349233333</v>
      </c>
      <c r="I132" s="57">
        <f>IF(D132 =0,0,H132 / D132 )</f>
        <v>1</v>
      </c>
      <c r="J132" s="56">
        <v>0</v>
      </c>
      <c r="K132" s="57">
        <f>IF(D132 =0,0,J132 / D132 )</f>
        <v>0</v>
      </c>
      <c r="L132" s="56">
        <v>0</v>
      </c>
      <c r="M132" s="57">
        <f>IF(D132 =0,0,L132 / D132 )</f>
        <v>0</v>
      </c>
    </row>
    <row r="133" spans="1:13" ht="15.75" thickBot="1" x14ac:dyDescent="0.3">
      <c r="A133" s="49" t="s">
        <v>416</v>
      </c>
    </row>
    <row r="134" spans="1:13" x14ac:dyDescent="0.25">
      <c r="A134" s="49" t="s">
        <v>419</v>
      </c>
      <c r="B134" s="54"/>
      <c r="C134" s="58" t="s">
        <v>522</v>
      </c>
      <c r="D134" s="56">
        <v>31659135.928021397</v>
      </c>
      <c r="E134" s="57">
        <f>IF(D134 =0,0,D134 / D134 )</f>
        <v>1</v>
      </c>
      <c r="F134" s="56">
        <v>24481865.091209691</v>
      </c>
      <c r="G134" s="57">
        <f>IF(D134 =0,0,F134 / D134 )</f>
        <v>0.77329542874671042</v>
      </c>
      <c r="H134" s="56">
        <v>5039129.7640025327</v>
      </c>
      <c r="I134" s="57">
        <f>IF(D134 =0,0,H134 / D134 )</f>
        <v>0.15916826585094559</v>
      </c>
      <c r="J134" s="56">
        <v>1766453.1599686763</v>
      </c>
      <c r="K134" s="57">
        <f>IF(D134 =0,0,J134 / D134 )</f>
        <v>5.5796000370471083E-2</v>
      </c>
      <c r="L134" s="56">
        <v>371687.91284049681</v>
      </c>
      <c r="M134" s="57">
        <f>IF(D134 =0,0,L134 / D134 )</f>
        <v>1.174030503187287E-2</v>
      </c>
    </row>
    <row r="135" spans="1:13" x14ac:dyDescent="0.25">
      <c r="A135" s="49" t="s">
        <v>421</v>
      </c>
    </row>
    <row r="136" spans="1:13" x14ac:dyDescent="0.25">
      <c r="A136" s="49" t="s">
        <v>422</v>
      </c>
      <c r="B136" s="49" t="s">
        <v>523</v>
      </c>
      <c r="C136" s="51" t="s">
        <v>209</v>
      </c>
      <c r="D136" s="52">
        <v>824.14636897047819</v>
      </c>
      <c r="E136" s="53">
        <f t="shared" ref="E136:E149" si="20">IF(D136 =0,0,D136 / D136 )</f>
        <v>1</v>
      </c>
      <c r="F136" s="52">
        <v>442.2251644180796</v>
      </c>
      <c r="G136" s="53">
        <f t="shared" ref="G136:G149" si="21">IF(D136 =0,0,F136 / D136 )</f>
        <v>0.53658570985455689</v>
      </c>
      <c r="H136" s="52">
        <v>236.27438351087446</v>
      </c>
      <c r="I136" s="53">
        <f t="shared" ref="I136:I149" si="22">IF(D136 =0,0,H136 / D136 )</f>
        <v>0.28668983132938858</v>
      </c>
      <c r="J136" s="52">
        <v>133.80021155575227</v>
      </c>
      <c r="K136" s="53">
        <f t="shared" ref="K136:K149" si="23">IF(D136 =0,0,J136 / D136 )</f>
        <v>0.16235005891355828</v>
      </c>
      <c r="L136" s="52">
        <v>11.846609485771939</v>
      </c>
      <c r="M136" s="53">
        <f t="shared" ref="M136:M149" si="24">IF(D136 =0,0,L136 / D136 )</f>
        <v>1.4374399902496322E-2</v>
      </c>
    </row>
    <row r="137" spans="1:13" x14ac:dyDescent="0.25">
      <c r="A137" s="49" t="s">
        <v>424</v>
      </c>
      <c r="B137" s="49" t="s">
        <v>524</v>
      </c>
      <c r="C137" s="51" t="s">
        <v>525</v>
      </c>
      <c r="D137" s="52">
        <v>2073.272017052107</v>
      </c>
      <c r="E137" s="53">
        <f t="shared" si="20"/>
        <v>1</v>
      </c>
      <c r="F137" s="52">
        <v>1112.4881369914935</v>
      </c>
      <c r="G137" s="53">
        <f t="shared" si="21"/>
        <v>0.53658570985455678</v>
      </c>
      <c r="H137" s="52">
        <v>594.38600486860969</v>
      </c>
      <c r="I137" s="53">
        <f t="shared" si="22"/>
        <v>0.28668983132938852</v>
      </c>
      <c r="J137" s="52">
        <v>336.59583411224122</v>
      </c>
      <c r="K137" s="53">
        <f t="shared" si="23"/>
        <v>0.16235005891355819</v>
      </c>
      <c r="L137" s="52">
        <v>29.802041079762152</v>
      </c>
      <c r="M137" s="53">
        <f t="shared" si="24"/>
        <v>1.4374399902496319E-2</v>
      </c>
    </row>
    <row r="138" spans="1:13" x14ac:dyDescent="0.25">
      <c r="A138" s="49" t="s">
        <v>426</v>
      </c>
      <c r="B138" s="49" t="s">
        <v>526</v>
      </c>
      <c r="C138" s="51" t="s">
        <v>527</v>
      </c>
      <c r="D138" s="52">
        <v>3.1882978051941797</v>
      </c>
      <c r="E138" s="53">
        <f t="shared" si="20"/>
        <v>1</v>
      </c>
      <c r="F138" s="52">
        <v>1.7107950410278443</v>
      </c>
      <c r="G138" s="53">
        <f t="shared" si="21"/>
        <v>0.53658570985455678</v>
      </c>
      <c r="H138" s="52">
        <v>0.91405255999897916</v>
      </c>
      <c r="I138" s="53">
        <f t="shared" si="22"/>
        <v>0.28668983132938858</v>
      </c>
      <c r="J138" s="52">
        <v>0.51762033650724359</v>
      </c>
      <c r="K138" s="53">
        <f t="shared" si="23"/>
        <v>0.16235005891355828</v>
      </c>
      <c r="L138" s="52">
        <v>4.582986766011244E-2</v>
      </c>
      <c r="M138" s="53">
        <f t="shared" si="24"/>
        <v>1.4374399902496317E-2</v>
      </c>
    </row>
    <row r="139" spans="1:13" x14ac:dyDescent="0.25">
      <c r="A139" s="49" t="s">
        <v>428</v>
      </c>
      <c r="B139" s="49" t="s">
        <v>528</v>
      </c>
      <c r="C139" s="51" t="s">
        <v>529</v>
      </c>
      <c r="D139" s="52">
        <v>647462.2569123368</v>
      </c>
      <c r="E139" s="53">
        <f t="shared" si="20"/>
        <v>1</v>
      </c>
      <c r="F139" s="52">
        <v>347418.99472933967</v>
      </c>
      <c r="G139" s="53">
        <f t="shared" si="21"/>
        <v>0.53658570985455678</v>
      </c>
      <c r="H139" s="52">
        <v>185620.84522634317</v>
      </c>
      <c r="I139" s="53">
        <f t="shared" si="22"/>
        <v>0.28668983132938869</v>
      </c>
      <c r="J139" s="52">
        <v>105115.5355540233</v>
      </c>
      <c r="K139" s="53">
        <f t="shared" si="23"/>
        <v>0.1623500589135583</v>
      </c>
      <c r="L139" s="52">
        <v>9306.8814026307446</v>
      </c>
      <c r="M139" s="53">
        <f t="shared" si="24"/>
        <v>1.4374399902496325E-2</v>
      </c>
    </row>
    <row r="140" spans="1:13" x14ac:dyDescent="0.25">
      <c r="A140" s="49" t="s">
        <v>430</v>
      </c>
      <c r="B140" s="49" t="s">
        <v>530</v>
      </c>
      <c r="C140" s="51" t="s">
        <v>531</v>
      </c>
      <c r="D140" s="52">
        <v>110732.69398591435</v>
      </c>
      <c r="E140" s="53">
        <f t="shared" si="20"/>
        <v>1</v>
      </c>
      <c r="F140" s="52">
        <v>59417.58120653926</v>
      </c>
      <c r="G140" s="53">
        <f t="shared" si="21"/>
        <v>0.53658570985455678</v>
      </c>
      <c r="H140" s="52">
        <v>31745.937361470595</v>
      </c>
      <c r="I140" s="53">
        <f t="shared" si="22"/>
        <v>0.28668983132938869</v>
      </c>
      <c r="J140" s="52">
        <v>17977.459392270219</v>
      </c>
      <c r="K140" s="53">
        <f t="shared" si="23"/>
        <v>0.1623500589135583</v>
      </c>
      <c r="L140" s="52">
        <v>1591.7160256342825</v>
      </c>
      <c r="M140" s="53">
        <f t="shared" si="24"/>
        <v>1.4374399902496324E-2</v>
      </c>
    </row>
    <row r="141" spans="1:13" x14ac:dyDescent="0.25">
      <c r="A141" s="49" t="s">
        <v>432</v>
      </c>
      <c r="B141" s="49" t="s">
        <v>532</v>
      </c>
      <c r="C141" s="51" t="s">
        <v>533</v>
      </c>
      <c r="D141" s="52">
        <v>-6040.7595193076932</v>
      </c>
      <c r="E141" s="53">
        <f t="shared" si="20"/>
        <v>1</v>
      </c>
      <c r="F141" s="52">
        <v>0</v>
      </c>
      <c r="G141" s="53">
        <f t="shared" si="21"/>
        <v>0</v>
      </c>
      <c r="H141" s="52">
        <v>-6040.7595193076932</v>
      </c>
      <c r="I141" s="53">
        <f t="shared" si="22"/>
        <v>1</v>
      </c>
      <c r="J141" s="52">
        <v>0</v>
      </c>
      <c r="K141" s="53">
        <f t="shared" si="23"/>
        <v>0</v>
      </c>
      <c r="L141" s="52">
        <v>0</v>
      </c>
      <c r="M141" s="53">
        <f t="shared" si="24"/>
        <v>0</v>
      </c>
    </row>
    <row r="142" spans="1:13" x14ac:dyDescent="0.25">
      <c r="A142" s="49" t="s">
        <v>434</v>
      </c>
      <c r="B142" s="49" t="s">
        <v>534</v>
      </c>
      <c r="C142" s="51" t="s">
        <v>535</v>
      </c>
      <c r="D142" s="52">
        <v>314252.42801099655</v>
      </c>
      <c r="E142" s="53">
        <f t="shared" si="20"/>
        <v>1</v>
      </c>
      <c r="F142" s="52">
        <v>0</v>
      </c>
      <c r="G142" s="53">
        <f t="shared" si="21"/>
        <v>0</v>
      </c>
      <c r="H142" s="52">
        <v>314252.42801099655</v>
      </c>
      <c r="I142" s="53">
        <f t="shared" si="22"/>
        <v>1</v>
      </c>
      <c r="J142" s="52">
        <v>0</v>
      </c>
      <c r="K142" s="53">
        <f t="shared" si="23"/>
        <v>0</v>
      </c>
      <c r="L142" s="52">
        <v>0</v>
      </c>
      <c r="M142" s="53">
        <f t="shared" si="24"/>
        <v>0</v>
      </c>
    </row>
    <row r="143" spans="1:13" x14ac:dyDescent="0.25">
      <c r="A143" s="49" t="s">
        <v>436</v>
      </c>
      <c r="B143" s="49" t="s">
        <v>536</v>
      </c>
      <c r="C143" s="51" t="s">
        <v>537</v>
      </c>
      <c r="D143" s="52">
        <v>465699.8216225857</v>
      </c>
      <c r="E143" s="53">
        <f t="shared" si="20"/>
        <v>1</v>
      </c>
      <c r="F143" s="52">
        <v>367495.71812756755</v>
      </c>
      <c r="G143" s="53">
        <f t="shared" si="21"/>
        <v>0.78912574380454648</v>
      </c>
      <c r="H143" s="52">
        <v>63773.446909711965</v>
      </c>
      <c r="I143" s="53">
        <f t="shared" si="22"/>
        <v>0.13694110229098497</v>
      </c>
      <c r="J143" s="52">
        <v>28065.368178087414</v>
      </c>
      <c r="K143" s="53">
        <f t="shared" si="23"/>
        <v>6.0264932205261315E-2</v>
      </c>
      <c r="L143" s="52">
        <v>6365.2884072186962</v>
      </c>
      <c r="M143" s="53">
        <f t="shared" si="24"/>
        <v>1.3668221699207088E-2</v>
      </c>
    </row>
    <row r="144" spans="1:13" x14ac:dyDescent="0.25">
      <c r="A144" s="49" t="s">
        <v>438</v>
      </c>
      <c r="B144" s="49" t="s">
        <v>538</v>
      </c>
      <c r="C144" s="51" t="s">
        <v>539</v>
      </c>
      <c r="D144" s="52">
        <v>1771.2319881638248</v>
      </c>
      <c r="E144" s="53">
        <f t="shared" si="20"/>
        <v>1</v>
      </c>
      <c r="F144" s="52">
        <v>1397.7247601101838</v>
      </c>
      <c r="G144" s="53">
        <f t="shared" si="21"/>
        <v>0.78912574380454636</v>
      </c>
      <c r="H144" s="52">
        <v>242.55446087220696</v>
      </c>
      <c r="I144" s="53">
        <f t="shared" si="22"/>
        <v>0.13694110229098494</v>
      </c>
      <c r="J144" s="52">
        <v>106.7431756864831</v>
      </c>
      <c r="K144" s="53">
        <f t="shared" si="23"/>
        <v>6.0264932205261308E-2</v>
      </c>
      <c r="L144" s="52">
        <v>24.209591494950498</v>
      </c>
      <c r="M144" s="53">
        <f t="shared" si="24"/>
        <v>1.3668221699207086E-2</v>
      </c>
    </row>
    <row r="145" spans="1:13" x14ac:dyDescent="0.25">
      <c r="A145" s="49" t="s">
        <v>440</v>
      </c>
      <c r="B145" s="49" t="s">
        <v>540</v>
      </c>
      <c r="C145" s="51" t="s">
        <v>541</v>
      </c>
      <c r="D145" s="52">
        <v>59810.494705626705</v>
      </c>
      <c r="E145" s="53">
        <f t="shared" si="20"/>
        <v>1</v>
      </c>
      <c r="F145" s="52">
        <v>32093.456758370929</v>
      </c>
      <c r="G145" s="53">
        <f t="shared" si="21"/>
        <v>0.536585709854557</v>
      </c>
      <c r="H145" s="52">
        <v>17147.060638883409</v>
      </c>
      <c r="I145" s="53">
        <f t="shared" si="22"/>
        <v>0.28668983132938858</v>
      </c>
      <c r="J145" s="52">
        <v>9710.237339107558</v>
      </c>
      <c r="K145" s="53">
        <f t="shared" si="23"/>
        <v>0.16235005891355822</v>
      </c>
      <c r="L145" s="52">
        <v>859.73996926481732</v>
      </c>
      <c r="M145" s="53">
        <f t="shared" si="24"/>
        <v>1.4374399902496322E-2</v>
      </c>
    </row>
    <row r="146" spans="1:13" x14ac:dyDescent="0.25">
      <c r="A146" s="49" t="s">
        <v>442</v>
      </c>
      <c r="B146" s="49" t="s">
        <v>540</v>
      </c>
      <c r="C146" s="51" t="s">
        <v>542</v>
      </c>
      <c r="D146" s="52">
        <v>21639.230769230791</v>
      </c>
      <c r="E146" s="53">
        <f t="shared" si="20"/>
        <v>1</v>
      </c>
      <c r="F146" s="52">
        <v>11611.302003014271</v>
      </c>
      <c r="G146" s="53">
        <f t="shared" si="21"/>
        <v>0.53658570985455678</v>
      </c>
      <c r="H146" s="52">
        <v>6203.7474193284925</v>
      </c>
      <c r="I146" s="53">
        <f t="shared" si="22"/>
        <v>0.28668983132938863</v>
      </c>
      <c r="J146" s="52">
        <v>3513.1303902287018</v>
      </c>
      <c r="K146" s="53">
        <f t="shared" si="23"/>
        <v>0.16235005891355828</v>
      </c>
      <c r="L146" s="52">
        <v>311.05095665932652</v>
      </c>
      <c r="M146" s="53">
        <f t="shared" si="24"/>
        <v>1.4374399902496324E-2</v>
      </c>
    </row>
    <row r="147" spans="1:13" x14ac:dyDescent="0.25">
      <c r="A147" s="49" t="s">
        <v>444</v>
      </c>
      <c r="B147" s="49" t="s">
        <v>543</v>
      </c>
      <c r="C147" s="51" t="s">
        <v>544</v>
      </c>
      <c r="D147" s="52">
        <v>5785.9010247470296</v>
      </c>
      <c r="E147" s="53">
        <f t="shared" si="20"/>
        <v>1</v>
      </c>
      <c r="F147" s="52">
        <v>3104.6318085120924</v>
      </c>
      <c r="G147" s="53">
        <f t="shared" si="21"/>
        <v>0.53658570985455678</v>
      </c>
      <c r="H147" s="52">
        <v>1658.7589888732628</v>
      </c>
      <c r="I147" s="53">
        <f t="shared" si="22"/>
        <v>0.28668983132938863</v>
      </c>
      <c r="J147" s="52">
        <v>939.34137223569735</v>
      </c>
      <c r="K147" s="53">
        <f t="shared" si="23"/>
        <v>0.16235005891355825</v>
      </c>
      <c r="L147" s="52">
        <v>83.168855125977075</v>
      </c>
      <c r="M147" s="53">
        <f t="shared" si="24"/>
        <v>1.4374399902496322E-2</v>
      </c>
    </row>
    <row r="148" spans="1:13" x14ac:dyDescent="0.25">
      <c r="A148" s="49" t="s">
        <v>446</v>
      </c>
      <c r="B148" s="49" t="s">
        <v>545</v>
      </c>
      <c r="C148" s="51" t="s">
        <v>546</v>
      </c>
      <c r="D148" s="52">
        <v>228509.849763479</v>
      </c>
      <c r="E148" s="53">
        <f t="shared" si="20"/>
        <v>1</v>
      </c>
      <c r="F148" s="52">
        <v>122615.11994409456</v>
      </c>
      <c r="G148" s="53">
        <f t="shared" si="21"/>
        <v>0.536585709854557</v>
      </c>
      <c r="H148" s="52">
        <v>65511.450285795727</v>
      </c>
      <c r="I148" s="53">
        <f t="shared" si="22"/>
        <v>0.28668983132938863</v>
      </c>
      <c r="J148" s="52">
        <v>37098.587571429154</v>
      </c>
      <c r="K148" s="53">
        <f t="shared" si="23"/>
        <v>0.16235005891355822</v>
      </c>
      <c r="L148" s="52">
        <v>3284.6919621596016</v>
      </c>
      <c r="M148" s="53">
        <f t="shared" si="24"/>
        <v>1.4374399902496322E-2</v>
      </c>
    </row>
    <row r="149" spans="1:13" x14ac:dyDescent="0.25">
      <c r="A149" s="49" t="s">
        <v>448</v>
      </c>
      <c r="B149" s="49" t="s">
        <v>547</v>
      </c>
      <c r="C149" s="51" t="s">
        <v>548</v>
      </c>
      <c r="D149" s="52">
        <v>4978.0642338751559</v>
      </c>
      <c r="E149" s="53">
        <f t="shared" si="20"/>
        <v>1</v>
      </c>
      <c r="F149" s="52">
        <v>0</v>
      </c>
      <c r="G149" s="53">
        <f t="shared" si="21"/>
        <v>0</v>
      </c>
      <c r="H149" s="52">
        <v>4978.0642338751559</v>
      </c>
      <c r="I149" s="53">
        <f t="shared" si="22"/>
        <v>1</v>
      </c>
      <c r="J149" s="52">
        <v>0</v>
      </c>
      <c r="K149" s="53">
        <f t="shared" si="23"/>
        <v>0</v>
      </c>
      <c r="L149" s="52">
        <v>0</v>
      </c>
      <c r="M149" s="53">
        <f t="shared" si="24"/>
        <v>0</v>
      </c>
    </row>
    <row r="150" spans="1:13" ht="15.75" thickBot="1" x14ac:dyDescent="0.3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</row>
    <row r="151" spans="1:13" x14ac:dyDescent="0.25">
      <c r="A151" s="49" t="s">
        <v>385</v>
      </c>
      <c r="B151" s="54"/>
      <c r="C151" s="55" t="s">
        <v>549</v>
      </c>
      <c r="D151" s="56">
        <v>1857501.8201814757</v>
      </c>
      <c r="E151" s="57">
        <f>IF(D151 =0,0,D151 / D151 )</f>
        <v>1</v>
      </c>
      <c r="F151" s="56">
        <v>946710.95343399898</v>
      </c>
      <c r="G151" s="57">
        <f>IF(D151 =0,0,F151 / D151 )</f>
        <v>0.50966892368455741</v>
      </c>
      <c r="H151" s="56">
        <v>685925.10845778242</v>
      </c>
      <c r="I151" s="57">
        <f>IF(D151 =0,0,H151 / D151 )</f>
        <v>0.36927291322426181</v>
      </c>
      <c r="J151" s="56">
        <v>202997.31663907305</v>
      </c>
      <c r="K151" s="57">
        <f>IF(D151 =0,0,J151 / D151 )</f>
        <v>0.10928512394095014</v>
      </c>
      <c r="L151" s="56">
        <v>21868.441650621589</v>
      </c>
      <c r="M151" s="57">
        <f>IF(D151 =0,0,L151 / D151 )</f>
        <v>1.1773039150230856E-2</v>
      </c>
    </row>
    <row r="152" spans="1:13" x14ac:dyDescent="0.25">
      <c r="A152" s="49" t="s">
        <v>388</v>
      </c>
    </row>
    <row r="153" spans="1:13" x14ac:dyDescent="0.25">
      <c r="A153" s="49" t="s">
        <v>391</v>
      </c>
      <c r="B153" s="49" t="s">
        <v>550</v>
      </c>
      <c r="C153" s="51" t="s">
        <v>551</v>
      </c>
      <c r="D153" s="52">
        <v>13514.893643120004</v>
      </c>
      <c r="E153" s="53">
        <f t="shared" ref="E153:E162" si="25">IF(D153 =0,0,D153 / D153 )</f>
        <v>1</v>
      </c>
      <c r="F153" s="52">
        <v>7251.8987991023878</v>
      </c>
      <c r="G153" s="53">
        <f t="shared" ref="G153:G162" si="26">IF(D153 =0,0,F153 / D153 )</f>
        <v>0.536585709854557</v>
      </c>
      <c r="H153" s="52">
        <v>3874.5825789807004</v>
      </c>
      <c r="I153" s="53">
        <f t="shared" ref="I153:I162" si="27">IF(D153 =0,0,H153 / D153 )</f>
        <v>0.28668983132938863</v>
      </c>
      <c r="J153" s="52">
        <v>2194.1437791710073</v>
      </c>
      <c r="K153" s="53">
        <f t="shared" ref="K153:K162" si="28">IF(D153 =0,0,J153 / D153 )</f>
        <v>0.1623500589135583</v>
      </c>
      <c r="L153" s="52">
        <v>194.2684858659124</v>
      </c>
      <c r="M153" s="53">
        <f t="shared" ref="M153:M162" si="29">IF(D153 =0,0,L153 / D153 )</f>
        <v>1.4374399902496325E-2</v>
      </c>
    </row>
    <row r="154" spans="1:13" x14ac:dyDescent="0.25">
      <c r="A154" s="49" t="s">
        <v>393</v>
      </c>
      <c r="B154" s="49" t="s">
        <v>550</v>
      </c>
      <c r="C154" s="51" t="s">
        <v>552</v>
      </c>
      <c r="D154" s="52">
        <v>5327.5114247353522</v>
      </c>
      <c r="E154" s="53">
        <f t="shared" si="25"/>
        <v>1</v>
      </c>
      <c r="F154" s="52">
        <v>3995.6335685515141</v>
      </c>
      <c r="G154" s="53">
        <f t="shared" si="26"/>
        <v>0.75</v>
      </c>
      <c r="H154" s="52">
        <v>1331.877856183838</v>
      </c>
      <c r="I154" s="53">
        <f t="shared" si="27"/>
        <v>0.25</v>
      </c>
      <c r="J154" s="52">
        <v>0</v>
      </c>
      <c r="K154" s="53">
        <f t="shared" si="28"/>
        <v>0</v>
      </c>
      <c r="L154" s="52">
        <v>0</v>
      </c>
      <c r="M154" s="53">
        <f t="shared" si="29"/>
        <v>0</v>
      </c>
    </row>
    <row r="155" spans="1:13" x14ac:dyDescent="0.25">
      <c r="A155" s="49" t="s">
        <v>394</v>
      </c>
      <c r="B155" s="49" t="s">
        <v>550</v>
      </c>
      <c r="C155" s="51" t="s">
        <v>553</v>
      </c>
      <c r="D155" s="52">
        <v>335.27849874166969</v>
      </c>
      <c r="E155" s="53">
        <f t="shared" si="25"/>
        <v>1</v>
      </c>
      <c r="F155" s="52">
        <v>179.905651246269</v>
      </c>
      <c r="G155" s="53">
        <f t="shared" si="26"/>
        <v>0.53658570985455689</v>
      </c>
      <c r="H155" s="52">
        <v>96.120936252619899</v>
      </c>
      <c r="I155" s="53">
        <f t="shared" si="27"/>
        <v>0.28668983132938858</v>
      </c>
      <c r="J155" s="52">
        <v>54.432484023159432</v>
      </c>
      <c r="K155" s="53">
        <f t="shared" si="28"/>
        <v>0.16235005891355822</v>
      </c>
      <c r="L155" s="52">
        <v>4.8194272196213692</v>
      </c>
      <c r="M155" s="53">
        <f t="shared" si="29"/>
        <v>1.437439990249632E-2</v>
      </c>
    </row>
    <row r="156" spans="1:13" ht="26.25" x14ac:dyDescent="0.25">
      <c r="A156" s="49" t="s">
        <v>396</v>
      </c>
      <c r="B156" s="49" t="s">
        <v>550</v>
      </c>
      <c r="C156" s="51" t="s">
        <v>554</v>
      </c>
      <c r="D156" s="52">
        <v>61159.054002802724</v>
      </c>
      <c r="E156" s="53">
        <f t="shared" si="25"/>
        <v>1</v>
      </c>
      <c r="F156" s="52">
        <v>45869.290502102042</v>
      </c>
      <c r="G156" s="53">
        <f t="shared" si="26"/>
        <v>0.75</v>
      </c>
      <c r="H156" s="52">
        <v>15289.763500700681</v>
      </c>
      <c r="I156" s="53">
        <f t="shared" si="27"/>
        <v>0.25</v>
      </c>
      <c r="J156" s="52">
        <v>0</v>
      </c>
      <c r="K156" s="53">
        <f t="shared" si="28"/>
        <v>0</v>
      </c>
      <c r="L156" s="52">
        <v>0</v>
      </c>
      <c r="M156" s="53">
        <f t="shared" si="29"/>
        <v>0</v>
      </c>
    </row>
    <row r="157" spans="1:13" x14ac:dyDescent="0.25">
      <c r="A157" s="49" t="s">
        <v>398</v>
      </c>
      <c r="B157" s="49" t="s">
        <v>550</v>
      </c>
      <c r="C157" s="51" t="s">
        <v>555</v>
      </c>
      <c r="D157" s="52">
        <v>218231.53378928656</v>
      </c>
      <c r="E157" s="53">
        <f t="shared" si="25"/>
        <v>1</v>
      </c>
      <c r="F157" s="52">
        <v>0</v>
      </c>
      <c r="G157" s="53">
        <f t="shared" si="26"/>
        <v>0</v>
      </c>
      <c r="H157" s="52">
        <v>218231.53378928656</v>
      </c>
      <c r="I157" s="53">
        <f t="shared" si="27"/>
        <v>1</v>
      </c>
      <c r="J157" s="52">
        <v>0</v>
      </c>
      <c r="K157" s="53">
        <f t="shared" si="28"/>
        <v>0</v>
      </c>
      <c r="L157" s="52">
        <v>0</v>
      </c>
      <c r="M157" s="53">
        <f t="shared" si="29"/>
        <v>0</v>
      </c>
    </row>
    <row r="158" spans="1:13" x14ac:dyDescent="0.25">
      <c r="A158" s="49" t="s">
        <v>400</v>
      </c>
      <c r="B158" s="49" t="s">
        <v>550</v>
      </c>
      <c r="C158" s="51" t="s">
        <v>556</v>
      </c>
      <c r="D158" s="52">
        <v>199.57038695710051</v>
      </c>
      <c r="E158" s="53">
        <f t="shared" si="25"/>
        <v>1</v>
      </c>
      <c r="F158" s="52">
        <v>107.08661775132435</v>
      </c>
      <c r="G158" s="53">
        <f t="shared" si="26"/>
        <v>0.53658570985455678</v>
      </c>
      <c r="H158" s="52">
        <v>57.214800575071955</v>
      </c>
      <c r="I158" s="53">
        <f t="shared" si="27"/>
        <v>0.28668983132938858</v>
      </c>
      <c r="J158" s="52">
        <v>32.400264079886888</v>
      </c>
      <c r="K158" s="53">
        <f t="shared" si="28"/>
        <v>0.16235005891355828</v>
      </c>
      <c r="L158" s="52">
        <v>2.8687045508172986</v>
      </c>
      <c r="M158" s="53">
        <f t="shared" si="29"/>
        <v>1.437439990249632E-2</v>
      </c>
    </row>
    <row r="159" spans="1:13" x14ac:dyDescent="0.25">
      <c r="A159" s="49" t="s">
        <v>402</v>
      </c>
      <c r="B159" s="49" t="s">
        <v>550</v>
      </c>
      <c r="C159" s="51" t="s">
        <v>557</v>
      </c>
      <c r="D159" s="52">
        <v>17.808151841680395</v>
      </c>
      <c r="E159" s="53">
        <f t="shared" si="25"/>
        <v>1</v>
      </c>
      <c r="F159" s="52">
        <v>9.5555997971658098</v>
      </c>
      <c r="G159" s="53">
        <f t="shared" si="26"/>
        <v>0.53658570985455689</v>
      </c>
      <c r="H159" s="52">
        <v>5.1054160477794932</v>
      </c>
      <c r="I159" s="53">
        <f t="shared" si="27"/>
        <v>0.28668983132938858</v>
      </c>
      <c r="J159" s="52">
        <v>2.891154500638403</v>
      </c>
      <c r="K159" s="53">
        <f t="shared" si="28"/>
        <v>0.16235005891355825</v>
      </c>
      <c r="L159" s="52">
        <v>0.25598149609669041</v>
      </c>
      <c r="M159" s="53">
        <f t="shared" si="29"/>
        <v>1.4374399902496324E-2</v>
      </c>
    </row>
    <row r="160" spans="1:13" x14ac:dyDescent="0.25">
      <c r="A160" s="49" t="s">
        <v>404</v>
      </c>
      <c r="B160" s="49" t="s">
        <v>550</v>
      </c>
      <c r="C160" s="51" t="s">
        <v>556</v>
      </c>
      <c r="D160" s="52">
        <v>117.26337762250505</v>
      </c>
      <c r="E160" s="53">
        <f t="shared" si="25"/>
        <v>1</v>
      </c>
      <c r="F160" s="52">
        <v>62.921852721514831</v>
      </c>
      <c r="G160" s="53">
        <f t="shared" si="26"/>
        <v>0.53658570985455689</v>
      </c>
      <c r="H160" s="52">
        <v>33.618217951710371</v>
      </c>
      <c r="I160" s="53">
        <f t="shared" si="27"/>
        <v>0.28668983132938858</v>
      </c>
      <c r="J160" s="52">
        <v>19.037716265416528</v>
      </c>
      <c r="K160" s="53">
        <f t="shared" si="28"/>
        <v>0.1623500589135583</v>
      </c>
      <c r="L160" s="52">
        <v>1.6855906838633259</v>
      </c>
      <c r="M160" s="53">
        <f t="shared" si="29"/>
        <v>1.4374399902496322E-2</v>
      </c>
    </row>
    <row r="161" spans="1:13" ht="15.75" thickBot="1" x14ac:dyDescent="0.3">
      <c r="A161" s="49" t="s">
        <v>405</v>
      </c>
      <c r="B161" s="49" t="s">
        <v>550</v>
      </c>
      <c r="C161" s="51" t="s">
        <v>558</v>
      </c>
      <c r="D161" s="52">
        <v>42652.941998861206</v>
      </c>
      <c r="E161" s="53">
        <f t="shared" si="25"/>
        <v>1</v>
      </c>
      <c r="F161" s="52">
        <v>22886.95915984418</v>
      </c>
      <c r="G161" s="53">
        <f t="shared" si="26"/>
        <v>0.53658570985455678</v>
      </c>
      <c r="H161" s="52">
        <v>12228.164747355715</v>
      </c>
      <c r="I161" s="53">
        <f t="shared" si="27"/>
        <v>0.28668983132938863</v>
      </c>
      <c r="J161" s="52">
        <v>6924.7076463517014</v>
      </c>
      <c r="K161" s="53">
        <f t="shared" si="28"/>
        <v>0.16235005891355828</v>
      </c>
      <c r="L161" s="52">
        <v>613.1104453096118</v>
      </c>
      <c r="M161" s="53">
        <f t="shared" si="29"/>
        <v>1.4374399902496322E-2</v>
      </c>
    </row>
    <row r="162" spans="1:13" x14ac:dyDescent="0.25">
      <c r="A162" s="49" t="s">
        <v>407</v>
      </c>
      <c r="B162" s="54"/>
      <c r="C162" s="55" t="s">
        <v>559</v>
      </c>
      <c r="D162" s="56">
        <v>341555.85527396883</v>
      </c>
      <c r="E162" s="57">
        <f t="shared" si="25"/>
        <v>1</v>
      </c>
      <c r="F162" s="56">
        <v>80363.251751116361</v>
      </c>
      <c r="G162" s="57">
        <f t="shared" si="26"/>
        <v>0.23528582663779948</v>
      </c>
      <c r="H162" s="56">
        <v>251147.98184333465</v>
      </c>
      <c r="I162" s="57">
        <f t="shared" si="27"/>
        <v>0.73530574272217875</v>
      </c>
      <c r="J162" s="56">
        <v>9227.6130443918082</v>
      </c>
      <c r="K162" s="57">
        <f t="shared" si="28"/>
        <v>2.7016410059754806E-2</v>
      </c>
      <c r="L162" s="56">
        <v>817.00863512592275</v>
      </c>
      <c r="M162" s="57">
        <f t="shared" si="29"/>
        <v>2.3920205802666849E-3</v>
      </c>
    </row>
    <row r="163" spans="1:13" x14ac:dyDescent="0.25">
      <c r="A163" s="49" t="s">
        <v>409</v>
      </c>
    </row>
    <row r="164" spans="1:13" x14ac:dyDescent="0.25">
      <c r="A164" s="49" t="s">
        <v>410</v>
      </c>
      <c r="B164" s="49" t="s">
        <v>560</v>
      </c>
      <c r="C164" s="51" t="s">
        <v>561</v>
      </c>
      <c r="D164" s="52">
        <v>8605.5733469426505</v>
      </c>
      <c r="E164" s="53">
        <f t="shared" ref="E164:E172" si="30">IF(D164 =0,0,D164 / D164 )</f>
        <v>1</v>
      </c>
      <c r="F164" s="52">
        <v>4617.6276830746765</v>
      </c>
      <c r="G164" s="53">
        <f t="shared" ref="G164:G172" si="31">IF(D164 =0,0,F164 / D164 )</f>
        <v>0.53658570985455678</v>
      </c>
      <c r="H164" s="52">
        <v>2467.1303713276711</v>
      </c>
      <c r="I164" s="53">
        <f t="shared" ref="I164:I172" si="32">IF(D164 =0,0,H164 / D164 )</f>
        <v>0.28668983132938869</v>
      </c>
      <c r="J164" s="52">
        <v>1397.1153398610859</v>
      </c>
      <c r="K164" s="53">
        <f t="shared" ref="K164:K172" si="33">IF(D164 =0,0,J164 / D164 )</f>
        <v>0.16235005891355825</v>
      </c>
      <c r="L164" s="52">
        <v>123.6999526792174</v>
      </c>
      <c r="M164" s="53">
        <f t="shared" ref="M164:M172" si="34">IF(D164 =0,0,L164 / D164 )</f>
        <v>1.4374399902496324E-2</v>
      </c>
    </row>
    <row r="165" spans="1:13" x14ac:dyDescent="0.25">
      <c r="A165" s="49" t="s">
        <v>412</v>
      </c>
      <c r="B165" s="49" t="s">
        <v>562</v>
      </c>
      <c r="C165" s="51" t="s">
        <v>563</v>
      </c>
      <c r="D165" s="52">
        <v>0.15932793668320369</v>
      </c>
      <c r="E165" s="53">
        <f t="shared" si="30"/>
        <v>1</v>
      </c>
      <c r="F165" s="52">
        <v>8.5493094004818734E-2</v>
      </c>
      <c r="G165" s="53">
        <f t="shared" si="31"/>
        <v>0.53658570985455678</v>
      </c>
      <c r="H165" s="52">
        <v>4.5677699293767172E-2</v>
      </c>
      <c r="I165" s="53">
        <f t="shared" si="32"/>
        <v>0.28668983132938858</v>
      </c>
      <c r="J165" s="52">
        <v>2.5866899907093798E-2</v>
      </c>
      <c r="K165" s="53">
        <f t="shared" si="33"/>
        <v>0.16235005891355825</v>
      </c>
      <c r="L165" s="52">
        <v>2.2902434775239834E-3</v>
      </c>
      <c r="M165" s="53">
        <f t="shared" si="34"/>
        <v>1.4374399902496322E-2</v>
      </c>
    </row>
    <row r="166" spans="1:13" x14ac:dyDescent="0.25">
      <c r="A166" s="49" t="s">
        <v>414</v>
      </c>
      <c r="B166" s="49" t="s">
        <v>564</v>
      </c>
      <c r="C166" s="51" t="s">
        <v>565</v>
      </c>
      <c r="D166" s="52">
        <v>21726.932796550242</v>
      </c>
      <c r="E166" s="53">
        <f t="shared" si="30"/>
        <v>1</v>
      </c>
      <c r="F166" s="52">
        <v>11658.361657599164</v>
      </c>
      <c r="G166" s="53">
        <f t="shared" si="31"/>
        <v>0.53658570985455689</v>
      </c>
      <c r="H166" s="52">
        <v>6228.8906987479486</v>
      </c>
      <c r="I166" s="53">
        <f t="shared" si="32"/>
        <v>0.28668983132938852</v>
      </c>
      <c r="J166" s="52">
        <v>3527.3688195308528</v>
      </c>
      <c r="K166" s="53">
        <f t="shared" si="33"/>
        <v>0.16235005891355825</v>
      </c>
      <c r="L166" s="52">
        <v>312.31162067227592</v>
      </c>
      <c r="M166" s="53">
        <f t="shared" si="34"/>
        <v>1.4374399902496322E-2</v>
      </c>
    </row>
    <row r="167" spans="1:13" x14ac:dyDescent="0.25">
      <c r="A167" s="49" t="s">
        <v>416</v>
      </c>
      <c r="B167" s="49" t="s">
        <v>564</v>
      </c>
      <c r="C167" s="51" t="s">
        <v>566</v>
      </c>
      <c r="D167" s="52">
        <v>947.89639589783042</v>
      </c>
      <c r="E167" s="53">
        <f t="shared" si="30"/>
        <v>1</v>
      </c>
      <c r="F167" s="52">
        <v>508.62766046141343</v>
      </c>
      <c r="G167" s="53">
        <f t="shared" si="31"/>
        <v>0.53658570985455689</v>
      </c>
      <c r="H167" s="52">
        <v>271.75225785768447</v>
      </c>
      <c r="I167" s="53">
        <f t="shared" si="32"/>
        <v>0.28668983132938869</v>
      </c>
      <c r="J167" s="52">
        <v>153.8910357179623</v>
      </c>
      <c r="K167" s="53">
        <f t="shared" si="33"/>
        <v>0.16235005891355825</v>
      </c>
      <c r="L167" s="52">
        <v>13.625441860770389</v>
      </c>
      <c r="M167" s="53">
        <f t="shared" si="34"/>
        <v>1.4374399902496322E-2</v>
      </c>
    </row>
    <row r="168" spans="1:13" x14ac:dyDescent="0.25">
      <c r="A168" s="49" t="s">
        <v>419</v>
      </c>
      <c r="B168" s="49" t="s">
        <v>564</v>
      </c>
      <c r="C168" s="51" t="s">
        <v>567</v>
      </c>
      <c r="D168" s="52">
        <v>93826.105229060646</v>
      </c>
      <c r="E168" s="53">
        <f t="shared" si="30"/>
        <v>1</v>
      </c>
      <c r="F168" s="52">
        <v>74040.595077166159</v>
      </c>
      <c r="G168" s="53">
        <f t="shared" si="31"/>
        <v>0.78912574380454681</v>
      </c>
      <c r="H168" s="52">
        <v>12848.650273737516</v>
      </c>
      <c r="I168" s="53">
        <f t="shared" si="32"/>
        <v>0.136941102290985</v>
      </c>
      <c r="J168" s="52">
        <v>5654.4238707130562</v>
      </c>
      <c r="K168" s="53">
        <f t="shared" si="33"/>
        <v>6.0264932205261336E-2</v>
      </c>
      <c r="L168" s="52">
        <v>1282.4360074439348</v>
      </c>
      <c r="M168" s="53">
        <f t="shared" si="34"/>
        <v>1.3668221699207093E-2</v>
      </c>
    </row>
    <row r="169" spans="1:13" x14ac:dyDescent="0.25">
      <c r="A169" s="49" t="s">
        <v>421</v>
      </c>
      <c r="B169" s="49" t="s">
        <v>564</v>
      </c>
      <c r="C169" s="51" t="s">
        <v>568</v>
      </c>
      <c r="D169" s="52">
        <v>-93826.105229060646</v>
      </c>
      <c r="E169" s="53">
        <f t="shared" si="30"/>
        <v>1</v>
      </c>
      <c r="F169" s="52">
        <v>-74040.595077166159</v>
      </c>
      <c r="G169" s="53">
        <f t="shared" si="31"/>
        <v>0.78912574380454681</v>
      </c>
      <c r="H169" s="52">
        <v>-12848.650273737516</v>
      </c>
      <c r="I169" s="53">
        <f t="shared" si="32"/>
        <v>0.136941102290985</v>
      </c>
      <c r="J169" s="52">
        <v>-5654.4238707130562</v>
      </c>
      <c r="K169" s="53">
        <f t="shared" si="33"/>
        <v>6.0264932205261336E-2</v>
      </c>
      <c r="L169" s="52">
        <v>-1282.4360074439348</v>
      </c>
      <c r="M169" s="53">
        <f t="shared" si="34"/>
        <v>1.3668221699207093E-2</v>
      </c>
    </row>
    <row r="170" spans="1:13" x14ac:dyDescent="0.25">
      <c r="A170" s="49" t="s">
        <v>422</v>
      </c>
      <c r="B170" s="49" t="s">
        <v>564</v>
      </c>
      <c r="C170" s="51" t="s">
        <v>569</v>
      </c>
      <c r="D170" s="52">
        <v>1290218.2386134784</v>
      </c>
      <c r="E170" s="53">
        <f t="shared" si="30"/>
        <v>1</v>
      </c>
      <c r="F170" s="52">
        <v>654193.27553220023</v>
      </c>
      <c r="G170" s="53">
        <f t="shared" si="31"/>
        <v>0.50704079042877526</v>
      </c>
      <c r="H170" s="52">
        <v>386560.05977030081</v>
      </c>
      <c r="I170" s="53">
        <f t="shared" si="32"/>
        <v>0.29960827416741076</v>
      </c>
      <c r="J170" s="52">
        <v>229096.84354528438</v>
      </c>
      <c r="K170" s="53">
        <f t="shared" si="33"/>
        <v>0.17756441250705096</v>
      </c>
      <c r="L170" s="52">
        <v>20368.059765692979</v>
      </c>
      <c r="M170" s="53">
        <f t="shared" si="34"/>
        <v>1.5786522896763057E-2</v>
      </c>
    </row>
    <row r="171" spans="1:13" ht="15.75" thickBot="1" x14ac:dyDescent="0.3">
      <c r="A171" s="49" t="s">
        <v>424</v>
      </c>
      <c r="B171" s="49" t="s">
        <v>564</v>
      </c>
      <c r="C171" s="51" t="s">
        <v>570</v>
      </c>
      <c r="D171" s="52">
        <v>32065.95860999453</v>
      </c>
      <c r="E171" s="53">
        <f t="shared" si="30"/>
        <v>1</v>
      </c>
      <c r="F171" s="52">
        <v>24049.46895749589</v>
      </c>
      <c r="G171" s="53">
        <f t="shared" si="31"/>
        <v>0.74999999999999978</v>
      </c>
      <c r="H171" s="52">
        <v>8016.4896524986316</v>
      </c>
      <c r="I171" s="53">
        <f t="shared" si="32"/>
        <v>0.24999999999999997</v>
      </c>
      <c r="J171" s="52">
        <v>0</v>
      </c>
      <c r="K171" s="53">
        <f t="shared" si="33"/>
        <v>0</v>
      </c>
      <c r="L171" s="52">
        <v>0</v>
      </c>
      <c r="M171" s="53">
        <f t="shared" si="34"/>
        <v>0</v>
      </c>
    </row>
    <row r="172" spans="1:13" x14ac:dyDescent="0.25">
      <c r="A172" s="49" t="s">
        <v>426</v>
      </c>
      <c r="B172" s="54"/>
      <c r="C172" s="55" t="s">
        <v>571</v>
      </c>
      <c r="D172" s="56">
        <v>1353564.7590908003</v>
      </c>
      <c r="E172" s="57">
        <f t="shared" si="30"/>
        <v>1</v>
      </c>
      <c r="F172" s="56">
        <v>695027.44698392518</v>
      </c>
      <c r="G172" s="57">
        <f t="shared" si="31"/>
        <v>0.51347927191217679</v>
      </c>
      <c r="H172" s="56">
        <v>403544.36842843198</v>
      </c>
      <c r="I172" s="57">
        <f t="shared" si="32"/>
        <v>0.29813451164279409</v>
      </c>
      <c r="J172" s="56">
        <v>234175.24460729418</v>
      </c>
      <c r="K172" s="57">
        <f t="shared" si="33"/>
        <v>0.17300631021495527</v>
      </c>
      <c r="L172" s="56">
        <v>20817.69907114872</v>
      </c>
      <c r="M172" s="57">
        <f t="shared" si="34"/>
        <v>1.5379906230073636E-2</v>
      </c>
    </row>
    <row r="173" spans="1:13" ht="15.75" thickBot="1" x14ac:dyDescent="0.3">
      <c r="A173" s="49" t="s">
        <v>428</v>
      </c>
    </row>
    <row r="174" spans="1:13" x14ac:dyDescent="0.25">
      <c r="A174" s="49" t="s">
        <v>430</v>
      </c>
      <c r="B174" s="54"/>
      <c r="C174" s="58" t="s">
        <v>572</v>
      </c>
      <c r="D174" s="56">
        <v>3552622.4345462453</v>
      </c>
      <c r="E174" s="57">
        <f>IF(D174 =0,0,D174 / D174 )</f>
        <v>1</v>
      </c>
      <c r="F174" s="56">
        <v>1722101.6521690409</v>
      </c>
      <c r="G174" s="57">
        <f>IF(D174 =0,0,F174 / D174 )</f>
        <v>0.48474097202760991</v>
      </c>
      <c r="H174" s="56">
        <v>1340617.4587295488</v>
      </c>
      <c r="I174" s="57">
        <f>IF(D174 =0,0,H174 / D174 )</f>
        <v>0.37735995969996111</v>
      </c>
      <c r="J174" s="56">
        <v>446400.17429075902</v>
      </c>
      <c r="K174" s="57">
        <f>IF(D174 =0,0,J174 / D174 )</f>
        <v>0.12565370582302676</v>
      </c>
      <c r="L174" s="56">
        <v>43503.149356896225</v>
      </c>
      <c r="M174" s="57">
        <f>IF(D174 =0,0,L174 / D174 )</f>
        <v>1.2245362449402147E-2</v>
      </c>
    </row>
    <row r="175" spans="1:13" x14ac:dyDescent="0.25">
      <c r="A175" s="49" t="s">
        <v>432</v>
      </c>
    </row>
    <row r="176" spans="1:13" x14ac:dyDescent="0.25">
      <c r="A176" s="49" t="s">
        <v>434</v>
      </c>
      <c r="B176" s="49" t="s">
        <v>573</v>
      </c>
      <c r="C176" s="51" t="s">
        <v>574</v>
      </c>
      <c r="D176" s="52">
        <v>-18961.783907125191</v>
      </c>
      <c r="E176" s="53">
        <f t="shared" ref="E176:E182" si="35">IF(D176 =0,0,D176 / D176 )</f>
        <v>1</v>
      </c>
      <c r="F176" s="52">
        <v>-9614.3979002083852</v>
      </c>
      <c r="G176" s="53">
        <f t="shared" ref="G176:G182" si="36">IF(D176 =0,0,F176 / D176 )</f>
        <v>0.50704079042877515</v>
      </c>
      <c r="H176" s="52">
        <v>-5681.1073515491607</v>
      </c>
      <c r="I176" s="53">
        <f t="shared" ref="I176:I182" si="37">IF(D176 =0,0,H176 / D176 )</f>
        <v>0.2996082741674107</v>
      </c>
      <c r="J176" s="52">
        <v>-3366.9380195543376</v>
      </c>
      <c r="K176" s="53">
        <f t="shared" ref="K176:K182" si="38">IF(D176 =0,0,J176 / D176 )</f>
        <v>0.17756441250705093</v>
      </c>
      <c r="L176" s="52">
        <v>-299.34063581330508</v>
      </c>
      <c r="M176" s="53">
        <f t="shared" ref="M176:M182" si="39">IF(D176 =0,0,L176 / D176 )</f>
        <v>1.5786522896763057E-2</v>
      </c>
    </row>
    <row r="177" spans="1:13" x14ac:dyDescent="0.25">
      <c r="A177" s="49" t="s">
        <v>436</v>
      </c>
      <c r="B177" s="49" t="s">
        <v>573</v>
      </c>
      <c r="C177" s="51" t="s">
        <v>575</v>
      </c>
      <c r="D177" s="52">
        <v>-209633.26327587629</v>
      </c>
      <c r="E177" s="53">
        <f t="shared" si="35"/>
        <v>1</v>
      </c>
      <c r="F177" s="52">
        <v>-106292.61551156387</v>
      </c>
      <c r="G177" s="53">
        <f t="shared" si="36"/>
        <v>0.50704079042877526</v>
      </c>
      <c r="H177" s="52">
        <v>-62807.860218167742</v>
      </c>
      <c r="I177" s="53">
        <f t="shared" si="37"/>
        <v>0.29960827416741076</v>
      </c>
      <c r="J177" s="52">
        <v>-37223.407235516919</v>
      </c>
      <c r="K177" s="53">
        <f t="shared" si="38"/>
        <v>0.17756441250705099</v>
      </c>
      <c r="L177" s="52">
        <v>-3309.3803106277801</v>
      </c>
      <c r="M177" s="53">
        <f t="shared" si="39"/>
        <v>1.578652289676306E-2</v>
      </c>
    </row>
    <row r="178" spans="1:13" x14ac:dyDescent="0.25">
      <c r="A178" s="49" t="s">
        <v>438</v>
      </c>
      <c r="B178" s="49" t="s">
        <v>573</v>
      </c>
      <c r="C178" s="51" t="s">
        <v>576</v>
      </c>
      <c r="D178" s="52">
        <v>-124889.72247521109</v>
      </c>
      <c r="E178" s="53">
        <f t="shared" si="35"/>
        <v>1</v>
      </c>
      <c r="F178" s="52">
        <v>-67014.040387899746</v>
      </c>
      <c r="G178" s="53">
        <f t="shared" si="36"/>
        <v>0.53658570985455689</v>
      </c>
      <c r="H178" s="52">
        <v>-35804.613471192424</v>
      </c>
      <c r="I178" s="53">
        <f t="shared" si="37"/>
        <v>0.28668983132938863</v>
      </c>
      <c r="J178" s="52">
        <v>-20275.853801548463</v>
      </c>
      <c r="K178" s="53">
        <f t="shared" si="38"/>
        <v>0.16235005891355828</v>
      </c>
      <c r="L178" s="52">
        <v>-1795.2148145704671</v>
      </c>
      <c r="M178" s="53">
        <f t="shared" si="39"/>
        <v>1.4374399902496322E-2</v>
      </c>
    </row>
    <row r="179" spans="1:13" x14ac:dyDescent="0.25">
      <c r="A179" s="49" t="s">
        <v>440</v>
      </c>
      <c r="B179" s="49" t="s">
        <v>573</v>
      </c>
      <c r="C179" s="51" t="s">
        <v>577</v>
      </c>
      <c r="D179" s="52">
        <v>-4911.8242235218513</v>
      </c>
      <c r="E179" s="53">
        <f t="shared" si="35"/>
        <v>1</v>
      </c>
      <c r="F179" s="52">
        <v>-3683.8681676413876</v>
      </c>
      <c r="G179" s="53">
        <f t="shared" si="36"/>
        <v>0.74999999999999978</v>
      </c>
      <c r="H179" s="52">
        <v>-1227.9560558804631</v>
      </c>
      <c r="I179" s="53">
        <f t="shared" si="37"/>
        <v>0.25000000000000006</v>
      </c>
      <c r="J179" s="52">
        <v>0</v>
      </c>
      <c r="K179" s="53">
        <f t="shared" si="38"/>
        <v>0</v>
      </c>
      <c r="L179" s="52">
        <v>0</v>
      </c>
      <c r="M179" s="53">
        <f t="shared" si="39"/>
        <v>0</v>
      </c>
    </row>
    <row r="180" spans="1:13" x14ac:dyDescent="0.25">
      <c r="A180" s="49" t="s">
        <v>442</v>
      </c>
      <c r="B180" s="49" t="s">
        <v>573</v>
      </c>
      <c r="C180" s="51" t="s">
        <v>578</v>
      </c>
      <c r="D180" s="52">
        <v>-7526.2732294954103</v>
      </c>
      <c r="E180" s="53">
        <f t="shared" si="35"/>
        <v>1</v>
      </c>
      <c r="F180" s="52">
        <v>-3816.1275272662842</v>
      </c>
      <c r="G180" s="53">
        <f t="shared" si="36"/>
        <v>0.50704079042877526</v>
      </c>
      <c r="H180" s="52">
        <v>-2254.9337332015052</v>
      </c>
      <c r="I180" s="53">
        <f t="shared" si="37"/>
        <v>0.29960827416741082</v>
      </c>
      <c r="J180" s="52">
        <v>-1336.3982843628978</v>
      </c>
      <c r="K180" s="53">
        <f t="shared" si="38"/>
        <v>0.17756441250705099</v>
      </c>
      <c r="L180" s="52">
        <v>-118.81368466472415</v>
      </c>
      <c r="M180" s="53">
        <f t="shared" si="39"/>
        <v>1.578652289676306E-2</v>
      </c>
    </row>
    <row r="181" spans="1:13" ht="15.75" thickBot="1" x14ac:dyDescent="0.3">
      <c r="A181" s="49" t="s">
        <v>444</v>
      </c>
      <c r="B181" s="49" t="s">
        <v>579</v>
      </c>
      <c r="C181" s="51" t="s">
        <v>580</v>
      </c>
      <c r="D181" s="52">
        <v>-106.77554278996854</v>
      </c>
      <c r="E181" s="53">
        <f t="shared" si="35"/>
        <v>1</v>
      </c>
      <c r="F181" s="52">
        <v>-57.294230423060888</v>
      </c>
      <c r="G181" s="53">
        <f t="shared" si="36"/>
        <v>0.53658570985455689</v>
      </c>
      <c r="H181" s="52">
        <v>-30.611462352559997</v>
      </c>
      <c r="I181" s="53">
        <f t="shared" si="37"/>
        <v>0.28668983132938863</v>
      </c>
      <c r="J181" s="52">
        <v>-17.335015662478551</v>
      </c>
      <c r="K181" s="53">
        <f t="shared" si="38"/>
        <v>0.16235005891355822</v>
      </c>
      <c r="L181" s="52">
        <v>-1.5348343518691157</v>
      </c>
      <c r="M181" s="53">
        <f t="shared" si="39"/>
        <v>1.4374399902496322E-2</v>
      </c>
    </row>
    <row r="182" spans="1:13" ht="26.25" x14ac:dyDescent="0.25">
      <c r="A182" s="49" t="s">
        <v>446</v>
      </c>
      <c r="B182" s="54"/>
      <c r="C182" s="55" t="s">
        <v>581</v>
      </c>
      <c r="D182" s="56">
        <v>-366029.64265401982</v>
      </c>
      <c r="E182" s="57">
        <f t="shared" si="35"/>
        <v>1</v>
      </c>
      <c r="F182" s="56">
        <v>-190478.34372500266</v>
      </c>
      <c r="G182" s="57">
        <f t="shared" si="36"/>
        <v>0.52039048625645723</v>
      </c>
      <c r="H182" s="56">
        <v>-107807.08229234387</v>
      </c>
      <c r="I182" s="57">
        <f t="shared" si="37"/>
        <v>0.29453101533158005</v>
      </c>
      <c r="J182" s="56">
        <v>-62219.932356645091</v>
      </c>
      <c r="K182" s="57">
        <f t="shared" si="38"/>
        <v>0.16998604786622951</v>
      </c>
      <c r="L182" s="56">
        <v>-5524.284280028146</v>
      </c>
      <c r="M182" s="57">
        <f t="shared" si="39"/>
        <v>1.5092450545733081E-2</v>
      </c>
    </row>
    <row r="183" spans="1:13" x14ac:dyDescent="0.25">
      <c r="A183" s="49" t="s">
        <v>448</v>
      </c>
    </row>
    <row r="184" spans="1:13" ht="15.75" thickBot="1" x14ac:dyDescent="0.3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</row>
    <row r="185" spans="1:13" x14ac:dyDescent="0.25">
      <c r="A185" s="49" t="s">
        <v>385</v>
      </c>
      <c r="B185" s="49" t="s">
        <v>582</v>
      </c>
      <c r="C185" s="51" t="s">
        <v>583</v>
      </c>
      <c r="D185" s="52">
        <v>-537934.69705399545</v>
      </c>
      <c r="E185" s="53">
        <f t="shared" ref="E185:E201" si="40">IF(D185 =0,0,D185 / D185 )</f>
        <v>1</v>
      </c>
      <c r="F185" s="52">
        <v>-288648.07127411413</v>
      </c>
      <c r="G185" s="53">
        <f t="shared" ref="G185:G201" si="41">IF(D185 =0,0,F185 / D185 )</f>
        <v>0.53658570985455689</v>
      </c>
      <c r="H185" s="52">
        <v>-154220.40756463577</v>
      </c>
      <c r="I185" s="53">
        <f t="shared" ref="I185:I201" si="42">IF(D185 =0,0,H185 / D185 )</f>
        <v>0.28668983132938869</v>
      </c>
      <c r="J185" s="52">
        <v>-87333.729758363261</v>
      </c>
      <c r="K185" s="53">
        <f t="shared" ref="K185:K201" si="43">IF(D185 =0,0,J185 / D185 )</f>
        <v>0.16235005891355822</v>
      </c>
      <c r="L185" s="52">
        <v>-7732.48845688234</v>
      </c>
      <c r="M185" s="53">
        <f t="shared" ref="M185:M201" si="44">IF(D185 =0,0,L185 / D185 )</f>
        <v>1.437439990249632E-2</v>
      </c>
    </row>
    <row r="186" spans="1:13" x14ac:dyDescent="0.25">
      <c r="A186" s="49" t="s">
        <v>388</v>
      </c>
      <c r="B186" s="49" t="s">
        <v>584</v>
      </c>
      <c r="C186" s="51" t="s">
        <v>585</v>
      </c>
      <c r="D186" s="52">
        <v>-29277.369380135486</v>
      </c>
      <c r="E186" s="53">
        <f t="shared" si="40"/>
        <v>1</v>
      </c>
      <c r="F186" s="52">
        <v>-15709.818031514065</v>
      </c>
      <c r="G186" s="53">
        <f t="shared" si="41"/>
        <v>0.53658570985455678</v>
      </c>
      <c r="H186" s="52">
        <v>-8393.524089359249</v>
      </c>
      <c r="I186" s="53">
        <f t="shared" si="42"/>
        <v>0.28668983132938863</v>
      </c>
      <c r="J186" s="52">
        <v>-4753.1826436990023</v>
      </c>
      <c r="K186" s="53">
        <f t="shared" si="43"/>
        <v>0.16235005891355825</v>
      </c>
      <c r="L186" s="52">
        <v>-420.8446155631683</v>
      </c>
      <c r="M186" s="53">
        <f t="shared" si="44"/>
        <v>1.4374399902496322E-2</v>
      </c>
    </row>
    <row r="187" spans="1:13" x14ac:dyDescent="0.25">
      <c r="A187" s="49" t="s">
        <v>391</v>
      </c>
      <c r="B187" s="49" t="s">
        <v>586</v>
      </c>
      <c r="C187" s="51" t="s">
        <v>587</v>
      </c>
      <c r="D187" s="52">
        <v>-61.857170515456311</v>
      </c>
      <c r="E187" s="53">
        <f t="shared" si="40"/>
        <v>1</v>
      </c>
      <c r="F187" s="52">
        <v>-33.191673750630478</v>
      </c>
      <c r="G187" s="53">
        <f t="shared" si="41"/>
        <v>0.53658570985455667</v>
      </c>
      <c r="H187" s="52">
        <v>-17.733821781589398</v>
      </c>
      <c r="I187" s="53">
        <f t="shared" si="42"/>
        <v>0.28668983132938858</v>
      </c>
      <c r="J187" s="52">
        <v>-10.042515277410349</v>
      </c>
      <c r="K187" s="53">
        <f t="shared" si="43"/>
        <v>0.16235005891355822</v>
      </c>
      <c r="L187" s="52">
        <v>-0.88915970582607362</v>
      </c>
      <c r="M187" s="53">
        <f t="shared" si="44"/>
        <v>1.4374399902496324E-2</v>
      </c>
    </row>
    <row r="188" spans="1:13" x14ac:dyDescent="0.25">
      <c r="A188" s="49" t="s">
        <v>393</v>
      </c>
      <c r="B188" s="49" t="s">
        <v>588</v>
      </c>
      <c r="C188" s="51" t="s">
        <v>589</v>
      </c>
      <c r="D188" s="52">
        <v>-69280.051336847449</v>
      </c>
      <c r="E188" s="53">
        <f t="shared" si="40"/>
        <v>1</v>
      </c>
      <c r="F188" s="52">
        <v>-37174.685525342415</v>
      </c>
      <c r="G188" s="53">
        <f t="shared" si="41"/>
        <v>0.53658570985455667</v>
      </c>
      <c r="H188" s="52">
        <v>-19861.886232252178</v>
      </c>
      <c r="I188" s="53">
        <f t="shared" si="42"/>
        <v>0.28668983132938858</v>
      </c>
      <c r="J188" s="52">
        <v>-11247.620416071524</v>
      </c>
      <c r="K188" s="53">
        <f t="shared" si="43"/>
        <v>0.16235005891355825</v>
      </c>
      <c r="L188" s="52">
        <v>-995.8591631813199</v>
      </c>
      <c r="M188" s="53">
        <f t="shared" si="44"/>
        <v>1.4374399902496319E-2</v>
      </c>
    </row>
    <row r="189" spans="1:13" x14ac:dyDescent="0.25">
      <c r="A189" s="49" t="s">
        <v>394</v>
      </c>
      <c r="B189" s="49" t="s">
        <v>588</v>
      </c>
      <c r="C189" s="51" t="s">
        <v>590</v>
      </c>
      <c r="D189" s="52">
        <v>-4036.2734006617557</v>
      </c>
      <c r="E189" s="53">
        <f t="shared" si="40"/>
        <v>1</v>
      </c>
      <c r="F189" s="52">
        <v>-2165.8066278611532</v>
      </c>
      <c r="G189" s="53">
        <f t="shared" si="41"/>
        <v>0.53658570985455656</v>
      </c>
      <c r="H189" s="52">
        <v>-1157.1585404350167</v>
      </c>
      <c r="I189" s="53">
        <f t="shared" si="42"/>
        <v>0.28668983132938863</v>
      </c>
      <c r="J189" s="52">
        <v>-655.28922438866437</v>
      </c>
      <c r="K189" s="53">
        <f t="shared" si="43"/>
        <v>0.1623500589135583</v>
      </c>
      <c r="L189" s="52">
        <v>-58.019007976920847</v>
      </c>
      <c r="M189" s="53">
        <f t="shared" si="44"/>
        <v>1.4374399902496324E-2</v>
      </c>
    </row>
    <row r="190" spans="1:13" x14ac:dyDescent="0.25">
      <c r="A190" s="49" t="s">
        <v>396</v>
      </c>
      <c r="B190" s="49" t="s">
        <v>588</v>
      </c>
      <c r="C190" s="51" t="s">
        <v>591</v>
      </c>
      <c r="D190" s="52">
        <v>-188086.2370325735</v>
      </c>
      <c r="E190" s="53">
        <f t="shared" si="40"/>
        <v>1</v>
      </c>
      <c r="F190" s="52">
        <v>-148395.87213542903</v>
      </c>
      <c r="G190" s="53">
        <f t="shared" si="41"/>
        <v>0.78897783525611853</v>
      </c>
      <c r="H190" s="52">
        <v>-26680.124186171382</v>
      </c>
      <c r="I190" s="53">
        <f t="shared" si="42"/>
        <v>0.14185048628279387</v>
      </c>
      <c r="J190" s="52">
        <v>-10737.89761678359</v>
      </c>
      <c r="K190" s="53">
        <f t="shared" si="43"/>
        <v>5.7090288934452761E-2</v>
      </c>
      <c r="L190" s="52">
        <v>-2272.3430941894803</v>
      </c>
      <c r="M190" s="53">
        <f t="shared" si="44"/>
        <v>1.2081389526634781E-2</v>
      </c>
    </row>
    <row r="191" spans="1:13" x14ac:dyDescent="0.25">
      <c r="A191" s="49" t="s">
        <v>398</v>
      </c>
      <c r="B191" s="49" t="s">
        <v>588</v>
      </c>
      <c r="C191" s="51" t="s">
        <v>592</v>
      </c>
      <c r="D191" s="52">
        <v>-114926.73400711293</v>
      </c>
      <c r="E191" s="53">
        <f t="shared" si="40"/>
        <v>1</v>
      </c>
      <c r="F191" s="52">
        <v>-61668.043148472534</v>
      </c>
      <c r="G191" s="53">
        <f t="shared" si="41"/>
        <v>0.53658570985455689</v>
      </c>
      <c r="H191" s="52">
        <v>-32948.325987736724</v>
      </c>
      <c r="I191" s="53">
        <f t="shared" si="42"/>
        <v>0.28668983132938869</v>
      </c>
      <c r="J191" s="52">
        <v>-18658.362036797629</v>
      </c>
      <c r="K191" s="53">
        <f t="shared" si="43"/>
        <v>0.1623500589135583</v>
      </c>
      <c r="L191" s="52">
        <v>-1652.0028341060649</v>
      </c>
      <c r="M191" s="53">
        <f t="shared" si="44"/>
        <v>1.4374399902496324E-2</v>
      </c>
    </row>
    <row r="192" spans="1:13" x14ac:dyDescent="0.25">
      <c r="A192" s="49" t="s">
        <v>400</v>
      </c>
      <c r="B192" s="49" t="s">
        <v>588</v>
      </c>
      <c r="C192" s="51" t="s">
        <v>593</v>
      </c>
      <c r="D192" s="52">
        <v>-8247.6927586456004</v>
      </c>
      <c r="E192" s="53">
        <f t="shared" si="40"/>
        <v>1</v>
      </c>
      <c r="F192" s="52">
        <v>-4425.5940735601371</v>
      </c>
      <c r="G192" s="53">
        <f t="shared" si="41"/>
        <v>0.53658570985455678</v>
      </c>
      <c r="H192" s="52">
        <v>-2364.5296458327271</v>
      </c>
      <c r="I192" s="53">
        <f t="shared" si="42"/>
        <v>0.28668983132938863</v>
      </c>
      <c r="J192" s="52">
        <v>-1339.0134052670412</v>
      </c>
      <c r="K192" s="53">
        <f t="shared" si="43"/>
        <v>0.16235005891355828</v>
      </c>
      <c r="L192" s="52">
        <v>-118.55563398569494</v>
      </c>
      <c r="M192" s="53">
        <f t="shared" si="44"/>
        <v>1.4374399902496322E-2</v>
      </c>
    </row>
    <row r="193" spans="1:13" x14ac:dyDescent="0.25">
      <c r="A193" s="49" t="s">
        <v>402</v>
      </c>
      <c r="B193" s="49" t="s">
        <v>594</v>
      </c>
      <c r="C193" s="51" t="s">
        <v>595</v>
      </c>
      <c r="D193" s="52">
        <v>-113544.27735680396</v>
      </c>
      <c r="E193" s="53">
        <f t="shared" si="40"/>
        <v>1</v>
      </c>
      <c r="F193" s="52">
        <v>-60926.236665423334</v>
      </c>
      <c r="G193" s="53">
        <f t="shared" si="41"/>
        <v>0.53658570985455678</v>
      </c>
      <c r="H193" s="52">
        <v>-32551.989723839441</v>
      </c>
      <c r="I193" s="53">
        <f t="shared" si="42"/>
        <v>0.28668983132938858</v>
      </c>
      <c r="J193" s="52">
        <v>-18433.920118174516</v>
      </c>
      <c r="K193" s="53">
        <f t="shared" si="43"/>
        <v>0.16235005891355822</v>
      </c>
      <c r="L193" s="52">
        <v>-1632.1308493666579</v>
      </c>
      <c r="M193" s="53">
        <f t="shared" si="44"/>
        <v>1.437439990249632E-2</v>
      </c>
    </row>
    <row r="194" spans="1:13" x14ac:dyDescent="0.25">
      <c r="A194" s="49" t="s">
        <v>404</v>
      </c>
      <c r="B194" s="49" t="s">
        <v>594</v>
      </c>
      <c r="C194" s="51" t="s">
        <v>596</v>
      </c>
      <c r="D194" s="52">
        <v>-2233.8055321996844</v>
      </c>
      <c r="E194" s="53">
        <f t="shared" si="40"/>
        <v>1</v>
      </c>
      <c r="F194" s="52">
        <v>-1917.554360365725</v>
      </c>
      <c r="G194" s="53">
        <f t="shared" si="41"/>
        <v>0.8584249312326937</v>
      </c>
      <c r="H194" s="52">
        <v>-11.14534844035043</v>
      </c>
      <c r="I194" s="53">
        <f t="shared" si="42"/>
        <v>4.9893996051551207E-3</v>
      </c>
      <c r="J194" s="52">
        <v>-244.03313758039491</v>
      </c>
      <c r="K194" s="53">
        <f t="shared" si="43"/>
        <v>0.109245471041559</v>
      </c>
      <c r="L194" s="52">
        <v>-61.072685813213731</v>
      </c>
      <c r="M194" s="53">
        <f t="shared" si="44"/>
        <v>2.734019812059196E-2</v>
      </c>
    </row>
    <row r="195" spans="1:13" x14ac:dyDescent="0.25">
      <c r="A195" s="49" t="s">
        <v>405</v>
      </c>
      <c r="B195" s="49" t="s">
        <v>594</v>
      </c>
      <c r="C195" s="51" t="s">
        <v>597</v>
      </c>
      <c r="D195" s="52">
        <v>-4694.1233225976148</v>
      </c>
      <c r="E195" s="53">
        <f t="shared" si="40"/>
        <v>1</v>
      </c>
      <c r="F195" s="52">
        <v>-2518.7994952008717</v>
      </c>
      <c r="G195" s="53">
        <f t="shared" si="41"/>
        <v>0.53658570985455678</v>
      </c>
      <c r="H195" s="52">
        <v>-1345.7574235948589</v>
      </c>
      <c r="I195" s="53">
        <f t="shared" si="42"/>
        <v>0.28668983132938852</v>
      </c>
      <c r="J195" s="52">
        <v>-762.09119797123037</v>
      </c>
      <c r="K195" s="53">
        <f t="shared" si="43"/>
        <v>0.16235005891355822</v>
      </c>
      <c r="L195" s="52">
        <v>-67.475205830652854</v>
      </c>
      <c r="M195" s="53">
        <f t="shared" si="44"/>
        <v>1.437439990249632E-2</v>
      </c>
    </row>
    <row r="196" spans="1:13" x14ac:dyDescent="0.25">
      <c r="A196" s="49" t="s">
        <v>407</v>
      </c>
      <c r="B196" s="49" t="s">
        <v>598</v>
      </c>
      <c r="C196" s="51" t="s">
        <v>599</v>
      </c>
      <c r="D196" s="52">
        <v>-84062.244322265236</v>
      </c>
      <c r="E196" s="53">
        <f t="shared" si="40"/>
        <v>1</v>
      </c>
      <c r="F196" s="52">
        <v>-45106.599041629881</v>
      </c>
      <c r="G196" s="53">
        <f t="shared" si="41"/>
        <v>0.53658570985455678</v>
      </c>
      <c r="H196" s="52">
        <v>-24099.790645920071</v>
      </c>
      <c r="I196" s="53">
        <f t="shared" si="42"/>
        <v>0.28668983132938858</v>
      </c>
      <c r="J196" s="52">
        <v>-13647.510318125689</v>
      </c>
      <c r="K196" s="53">
        <f t="shared" si="43"/>
        <v>0.16235005891355825</v>
      </c>
      <c r="L196" s="52">
        <v>-1208.3443165895912</v>
      </c>
      <c r="M196" s="53">
        <f t="shared" si="44"/>
        <v>1.437439990249632E-2</v>
      </c>
    </row>
    <row r="197" spans="1:13" x14ac:dyDescent="0.25">
      <c r="A197" s="49" t="s">
        <v>409</v>
      </c>
      <c r="B197" s="49" t="s">
        <v>600</v>
      </c>
      <c r="C197" s="51" t="s">
        <v>601</v>
      </c>
      <c r="D197" s="52">
        <v>-435186.88652625697</v>
      </c>
      <c r="E197" s="53">
        <f t="shared" si="40"/>
        <v>1</v>
      </c>
      <c r="F197" s="52">
        <v>-233515.06442608609</v>
      </c>
      <c r="G197" s="53">
        <f t="shared" si="41"/>
        <v>0.53658570985455689</v>
      </c>
      <c r="H197" s="52">
        <v>-124763.65509497438</v>
      </c>
      <c r="I197" s="53">
        <f t="shared" si="42"/>
        <v>0.28668983132938858</v>
      </c>
      <c r="J197" s="52">
        <v>-70652.616665945796</v>
      </c>
      <c r="K197" s="53">
        <f t="shared" si="43"/>
        <v>0.16235005891355822</v>
      </c>
      <c r="L197" s="52">
        <v>-6255.5503392507062</v>
      </c>
      <c r="M197" s="53">
        <f t="shared" si="44"/>
        <v>1.4374399902496322E-2</v>
      </c>
    </row>
    <row r="198" spans="1:13" x14ac:dyDescent="0.25">
      <c r="A198" s="49" t="s">
        <v>410</v>
      </c>
      <c r="B198" s="49" t="s">
        <v>600</v>
      </c>
      <c r="C198" s="51" t="s">
        <v>602</v>
      </c>
      <c r="D198" s="52">
        <v>-4123.9100879860125</v>
      </c>
      <c r="E198" s="53">
        <f t="shared" si="40"/>
        <v>1</v>
      </c>
      <c r="F198" s="52">
        <v>-3254.2836155650361</v>
      </c>
      <c r="G198" s="53">
        <f t="shared" si="41"/>
        <v>0.78912574380454681</v>
      </c>
      <c r="H198" s="52">
        <v>-564.73279319771757</v>
      </c>
      <c r="I198" s="53">
        <f t="shared" si="42"/>
        <v>0.13694110229098502</v>
      </c>
      <c r="J198" s="52">
        <v>-248.52716187307033</v>
      </c>
      <c r="K198" s="53">
        <f t="shared" si="43"/>
        <v>6.0264932205261329E-2</v>
      </c>
      <c r="L198" s="52">
        <v>-56.366517350189447</v>
      </c>
      <c r="M198" s="53">
        <f t="shared" si="44"/>
        <v>1.3668221699207093E-2</v>
      </c>
    </row>
    <row r="199" spans="1:13" x14ac:dyDescent="0.25">
      <c r="A199" s="49" t="s">
        <v>412</v>
      </c>
      <c r="B199" s="49" t="s">
        <v>600</v>
      </c>
      <c r="C199" s="51" t="s">
        <v>603</v>
      </c>
      <c r="D199" s="52">
        <v>-3372.9031100000007</v>
      </c>
      <c r="E199" s="53">
        <f t="shared" si="40"/>
        <v>1</v>
      </c>
      <c r="F199" s="52">
        <v>-3368.351580365334</v>
      </c>
      <c r="G199" s="53">
        <f t="shared" si="41"/>
        <v>0.99865056021882981</v>
      </c>
      <c r="H199" s="52">
        <v>0</v>
      </c>
      <c r="I199" s="53">
        <f t="shared" si="42"/>
        <v>0</v>
      </c>
      <c r="J199" s="52">
        <v>-4.551529634666923</v>
      </c>
      <c r="K199" s="53">
        <f t="shared" si="43"/>
        <v>1.3494397811702698E-3</v>
      </c>
      <c r="L199" s="52">
        <v>0</v>
      </c>
      <c r="M199" s="53">
        <f t="shared" si="44"/>
        <v>0</v>
      </c>
    </row>
    <row r="200" spans="1:13" ht="15.75" thickBot="1" x14ac:dyDescent="0.3">
      <c r="A200" s="49" t="s">
        <v>414</v>
      </c>
      <c r="B200" s="49" t="s">
        <v>600</v>
      </c>
      <c r="C200" s="51" t="s">
        <v>604</v>
      </c>
      <c r="D200" s="52">
        <v>-223209.60429332504</v>
      </c>
      <c r="E200" s="53">
        <f t="shared" si="40"/>
        <v>1</v>
      </c>
      <c r="F200" s="52">
        <v>0</v>
      </c>
      <c r="G200" s="53">
        <f t="shared" si="41"/>
        <v>0</v>
      </c>
      <c r="H200" s="52">
        <v>-223209.60429332504</v>
      </c>
      <c r="I200" s="53">
        <f t="shared" si="42"/>
        <v>1</v>
      </c>
      <c r="J200" s="52">
        <v>0</v>
      </c>
      <c r="K200" s="53">
        <f t="shared" si="43"/>
        <v>0</v>
      </c>
      <c r="L200" s="52">
        <v>0</v>
      </c>
      <c r="M200" s="53">
        <f t="shared" si="44"/>
        <v>0</v>
      </c>
    </row>
    <row r="201" spans="1:13" ht="26.25" x14ac:dyDescent="0.25">
      <c r="A201" s="49" t="s">
        <v>416</v>
      </c>
      <c r="B201" s="54"/>
      <c r="C201" s="55" t="s">
        <v>605</v>
      </c>
      <c r="D201" s="56">
        <v>-1822278.6666919219</v>
      </c>
      <c r="E201" s="57">
        <f t="shared" si="40"/>
        <v>1</v>
      </c>
      <c r="F201" s="56">
        <v>-908827.97167468036</v>
      </c>
      <c r="G201" s="57">
        <f t="shared" si="41"/>
        <v>0.49873160910374015</v>
      </c>
      <c r="H201" s="56">
        <v>-652190.36539149645</v>
      </c>
      <c r="I201" s="57">
        <f t="shared" si="42"/>
        <v>0.3578982607393697</v>
      </c>
      <c r="J201" s="56">
        <v>-238728.38774595351</v>
      </c>
      <c r="K201" s="57">
        <f t="shared" si="43"/>
        <v>0.13100542310541871</v>
      </c>
      <c r="L201" s="56">
        <v>-22531.94187979183</v>
      </c>
      <c r="M201" s="57">
        <f t="shared" si="44"/>
        <v>1.2364707051471576E-2</v>
      </c>
    </row>
    <row r="202" spans="1:13" x14ac:dyDescent="0.25">
      <c r="A202" s="49" t="s">
        <v>419</v>
      </c>
    </row>
    <row r="203" spans="1:13" x14ac:dyDescent="0.25">
      <c r="A203" s="49" t="s">
        <v>421</v>
      </c>
      <c r="B203" s="49" t="s">
        <v>606</v>
      </c>
      <c r="C203" s="51" t="s">
        <v>607</v>
      </c>
      <c r="D203" s="52">
        <v>-2826.0882441648864</v>
      </c>
      <c r="E203" s="53">
        <f t="shared" ref="E203:E217" si="45">IF(D203 =0,0,D203 / D203 )</f>
        <v>1</v>
      </c>
      <c r="F203" s="52">
        <v>-1516.4385666068335</v>
      </c>
      <c r="G203" s="53">
        <f t="shared" ref="G203:G217" si="46">IF(D203 =0,0,F203 / D203 )</f>
        <v>0.53658570985455678</v>
      </c>
      <c r="H203" s="52">
        <v>-810.21076204159954</v>
      </c>
      <c r="I203" s="53">
        <f t="shared" ref="I203:I217" si="47">IF(D203 =0,0,H203 / D203 )</f>
        <v>0.28668983132938869</v>
      </c>
      <c r="J203" s="52">
        <v>-458.8155929350836</v>
      </c>
      <c r="K203" s="53">
        <f t="shared" ref="K203:K217" si="48">IF(D203 =0,0,J203 / D203 )</f>
        <v>0.16235005891355822</v>
      </c>
      <c r="L203" s="52">
        <v>-40.623322581369742</v>
      </c>
      <c r="M203" s="53">
        <f t="shared" ref="M203:M217" si="49">IF(D203 =0,0,L203 / D203 )</f>
        <v>1.437439990249632E-2</v>
      </c>
    </row>
    <row r="204" spans="1:13" x14ac:dyDescent="0.25">
      <c r="A204" s="49" t="s">
        <v>422</v>
      </c>
      <c r="B204" s="49" t="s">
        <v>608</v>
      </c>
      <c r="C204" s="51" t="s">
        <v>609</v>
      </c>
      <c r="D204" s="52">
        <v>-2484.8037590814838</v>
      </c>
      <c r="E204" s="53">
        <f t="shared" si="45"/>
        <v>1</v>
      </c>
      <c r="F204" s="52">
        <v>-1333.3101889160089</v>
      </c>
      <c r="G204" s="53">
        <f t="shared" si="46"/>
        <v>0.53658570985455667</v>
      </c>
      <c r="H204" s="52">
        <v>-712.36797057770139</v>
      </c>
      <c r="I204" s="53">
        <f t="shared" si="47"/>
        <v>0.28668983132938863</v>
      </c>
      <c r="J204" s="52">
        <v>-403.40803667550989</v>
      </c>
      <c r="K204" s="53">
        <f t="shared" si="48"/>
        <v>0.16235005891355825</v>
      </c>
      <c r="L204" s="52">
        <v>-35.717562912263375</v>
      </c>
      <c r="M204" s="53">
        <f t="shared" si="49"/>
        <v>1.4374399902496322E-2</v>
      </c>
    </row>
    <row r="205" spans="1:13" x14ac:dyDescent="0.25">
      <c r="A205" s="49" t="s">
        <v>424</v>
      </c>
      <c r="B205" s="49" t="s">
        <v>608</v>
      </c>
      <c r="C205" s="51" t="s">
        <v>610</v>
      </c>
      <c r="D205" s="52">
        <v>-4831.8440746351589</v>
      </c>
      <c r="E205" s="53">
        <f t="shared" si="45"/>
        <v>1</v>
      </c>
      <c r="F205" s="52">
        <v>-3812.9325493440615</v>
      </c>
      <c r="G205" s="53">
        <f t="shared" si="46"/>
        <v>0.7891257438045467</v>
      </c>
      <c r="H205" s="52">
        <v>-661.67805367870278</v>
      </c>
      <c r="I205" s="53">
        <f t="shared" si="47"/>
        <v>0.13694110229098494</v>
      </c>
      <c r="J205" s="52">
        <v>-291.19075558428136</v>
      </c>
      <c r="K205" s="53">
        <f t="shared" si="48"/>
        <v>6.0264932205261301E-2</v>
      </c>
      <c r="L205" s="52">
        <v>-66.04271602811346</v>
      </c>
      <c r="M205" s="53">
        <f t="shared" si="49"/>
        <v>1.3668221699207086E-2</v>
      </c>
    </row>
    <row r="206" spans="1:13" x14ac:dyDescent="0.25">
      <c r="A206" s="49" t="s">
        <v>426</v>
      </c>
      <c r="B206" s="49" t="s">
        <v>608</v>
      </c>
      <c r="C206" s="51" t="s">
        <v>611</v>
      </c>
      <c r="D206" s="52">
        <v>-128035.75121936123</v>
      </c>
      <c r="E206" s="53">
        <f t="shared" si="45"/>
        <v>1</v>
      </c>
      <c r="F206" s="52">
        <v>-68702.154454802381</v>
      </c>
      <c r="G206" s="53">
        <f t="shared" si="46"/>
        <v>0.53658570985455678</v>
      </c>
      <c r="H206" s="52">
        <v>-36706.547921210236</v>
      </c>
      <c r="I206" s="53">
        <f t="shared" si="47"/>
        <v>0.28668983132938863</v>
      </c>
      <c r="J206" s="52">
        <v>-20786.611753504985</v>
      </c>
      <c r="K206" s="53">
        <f t="shared" si="48"/>
        <v>0.16235005891355825</v>
      </c>
      <c r="L206" s="52">
        <v>-1840.4370898436293</v>
      </c>
      <c r="M206" s="53">
        <f t="shared" si="49"/>
        <v>1.437439990249632E-2</v>
      </c>
    </row>
    <row r="207" spans="1:13" x14ac:dyDescent="0.25">
      <c r="A207" s="49" t="s">
        <v>428</v>
      </c>
      <c r="B207" s="49" t="s">
        <v>608</v>
      </c>
      <c r="C207" s="51" t="s">
        <v>612</v>
      </c>
      <c r="D207" s="52">
        <v>-13391.761867800344</v>
      </c>
      <c r="E207" s="53">
        <f t="shared" si="45"/>
        <v>1</v>
      </c>
      <c r="F207" s="52">
        <v>-10043.821400850256</v>
      </c>
      <c r="G207" s="53">
        <f t="shared" si="46"/>
        <v>0.74999999999999989</v>
      </c>
      <c r="H207" s="52">
        <v>-3347.9404669500859</v>
      </c>
      <c r="I207" s="53">
        <f t="shared" si="47"/>
        <v>0.25</v>
      </c>
      <c r="J207" s="52">
        <v>0</v>
      </c>
      <c r="K207" s="53">
        <f t="shared" si="48"/>
        <v>0</v>
      </c>
      <c r="L207" s="52">
        <v>0</v>
      </c>
      <c r="M207" s="53">
        <f t="shared" si="49"/>
        <v>0</v>
      </c>
    </row>
    <row r="208" spans="1:13" x14ac:dyDescent="0.25">
      <c r="A208" s="49" t="s">
        <v>430</v>
      </c>
      <c r="B208" s="49" t="s">
        <v>613</v>
      </c>
      <c r="C208" s="51" t="s">
        <v>614</v>
      </c>
      <c r="D208" s="52">
        <v>-10.709970000000011</v>
      </c>
      <c r="E208" s="53">
        <f t="shared" si="45"/>
        <v>1</v>
      </c>
      <c r="F208" s="52">
        <v>-5.7468168549710139</v>
      </c>
      <c r="G208" s="53">
        <f t="shared" si="46"/>
        <v>0.53658570985455689</v>
      </c>
      <c r="H208" s="52">
        <v>-3.0704394928428154</v>
      </c>
      <c r="I208" s="53">
        <f t="shared" si="47"/>
        <v>0.28668983132938863</v>
      </c>
      <c r="J208" s="52">
        <v>-1.7387642604624429</v>
      </c>
      <c r="K208" s="53">
        <f t="shared" si="48"/>
        <v>0.16235005891355822</v>
      </c>
      <c r="L208" s="52">
        <v>-0.1539493917237387</v>
      </c>
      <c r="M208" s="53">
        <f t="shared" si="49"/>
        <v>1.4374399902496322E-2</v>
      </c>
    </row>
    <row r="209" spans="1:13" x14ac:dyDescent="0.25">
      <c r="A209" s="49" t="s">
        <v>432</v>
      </c>
      <c r="B209" s="49" t="s">
        <v>613</v>
      </c>
      <c r="C209" s="51" t="s">
        <v>615</v>
      </c>
      <c r="D209" s="52">
        <v>-105.36261480231698</v>
      </c>
      <c r="E209" s="53">
        <f t="shared" si="45"/>
        <v>1</v>
      </c>
      <c r="F209" s="52">
        <v>-56.536073455833474</v>
      </c>
      <c r="G209" s="53">
        <f t="shared" si="46"/>
        <v>0.53658570985455667</v>
      </c>
      <c r="H209" s="52">
        <v>-30.206390266099596</v>
      </c>
      <c r="I209" s="53">
        <f t="shared" si="47"/>
        <v>0.28668983132938858</v>
      </c>
      <c r="J209" s="52">
        <v>-17.105626720442707</v>
      </c>
      <c r="K209" s="53">
        <f t="shared" si="48"/>
        <v>0.16235005891355825</v>
      </c>
      <c r="L209" s="52">
        <v>-1.5145243599411826</v>
      </c>
      <c r="M209" s="53">
        <f t="shared" si="49"/>
        <v>1.437439990249632E-2</v>
      </c>
    </row>
    <row r="210" spans="1:13" x14ac:dyDescent="0.25">
      <c r="A210" s="49" t="s">
        <v>434</v>
      </c>
      <c r="B210" s="49" t="s">
        <v>613</v>
      </c>
      <c r="C210" s="51" t="s">
        <v>616</v>
      </c>
      <c r="D210" s="52">
        <v>-29877.559616196868</v>
      </c>
      <c r="E210" s="53">
        <f t="shared" si="45"/>
        <v>1</v>
      </c>
      <c r="F210" s="52">
        <v>-16031.871535378838</v>
      </c>
      <c r="G210" s="53">
        <f t="shared" si="46"/>
        <v>0.53658570985455689</v>
      </c>
      <c r="H210" s="52">
        <v>-8565.5925269012332</v>
      </c>
      <c r="I210" s="53">
        <f t="shared" si="47"/>
        <v>0.28668983132938863</v>
      </c>
      <c r="J210" s="52">
        <v>-4850.6235638829112</v>
      </c>
      <c r="K210" s="53">
        <f t="shared" si="48"/>
        <v>0.16235005891355828</v>
      </c>
      <c r="L210" s="52">
        <v>-429.47199003388835</v>
      </c>
      <c r="M210" s="53">
        <f t="shared" si="49"/>
        <v>1.4374399902496324E-2</v>
      </c>
    </row>
    <row r="211" spans="1:13" x14ac:dyDescent="0.25">
      <c r="A211" s="49" t="s">
        <v>436</v>
      </c>
      <c r="B211" s="49" t="s">
        <v>613</v>
      </c>
      <c r="C211" s="51" t="s">
        <v>617</v>
      </c>
      <c r="D211" s="52">
        <v>-947.89639589783042</v>
      </c>
      <c r="E211" s="53">
        <f t="shared" si="45"/>
        <v>1</v>
      </c>
      <c r="F211" s="52">
        <v>-508.62766046141343</v>
      </c>
      <c r="G211" s="53">
        <f t="shared" si="46"/>
        <v>0.53658570985455689</v>
      </c>
      <c r="H211" s="52">
        <v>-271.75225785768447</v>
      </c>
      <c r="I211" s="53">
        <f t="shared" si="47"/>
        <v>0.28668983132938869</v>
      </c>
      <c r="J211" s="52">
        <v>-153.8910357179623</v>
      </c>
      <c r="K211" s="53">
        <f t="shared" si="48"/>
        <v>0.16235005891355825</v>
      </c>
      <c r="L211" s="52">
        <v>-13.625441860770389</v>
      </c>
      <c r="M211" s="53">
        <f t="shared" si="49"/>
        <v>1.4374399902496322E-2</v>
      </c>
    </row>
    <row r="212" spans="1:13" x14ac:dyDescent="0.25">
      <c r="A212" s="49" t="s">
        <v>438</v>
      </c>
      <c r="B212" s="49" t="s">
        <v>613</v>
      </c>
      <c r="C212" s="51" t="s">
        <v>618</v>
      </c>
      <c r="D212" s="52">
        <v>-90002.99108106416</v>
      </c>
      <c r="E212" s="53">
        <f t="shared" si="45"/>
        <v>1</v>
      </c>
      <c r="F212" s="52">
        <v>-67502.243310798105</v>
      </c>
      <c r="G212" s="53">
        <f t="shared" si="46"/>
        <v>0.74999999999999989</v>
      </c>
      <c r="H212" s="52">
        <v>-22500.747770266036</v>
      </c>
      <c r="I212" s="53">
        <f t="shared" si="47"/>
        <v>0.24999999999999997</v>
      </c>
      <c r="J212" s="52">
        <v>0</v>
      </c>
      <c r="K212" s="53">
        <f t="shared" si="48"/>
        <v>0</v>
      </c>
      <c r="L212" s="52">
        <v>0</v>
      </c>
      <c r="M212" s="53">
        <f t="shared" si="49"/>
        <v>0</v>
      </c>
    </row>
    <row r="213" spans="1:13" x14ac:dyDescent="0.25">
      <c r="A213" s="49" t="s">
        <v>440</v>
      </c>
      <c r="B213" s="49" t="s">
        <v>613</v>
      </c>
      <c r="C213" s="51" t="s">
        <v>619</v>
      </c>
      <c r="D213" s="52">
        <v>4.0000000000000001E-3</v>
      </c>
      <c r="E213" s="53">
        <f t="shared" si="45"/>
        <v>1</v>
      </c>
      <c r="F213" s="52">
        <v>3.0000000000000005E-3</v>
      </c>
      <c r="G213" s="53">
        <f t="shared" si="46"/>
        <v>0.75000000000000011</v>
      </c>
      <c r="H213" s="52">
        <v>1.0000000000000002E-3</v>
      </c>
      <c r="I213" s="53">
        <f t="shared" si="47"/>
        <v>0.25000000000000006</v>
      </c>
      <c r="J213" s="52">
        <v>0</v>
      </c>
      <c r="K213" s="53">
        <f t="shared" si="48"/>
        <v>0</v>
      </c>
      <c r="L213" s="52">
        <v>0</v>
      </c>
      <c r="M213" s="53">
        <f t="shared" si="49"/>
        <v>0</v>
      </c>
    </row>
    <row r="214" spans="1:13" x14ac:dyDescent="0.25">
      <c r="A214" s="49" t="s">
        <v>442</v>
      </c>
      <c r="B214" s="49" t="s">
        <v>613</v>
      </c>
      <c r="C214" s="51" t="s">
        <v>620</v>
      </c>
      <c r="D214" s="52">
        <v>-85305.803492388513</v>
      </c>
      <c r="E214" s="53">
        <f t="shared" si="45"/>
        <v>1</v>
      </c>
      <c r="F214" s="52">
        <v>-45773.875121676632</v>
      </c>
      <c r="G214" s="53">
        <f t="shared" si="46"/>
        <v>0.53658570985455689</v>
      </c>
      <c r="H214" s="52">
        <v>-24456.306414650837</v>
      </c>
      <c r="I214" s="53">
        <f t="shared" si="47"/>
        <v>0.28668983132938863</v>
      </c>
      <c r="J214" s="52">
        <v>-13849.402222657702</v>
      </c>
      <c r="K214" s="53">
        <f t="shared" si="48"/>
        <v>0.1623500589135583</v>
      </c>
      <c r="L214" s="52">
        <v>-1226.2197334033599</v>
      </c>
      <c r="M214" s="53">
        <f t="shared" si="49"/>
        <v>1.4374399902496322E-2</v>
      </c>
    </row>
    <row r="215" spans="1:13" ht="26.25" x14ac:dyDescent="0.25">
      <c r="A215" s="49" t="s">
        <v>444</v>
      </c>
      <c r="B215" s="49" t="s">
        <v>613</v>
      </c>
      <c r="C215" s="51" t="s">
        <v>621</v>
      </c>
      <c r="D215" s="52">
        <v>-37260.31008445091</v>
      </c>
      <c r="E215" s="53">
        <f t="shared" si="45"/>
        <v>1</v>
      </c>
      <c r="F215" s="52">
        <v>-19993.349936065992</v>
      </c>
      <c r="G215" s="53">
        <f t="shared" si="46"/>
        <v>0.53658570985455678</v>
      </c>
      <c r="H215" s="52">
        <v>-10682.152013391948</v>
      </c>
      <c r="I215" s="53">
        <f t="shared" si="47"/>
        <v>0.28668983132938858</v>
      </c>
      <c r="J215" s="52">
        <v>-6049.2135373480533</v>
      </c>
      <c r="K215" s="53">
        <f t="shared" si="48"/>
        <v>0.16235005891355825</v>
      </c>
      <c r="L215" s="52">
        <v>-535.59459764491396</v>
      </c>
      <c r="M215" s="53">
        <f t="shared" si="49"/>
        <v>1.4374399902496324E-2</v>
      </c>
    </row>
    <row r="216" spans="1:13" x14ac:dyDescent="0.25">
      <c r="A216" s="49" t="s">
        <v>446</v>
      </c>
      <c r="B216" s="49" t="s">
        <v>613</v>
      </c>
      <c r="C216" s="51" t="s">
        <v>622</v>
      </c>
      <c r="D216" s="52">
        <v>-6021.5043129891583</v>
      </c>
      <c r="E216" s="53">
        <f t="shared" si="45"/>
        <v>1</v>
      </c>
      <c r="F216" s="52">
        <v>-3231.0531661775631</v>
      </c>
      <c r="G216" s="53">
        <f t="shared" si="46"/>
        <v>0.53658570985455678</v>
      </c>
      <c r="H216" s="52">
        <v>-1726.3040558400478</v>
      </c>
      <c r="I216" s="53">
        <f t="shared" si="47"/>
        <v>0.28668983132938858</v>
      </c>
      <c r="J216" s="52">
        <v>-977.5915799620351</v>
      </c>
      <c r="K216" s="53">
        <f t="shared" si="48"/>
        <v>0.16235005891355828</v>
      </c>
      <c r="L216" s="52">
        <v>-86.555511009512529</v>
      </c>
      <c r="M216" s="53">
        <f t="shared" si="49"/>
        <v>1.437439990249632E-2</v>
      </c>
    </row>
    <row r="217" spans="1:13" x14ac:dyDescent="0.25">
      <c r="A217" s="49" t="s">
        <v>448</v>
      </c>
      <c r="B217" s="49" t="s">
        <v>613</v>
      </c>
      <c r="C217" s="51" t="s">
        <v>622</v>
      </c>
      <c r="D217" s="52">
        <v>-48644.476450193099</v>
      </c>
      <c r="E217" s="53">
        <f t="shared" si="45"/>
        <v>1</v>
      </c>
      <c r="F217" s="52">
        <v>-26101.930926530131</v>
      </c>
      <c r="G217" s="53">
        <f t="shared" si="46"/>
        <v>0.53658570985455667</v>
      </c>
      <c r="H217" s="52">
        <v>-13945.876748612274</v>
      </c>
      <c r="I217" s="53">
        <f t="shared" si="47"/>
        <v>0.28668983132938858</v>
      </c>
      <c r="J217" s="52">
        <v>-7897.4336175080452</v>
      </c>
      <c r="K217" s="53">
        <f t="shared" si="48"/>
        <v>0.16235005891355822</v>
      </c>
      <c r="L217" s="52">
        <v>-699.2351575426402</v>
      </c>
      <c r="M217" s="53">
        <f t="shared" si="49"/>
        <v>1.437439990249632E-2</v>
      </c>
    </row>
    <row r="218" spans="1:13" ht="15.75" thickBot="1" x14ac:dyDescent="0.3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</row>
    <row r="219" spans="1:13" ht="15.75" thickBot="1" x14ac:dyDescent="0.3">
      <c r="A219" s="49" t="s">
        <v>385</v>
      </c>
      <c r="B219" s="49" t="s">
        <v>623</v>
      </c>
      <c r="C219" s="51" t="s">
        <v>624</v>
      </c>
      <c r="D219" s="52">
        <v>-37586.695598908482</v>
      </c>
      <c r="E219" s="53">
        <f>IF(D219 =0,0,D219 / D219 )</f>
        <v>1</v>
      </c>
      <c r="F219" s="52">
        <v>-20168.483739027455</v>
      </c>
      <c r="G219" s="53">
        <f>IF(D219 =0,0,F219 / D219 )</f>
        <v>0.53658570985455689</v>
      </c>
      <c r="H219" s="52">
        <v>-10775.723421480146</v>
      </c>
      <c r="I219" s="53">
        <f>IF(D219 =0,0,H219 / D219 )</f>
        <v>0.28668983132938863</v>
      </c>
      <c r="J219" s="52">
        <v>-6102.2022448487733</v>
      </c>
      <c r="K219" s="53">
        <f>IF(D219 =0,0,J219 / D219 )</f>
        <v>0.16235005891355828</v>
      </c>
      <c r="L219" s="52">
        <v>-540.28619355210901</v>
      </c>
      <c r="M219" s="53">
        <f>IF(D219 =0,0,L219 / D219 )</f>
        <v>1.4374399902496322E-2</v>
      </c>
    </row>
    <row r="220" spans="1:13" x14ac:dyDescent="0.25">
      <c r="A220" s="49" t="s">
        <v>388</v>
      </c>
      <c r="B220" s="54"/>
      <c r="C220" s="55" t="s">
        <v>625</v>
      </c>
      <c r="D220" s="56">
        <v>-487333.55478193448</v>
      </c>
      <c r="E220" s="57">
        <f>IF(D220 =0,0,D220 / D220 )</f>
        <v>1</v>
      </c>
      <c r="F220" s="56">
        <v>-284782.37244694645</v>
      </c>
      <c r="G220" s="57">
        <f>IF(D220 =0,0,F220 / D220 )</f>
        <v>0.58436848776886929</v>
      </c>
      <c r="H220" s="56">
        <v>-135196.47621321751</v>
      </c>
      <c r="I220" s="57">
        <f>IF(D220 =0,0,H220 / D220 )</f>
        <v>0.277420823759434</v>
      </c>
      <c r="J220" s="56">
        <v>-61839.228331606253</v>
      </c>
      <c r="K220" s="57">
        <f>IF(D220 =0,0,J220 / D220 )</f>
        <v>0.1268930237304863</v>
      </c>
      <c r="L220" s="56">
        <v>-5515.4777901642356</v>
      </c>
      <c r="M220" s="57">
        <f>IF(D220 =0,0,L220 / D220 )</f>
        <v>1.1317664741210418E-2</v>
      </c>
    </row>
    <row r="221" spans="1:13" ht="15.75" thickBot="1" x14ac:dyDescent="0.3">
      <c r="A221" s="49" t="s">
        <v>391</v>
      </c>
    </row>
    <row r="222" spans="1:13" x14ac:dyDescent="0.25">
      <c r="A222" s="49" t="s">
        <v>393</v>
      </c>
      <c r="B222" s="54"/>
      <c r="C222" s="58" t="s">
        <v>626</v>
      </c>
      <c r="D222" s="56">
        <v>-2675641.8641278762</v>
      </c>
      <c r="E222" s="57">
        <f>IF(D222 =0,0,D222 / D222 )</f>
        <v>1</v>
      </c>
      <c r="F222" s="56">
        <v>-1384088.6878466294</v>
      </c>
      <c r="G222" s="57">
        <f>IF(D222 =0,0,F222 / D222 )</f>
        <v>0.51729220805033715</v>
      </c>
      <c r="H222" s="56">
        <v>-895193.92389705766</v>
      </c>
      <c r="I222" s="57">
        <f>IF(D222 =0,0,H222 / D222 )</f>
        <v>0.33457165396417715</v>
      </c>
      <c r="J222" s="56">
        <v>-362787.54843420477</v>
      </c>
      <c r="K222" s="57">
        <f>IF(D222 =0,0,J222 / D222 )</f>
        <v>0.13558897896540992</v>
      </c>
      <c r="L222" s="56">
        <v>-33571.703949984199</v>
      </c>
      <c r="M222" s="57">
        <f>IF(D222 =0,0,L222 / D222 )</f>
        <v>1.2547159020075685E-2</v>
      </c>
    </row>
    <row r="223" spans="1:13" ht="15.75" thickBot="1" x14ac:dyDescent="0.3">
      <c r="A223" s="49" t="s">
        <v>394</v>
      </c>
    </row>
    <row r="224" spans="1:13" x14ac:dyDescent="0.25">
      <c r="A224" s="49" t="s">
        <v>396</v>
      </c>
      <c r="B224" s="54"/>
      <c r="C224" s="60" t="s">
        <v>627</v>
      </c>
      <c r="D224" s="56">
        <v>876980.57041836879</v>
      </c>
      <c r="E224" s="57">
        <f>IF(D224 =0,0,D224 / D224 )</f>
        <v>1</v>
      </c>
      <c r="F224" s="56">
        <v>338012.96432241163</v>
      </c>
      <c r="G224" s="57">
        <f>IF(D224 =0,0,F224 / D224 )</f>
        <v>0.38542811063779958</v>
      </c>
      <c r="H224" s="56">
        <v>445423.53483249096</v>
      </c>
      <c r="I224" s="57">
        <f>IF(D224 =0,0,H224 / D224 )</f>
        <v>0.5079058189624418</v>
      </c>
      <c r="J224" s="56">
        <v>83612.625856554267</v>
      </c>
      <c r="K224" s="57">
        <f>IF(D224 =0,0,J224 / D224 )</f>
        <v>9.5341480389544278E-2</v>
      </c>
      <c r="L224" s="56">
        <v>9931.445406912022</v>
      </c>
      <c r="M224" s="57">
        <f>IF(D224 =0,0,L224 / D224 )</f>
        <v>1.1324590010214441E-2</v>
      </c>
    </row>
    <row r="225" spans="1:13" ht="15.75" thickBot="1" x14ac:dyDescent="0.3">
      <c r="A225" s="49" t="s">
        <v>398</v>
      </c>
    </row>
    <row r="226" spans="1:13" ht="15.75" thickBot="1" x14ac:dyDescent="0.3">
      <c r="A226" s="49" t="s">
        <v>400</v>
      </c>
      <c r="B226" s="54"/>
      <c r="C226" s="61" t="s">
        <v>628</v>
      </c>
      <c r="D226" s="62">
        <v>32536116.498439766</v>
      </c>
      <c r="E226" s="63">
        <f>IF(D226 =0,0,D226 / D226 )</f>
        <v>1</v>
      </c>
      <c r="F226" s="62">
        <v>24819878.055532105</v>
      </c>
      <c r="G226" s="63">
        <f>IF(D226 =0,0,F226 / D226 )</f>
        <v>0.76284082818311505</v>
      </c>
      <c r="H226" s="62">
        <v>5484553.2988350252</v>
      </c>
      <c r="I226" s="63">
        <f>IF(D226 =0,0,H226 / D226 )</f>
        <v>0.16856816021967561</v>
      </c>
      <c r="J226" s="62">
        <v>1850065.7858252309</v>
      </c>
      <c r="K226" s="63">
        <f>IF(D226 =0,0,J226 / D226 )</f>
        <v>5.6861911774687329E-2</v>
      </c>
      <c r="L226" s="62">
        <v>381619.35824740864</v>
      </c>
      <c r="M226" s="63">
        <f>IF(D226 =0,0,L226 / D226 )</f>
        <v>1.1729099822522113E-2</v>
      </c>
    </row>
    <row r="227" spans="1:13" ht="15.75" thickTop="1" x14ac:dyDescent="0.25">
      <c r="A227" s="49" t="s">
        <v>402</v>
      </c>
    </row>
    <row r="228" spans="1:13" x14ac:dyDescent="0.25">
      <c r="A228" s="49" t="s">
        <v>404</v>
      </c>
      <c r="C228" s="45" t="s">
        <v>629</v>
      </c>
    </row>
    <row r="229" spans="1:13" x14ac:dyDescent="0.25">
      <c r="A229" s="49" t="s">
        <v>405</v>
      </c>
      <c r="C229" s="45" t="s">
        <v>630</v>
      </c>
    </row>
    <row r="230" spans="1:13" x14ac:dyDescent="0.25">
      <c r="A230" s="49" t="s">
        <v>407</v>
      </c>
    </row>
    <row r="231" spans="1:13" x14ac:dyDescent="0.25">
      <c r="A231" s="49" t="s">
        <v>409</v>
      </c>
    </row>
    <row r="232" spans="1:13" x14ac:dyDescent="0.25">
      <c r="A232" s="49" t="s">
        <v>410</v>
      </c>
    </row>
    <row r="233" spans="1:13" x14ac:dyDescent="0.25">
      <c r="A233" s="49" t="s">
        <v>412</v>
      </c>
    </row>
    <row r="234" spans="1:13" x14ac:dyDescent="0.25">
      <c r="A234" s="49" t="s">
        <v>414</v>
      </c>
    </row>
    <row r="235" spans="1:13" x14ac:dyDescent="0.25">
      <c r="A235" s="49" t="s">
        <v>416</v>
      </c>
    </row>
    <row r="236" spans="1:13" x14ac:dyDescent="0.25">
      <c r="A236" s="49" t="s">
        <v>419</v>
      </c>
    </row>
    <row r="237" spans="1:13" x14ac:dyDescent="0.25">
      <c r="A237" s="49" t="s">
        <v>421</v>
      </c>
    </row>
    <row r="238" spans="1:13" x14ac:dyDescent="0.25">
      <c r="A238" s="49" t="s">
        <v>422</v>
      </c>
    </row>
    <row r="239" spans="1:13" x14ac:dyDescent="0.25">
      <c r="A239" s="49" t="s">
        <v>424</v>
      </c>
    </row>
    <row r="240" spans="1:13" x14ac:dyDescent="0.25">
      <c r="A240" s="49" t="s">
        <v>426</v>
      </c>
    </row>
    <row r="241" spans="1:13" x14ac:dyDescent="0.25">
      <c r="A241" s="49" t="s">
        <v>428</v>
      </c>
    </row>
    <row r="242" spans="1:13" x14ac:dyDescent="0.25">
      <c r="A242" s="49" t="s">
        <v>430</v>
      </c>
    </row>
    <row r="243" spans="1:13" x14ac:dyDescent="0.25">
      <c r="A243" s="49" t="s">
        <v>432</v>
      </c>
    </row>
    <row r="244" spans="1:13" x14ac:dyDescent="0.25">
      <c r="A244" s="49" t="s">
        <v>434</v>
      </c>
    </row>
    <row r="245" spans="1:13" x14ac:dyDescent="0.25">
      <c r="A245" s="49" t="s">
        <v>436</v>
      </c>
    </row>
    <row r="246" spans="1:13" x14ac:dyDescent="0.25">
      <c r="A246" s="49" t="s">
        <v>438</v>
      </c>
    </row>
    <row r="247" spans="1:13" x14ac:dyDescent="0.25">
      <c r="A247" s="49" t="s">
        <v>440</v>
      </c>
    </row>
    <row r="248" spans="1:13" x14ac:dyDescent="0.25">
      <c r="A248" s="49" t="s">
        <v>442</v>
      </c>
    </row>
    <row r="249" spans="1:13" x14ac:dyDescent="0.25">
      <c r="A249" s="49" t="s">
        <v>444</v>
      </c>
    </row>
    <row r="250" spans="1:13" x14ac:dyDescent="0.25">
      <c r="A250" s="49" t="s">
        <v>446</v>
      </c>
    </row>
    <row r="251" spans="1:13" x14ac:dyDescent="0.25">
      <c r="A251" s="49" t="s">
        <v>448</v>
      </c>
    </row>
    <row r="252" spans="1:13" ht="15.75" thickBot="1" x14ac:dyDescent="0.3">
      <c r="A252" s="47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</row>
  </sheetData>
  <mergeCells count="8">
    <mergeCell ref="J13:K13"/>
    <mergeCell ref="L13:M13"/>
    <mergeCell ref="A13:A14"/>
    <mergeCell ref="B13:B14"/>
    <mergeCell ref="C13:C14"/>
    <mergeCell ref="D13:E13"/>
    <mergeCell ref="F13:G13"/>
    <mergeCell ref="H13:I13"/>
  </mergeCells>
  <pageMargins left="0.4" right="0.4" top="0.75" bottom="0.5" header="0.75" footer="0.5"/>
  <pageSetup scale="72" orientation="landscape" r:id="rId1"/>
  <headerFooter>
    <oddHeader>&amp;C&amp;"Arial"&amp;10 COST OF SERVICE STUDY - FUNCTIONALIZATION AND CLASSIFICATION OF RATE BASE&amp;L&amp;"Arial"&amp;10 Schedule E-4a&amp;R&amp;"Arial"&amp;10 Page &amp;P of &amp;N</oddHeader>
    <oddFooter>&amp;L&amp;"Arial"&amp;10 Supporting Schedules: B-1&amp;R&amp;"Arial"&amp;10 Recap Schedules: E-1</oddFooter>
  </headerFooter>
  <rowBreaks count="6" manualBreakCount="6">
    <brk id="48" max="16383" man="1"/>
    <brk id="82" max="16383" man="1"/>
    <brk id="116" max="16383" man="1"/>
    <brk id="150" max="16383" man="1"/>
    <brk id="184" max="16383" man="1"/>
    <brk id="21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2"/>
  <sheetViews>
    <sheetView zoomScale="80" zoomScaleNormal="80" workbookViewId="0">
      <pane xSplit="1" ySplit="7" topLeftCell="B8" activePane="bottomRight" state="frozen"/>
      <selection pane="topRight"/>
      <selection pane="bottomLeft"/>
      <selection pane="bottomRight" sqref="A1:A2"/>
    </sheetView>
  </sheetViews>
  <sheetFormatPr defaultRowHeight="15" outlineLevelRow="1" outlineLevelCol="1" x14ac:dyDescent="0.25"/>
  <cols>
    <col min="1" max="1" width="76.28515625" bestFit="1" customWidth="1"/>
    <col min="2" max="2" width="15.140625" bestFit="1" customWidth="1"/>
    <col min="3" max="3" width="12.42578125" hidden="1" customWidth="1" outlineLevel="1"/>
    <col min="4" max="4" width="10.7109375" hidden="1" customWidth="1" outlineLevel="1"/>
    <col min="5" max="5" width="11.7109375" hidden="1" customWidth="1" outlineLevel="1"/>
    <col min="6" max="6" width="13.42578125" hidden="1" customWidth="1" outlineLevel="1"/>
    <col min="7" max="7" width="10.7109375" hidden="1" customWidth="1" outlineLevel="1"/>
    <col min="8" max="8" width="14.140625" hidden="1" customWidth="1" outlineLevel="1"/>
    <col min="9" max="9" width="13.42578125" hidden="1" customWidth="1" outlineLevel="1"/>
    <col min="10" max="10" width="12.42578125" hidden="1" customWidth="1" outlineLevel="1"/>
    <col min="11" max="11" width="11.42578125" hidden="1" customWidth="1" outlineLevel="1"/>
    <col min="12" max="12" width="10.7109375" hidden="1" customWidth="1" outlineLevel="1"/>
    <col min="13" max="13" width="11.7109375" hidden="1" customWidth="1" outlineLevel="1"/>
    <col min="14" max="14" width="10.42578125" hidden="1" customWidth="1" outlineLevel="1"/>
    <col min="15" max="15" width="14.42578125" hidden="1" customWidth="1" outlineLevel="1"/>
    <col min="16" max="16" width="12.42578125" hidden="1" customWidth="1" outlineLevel="1"/>
    <col min="17" max="18" width="10.42578125" hidden="1" customWidth="1" outlineLevel="1"/>
    <col min="19" max="19" width="10.7109375" hidden="1" customWidth="1" outlineLevel="1"/>
    <col min="20" max="20" width="8.85546875" collapsed="1"/>
    <col min="21" max="21" width="14.140625" bestFit="1" customWidth="1"/>
    <col min="22" max="22" width="13" bestFit="1" customWidth="1"/>
  </cols>
  <sheetData>
    <row r="1" spans="1:21" s="22" customFormat="1" ht="14.45" x14ac:dyDescent="0.3">
      <c r="A1" s="23" t="s">
        <v>643</v>
      </c>
    </row>
    <row r="2" spans="1:21" thickBot="1" x14ac:dyDescent="0.35">
      <c r="A2" s="86" t="s">
        <v>639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spans="1:21" s="22" customFormat="1" ht="14.45" x14ac:dyDescent="0.3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21" x14ac:dyDescent="0.25">
      <c r="A4" s="68" t="s">
        <v>69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</row>
    <row r="5" spans="1:21" x14ac:dyDescent="0.25">
      <c r="A5" s="68" t="s">
        <v>70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</row>
    <row r="6" spans="1:21" thickBot="1" x14ac:dyDescent="0.3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</row>
    <row r="7" spans="1:21" ht="27" thickBot="1" x14ac:dyDescent="0.35">
      <c r="A7" s="69" t="s">
        <v>71</v>
      </c>
      <c r="B7" s="69" t="s">
        <v>72</v>
      </c>
      <c r="C7" s="69" t="s">
        <v>73</v>
      </c>
      <c r="D7" s="69" t="s">
        <v>74</v>
      </c>
      <c r="E7" s="69" t="s">
        <v>75</v>
      </c>
      <c r="F7" s="69" t="s">
        <v>76</v>
      </c>
      <c r="G7" s="69" t="s">
        <v>77</v>
      </c>
      <c r="H7" s="69" t="s">
        <v>78</v>
      </c>
      <c r="I7" s="69" t="s">
        <v>79</v>
      </c>
      <c r="J7" s="69" t="s">
        <v>80</v>
      </c>
      <c r="K7" s="69" t="s">
        <v>81</v>
      </c>
      <c r="L7" s="69" t="s">
        <v>82</v>
      </c>
      <c r="M7" s="69" t="s">
        <v>83</v>
      </c>
      <c r="N7" s="69" t="s">
        <v>84</v>
      </c>
      <c r="O7" s="69" t="s">
        <v>85</v>
      </c>
      <c r="P7" s="69" t="s">
        <v>86</v>
      </c>
      <c r="Q7" s="69" t="s">
        <v>87</v>
      </c>
      <c r="R7" s="69" t="s">
        <v>88</v>
      </c>
      <c r="S7" s="69" t="s">
        <v>89</v>
      </c>
      <c r="U7" s="48" t="s">
        <v>349</v>
      </c>
    </row>
    <row r="8" spans="1:21" ht="14.45" hidden="1" outlineLevel="1" x14ac:dyDescent="0.3">
      <c r="A8" s="70" t="s">
        <v>90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</row>
    <row r="9" spans="1:21" ht="14.45" hidden="1" outlineLevel="1" x14ac:dyDescent="0.3">
      <c r="A9" s="72" t="s">
        <v>91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</row>
    <row r="10" spans="1:21" ht="14.45" hidden="1" outlineLevel="1" x14ac:dyDescent="0.3">
      <c r="A10" s="73" t="s">
        <v>91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</row>
    <row r="11" spans="1:21" ht="14.45" hidden="1" outlineLevel="1" x14ac:dyDescent="0.3">
      <c r="A11" s="74" t="s">
        <v>92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</row>
    <row r="12" spans="1:21" ht="14.45" hidden="1" outlineLevel="1" x14ac:dyDescent="0.3">
      <c r="A12" s="75" t="s">
        <v>93</v>
      </c>
      <c r="B12" s="71">
        <v>940645365.12827468</v>
      </c>
      <c r="C12" s="71">
        <v>15137814.226492509</v>
      </c>
      <c r="D12" s="71">
        <v>605562.90710801189</v>
      </c>
      <c r="E12" s="71">
        <v>6596466.7606059434</v>
      </c>
      <c r="F12" s="71">
        <v>59850830.541869454</v>
      </c>
      <c r="G12" s="71">
        <v>748516.39908728178</v>
      </c>
      <c r="H12" s="71">
        <v>173504322.08244681</v>
      </c>
      <c r="I12" s="71">
        <v>68037784.584145069</v>
      </c>
      <c r="J12" s="71">
        <v>14322488.468951175</v>
      </c>
      <c r="K12" s="71">
        <v>784684.53221692634</v>
      </c>
      <c r="L12" s="71">
        <v>588240.01225369854</v>
      </c>
      <c r="M12" s="71">
        <v>1415467.8655570573</v>
      </c>
      <c r="N12" s="71">
        <v>175552.44710287539</v>
      </c>
      <c r="O12" s="71">
        <v>580776293.32031727</v>
      </c>
      <c r="P12" s="71">
        <v>17396368.397655822</v>
      </c>
      <c r="Q12" s="71">
        <v>203855.63653618665</v>
      </c>
      <c r="R12" s="71">
        <v>111725.55483655242</v>
      </c>
      <c r="S12" s="71">
        <v>389391.39109189075</v>
      </c>
    </row>
    <row r="13" spans="1:21" ht="14.45" hidden="1" outlineLevel="1" x14ac:dyDescent="0.3">
      <c r="A13" s="74" t="s">
        <v>94</v>
      </c>
      <c r="B13" s="71">
        <v>940645365.12827468</v>
      </c>
      <c r="C13" s="71">
        <v>15137814.226492509</v>
      </c>
      <c r="D13" s="71">
        <v>605562.90710801189</v>
      </c>
      <c r="E13" s="71">
        <v>6596466.7606059434</v>
      </c>
      <c r="F13" s="71">
        <v>59850830.541869454</v>
      </c>
      <c r="G13" s="71">
        <v>748516.39908728178</v>
      </c>
      <c r="H13" s="71">
        <v>173504322.08244681</v>
      </c>
      <c r="I13" s="71">
        <v>68037784.584145069</v>
      </c>
      <c r="J13" s="71">
        <v>14322488.468951175</v>
      </c>
      <c r="K13" s="71">
        <v>784684.53221692634</v>
      </c>
      <c r="L13" s="71">
        <v>588240.01225369854</v>
      </c>
      <c r="M13" s="71">
        <v>1415467.8655570573</v>
      </c>
      <c r="N13" s="71">
        <v>175552.44710287539</v>
      </c>
      <c r="O13" s="71">
        <v>580776293.32031727</v>
      </c>
      <c r="P13" s="71">
        <v>17396368.397655822</v>
      </c>
      <c r="Q13" s="71">
        <v>203855.63653618665</v>
      </c>
      <c r="R13" s="71">
        <v>111725.55483655242</v>
      </c>
      <c r="S13" s="71">
        <v>389391.39109189075</v>
      </c>
    </row>
    <row r="14" spans="1:21" ht="14.45" hidden="1" outlineLevel="1" x14ac:dyDescent="0.3"/>
    <row r="15" spans="1:21" ht="14.45" hidden="1" outlineLevel="1" x14ac:dyDescent="0.3">
      <c r="A15" s="74" t="s">
        <v>95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</row>
    <row r="16" spans="1:21" ht="14.45" hidden="1" outlineLevel="1" x14ac:dyDescent="0.3">
      <c r="A16" s="75" t="s">
        <v>96</v>
      </c>
      <c r="B16" s="71">
        <v>2204716367.4317169</v>
      </c>
      <c r="C16" s="71">
        <v>44358768.353416279</v>
      </c>
      <c r="D16" s="71">
        <v>1720906.7164236293</v>
      </c>
      <c r="E16" s="71">
        <v>23442251.938778464</v>
      </c>
      <c r="F16" s="71">
        <v>123353114.6848678</v>
      </c>
      <c r="G16" s="71">
        <v>1101409.8761434669</v>
      </c>
      <c r="H16" s="71">
        <v>491027284.8468098</v>
      </c>
      <c r="I16" s="71">
        <v>198591577.30448046</v>
      </c>
      <c r="J16" s="71">
        <v>41532583.898805015</v>
      </c>
      <c r="K16" s="71">
        <v>2798096.1788944025</v>
      </c>
      <c r="L16" s="71">
        <v>1700369.5259497864</v>
      </c>
      <c r="M16" s="71">
        <v>664909.08562120411</v>
      </c>
      <c r="N16" s="71">
        <v>168399.75482815324</v>
      </c>
      <c r="O16" s="71">
        <v>1268448503.7787678</v>
      </c>
      <c r="P16" s="71">
        <v>3836952.4441923108</v>
      </c>
      <c r="Q16" s="71">
        <v>513471.99332861148</v>
      </c>
      <c r="R16" s="71">
        <v>207366.4266001606</v>
      </c>
      <c r="S16" s="71">
        <v>1250400.6238096717</v>
      </c>
    </row>
    <row r="17" spans="1:19" ht="14.45" hidden="1" outlineLevel="1" x14ac:dyDescent="0.3">
      <c r="A17" s="75" t="s">
        <v>97</v>
      </c>
      <c r="B17" s="71">
        <v>102077638.51835722</v>
      </c>
      <c r="C17" s="71">
        <v>2053796.301414636</v>
      </c>
      <c r="D17" s="71">
        <v>79677.411715112583</v>
      </c>
      <c r="E17" s="71">
        <v>1085368.5103496648</v>
      </c>
      <c r="F17" s="71">
        <v>5711208.4061785229</v>
      </c>
      <c r="G17" s="71">
        <v>50994.912932265666</v>
      </c>
      <c r="H17" s="71">
        <v>22734400.862470783</v>
      </c>
      <c r="I17" s="71">
        <v>9194724.3374855537</v>
      </c>
      <c r="J17" s="71">
        <v>1922944.8960340549</v>
      </c>
      <c r="K17" s="71">
        <v>129550.92750615485</v>
      </c>
      <c r="L17" s="71">
        <v>78726.546589629957</v>
      </c>
      <c r="M17" s="71">
        <v>30785.070720311065</v>
      </c>
      <c r="N17" s="71">
        <v>7796.852943924363</v>
      </c>
      <c r="O17" s="71">
        <v>58728746.137405507</v>
      </c>
      <c r="P17" s="71">
        <v>177649.62894825538</v>
      </c>
      <c r="Q17" s="71">
        <v>23773.583440737835</v>
      </c>
      <c r="R17" s="71">
        <v>9600.9969572606424</v>
      </c>
      <c r="S17" s="71">
        <v>57893.135264858589</v>
      </c>
    </row>
    <row r="18" spans="1:19" ht="14.45" hidden="1" outlineLevel="1" x14ac:dyDescent="0.3">
      <c r="A18" s="74" t="s">
        <v>98</v>
      </c>
      <c r="B18" s="71">
        <v>2306794005.9500742</v>
      </c>
      <c r="C18" s="71">
        <v>46412564.654830918</v>
      </c>
      <c r="D18" s="71">
        <v>1800584.1281387419</v>
      </c>
      <c r="E18" s="71">
        <v>24527620.449128129</v>
      </c>
      <c r="F18" s="71">
        <v>129064323.09104632</v>
      </c>
      <c r="G18" s="71">
        <v>1152404.7890757327</v>
      </c>
      <c r="H18" s="71">
        <v>513761685.70928061</v>
      </c>
      <c r="I18" s="71">
        <v>207786301.64196602</v>
      </c>
      <c r="J18" s="71">
        <v>43455528.794839069</v>
      </c>
      <c r="K18" s="71">
        <v>2927647.1064005573</v>
      </c>
      <c r="L18" s="71">
        <v>1779096.0725394164</v>
      </c>
      <c r="M18" s="71">
        <v>695694.15634151513</v>
      </c>
      <c r="N18" s="71">
        <v>176196.60777207761</v>
      </c>
      <c r="O18" s="71">
        <v>1327177249.9161732</v>
      </c>
      <c r="P18" s="71">
        <v>4014602.0731405662</v>
      </c>
      <c r="Q18" s="71">
        <v>537245.57676934928</v>
      </c>
      <c r="R18" s="71">
        <v>216967.42355742125</v>
      </c>
      <c r="S18" s="71">
        <v>1308293.7590745303</v>
      </c>
    </row>
    <row r="19" spans="1:19" ht="14.45" hidden="1" outlineLevel="1" x14ac:dyDescent="0.3"/>
    <row r="20" spans="1:19" ht="14.45" hidden="1" outlineLevel="1" x14ac:dyDescent="0.3">
      <c r="A20" s="74" t="s">
        <v>99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</row>
    <row r="21" spans="1:19" ht="14.45" hidden="1" outlineLevel="1" x14ac:dyDescent="0.3">
      <c r="A21" s="75" t="s">
        <v>100</v>
      </c>
      <c r="B21" s="71">
        <v>3524167798.801311</v>
      </c>
      <c r="C21" s="71">
        <v>70906056.36846754</v>
      </c>
      <c r="D21" s="71">
        <v>2750813.7211436057</v>
      </c>
      <c r="E21" s="71">
        <v>37471681.452734232</v>
      </c>
      <c r="F21" s="71">
        <v>197175963.80012363</v>
      </c>
      <c r="G21" s="71">
        <v>1760568.060420481</v>
      </c>
      <c r="H21" s="71">
        <v>784891231.88475657</v>
      </c>
      <c r="I21" s="71">
        <v>317442212.60755312</v>
      </c>
      <c r="J21" s="71">
        <v>66388491.934537098</v>
      </c>
      <c r="K21" s="71">
        <v>4472666.2337503843</v>
      </c>
      <c r="L21" s="71">
        <v>2717985.6864744215</v>
      </c>
      <c r="M21" s="71">
        <v>1062835.6659801705</v>
      </c>
      <c r="N21" s="71">
        <v>269181.56097455189</v>
      </c>
      <c r="O21" s="71">
        <v>2027573903.6047618</v>
      </c>
      <c r="P21" s="71">
        <v>6133244.3706155438</v>
      </c>
      <c r="Q21" s="71">
        <v>820768.37238840829</v>
      </c>
      <c r="R21" s="71">
        <v>331468.52537230751</v>
      </c>
      <c r="S21" s="71">
        <v>1998724.951257294</v>
      </c>
    </row>
    <row r="22" spans="1:19" ht="14.45" hidden="1" outlineLevel="1" x14ac:dyDescent="0.3">
      <c r="A22" s="75" t="s">
        <v>101</v>
      </c>
      <c r="B22" s="71">
        <v>1495786831.0266383</v>
      </c>
      <c r="C22" s="71">
        <v>30095146.261781562</v>
      </c>
      <c r="D22" s="71">
        <v>1167546.8290963655</v>
      </c>
      <c r="E22" s="71">
        <v>15904364.052270548</v>
      </c>
      <c r="F22" s="71">
        <v>83688753.454794869</v>
      </c>
      <c r="G22" s="71">
        <v>747250.03752624569</v>
      </c>
      <c r="H22" s="71">
        <v>333136795.82476801</v>
      </c>
      <c r="I22" s="71">
        <v>134734186.43455076</v>
      </c>
      <c r="J22" s="71">
        <v>28177725.249397915</v>
      </c>
      <c r="K22" s="71">
        <v>1898364.5597967515</v>
      </c>
      <c r="L22" s="71">
        <v>1153613.4000572166</v>
      </c>
      <c r="M22" s="71">
        <v>451106.66786618467</v>
      </c>
      <c r="N22" s="71">
        <v>114250.58540001407</v>
      </c>
      <c r="O22" s="71">
        <v>860577168.02725494</v>
      </c>
      <c r="P22" s="71">
        <v>2603175.1848352365</v>
      </c>
      <c r="Q22" s="71">
        <v>348364.37787080667</v>
      </c>
      <c r="R22" s="71">
        <v>140687.47104503855</v>
      </c>
      <c r="S22" s="71">
        <v>848332.60832583136</v>
      </c>
    </row>
    <row r="23" spans="1:19" ht="14.45" hidden="1" outlineLevel="1" x14ac:dyDescent="0.3">
      <c r="A23" s="75" t="s">
        <v>102</v>
      </c>
      <c r="B23" s="71">
        <v>507298749.99974197</v>
      </c>
      <c r="C23" s="71">
        <v>10206822.09722523</v>
      </c>
      <c r="D23" s="71">
        <v>395975.57264240977</v>
      </c>
      <c r="E23" s="71">
        <v>5393993.2053820789</v>
      </c>
      <c r="F23" s="71">
        <v>28383188.791356556</v>
      </c>
      <c r="G23" s="71">
        <v>253431.17221732897</v>
      </c>
      <c r="H23" s="71">
        <v>112983933.66976658</v>
      </c>
      <c r="I23" s="71">
        <v>45695337.692983434</v>
      </c>
      <c r="J23" s="71">
        <v>9556525.3686881512</v>
      </c>
      <c r="K23" s="71">
        <v>643833.69892868889</v>
      </c>
      <c r="L23" s="71">
        <v>391250.02553358884</v>
      </c>
      <c r="M23" s="71">
        <v>152993.62447789108</v>
      </c>
      <c r="N23" s="71">
        <v>38748.288163752193</v>
      </c>
      <c r="O23" s="71">
        <v>291866269.01836222</v>
      </c>
      <c r="P23" s="71">
        <v>882871.46931951051</v>
      </c>
      <c r="Q23" s="71">
        <v>118148.39506041267</v>
      </c>
      <c r="R23" s="71">
        <v>47714.404700827261</v>
      </c>
      <c r="S23" s="71">
        <v>287713.50493327796</v>
      </c>
    </row>
    <row r="24" spans="1:19" ht="14.45" hidden="1" outlineLevel="1" x14ac:dyDescent="0.3">
      <c r="A24" s="75" t="s">
        <v>103</v>
      </c>
      <c r="B24" s="71">
        <v>1819082895.7120941</v>
      </c>
      <c r="C24" s="71">
        <v>36599844.759420574</v>
      </c>
      <c r="D24" s="71">
        <v>1419897.8241400672</v>
      </c>
      <c r="E24" s="71">
        <v>19341898.200030625</v>
      </c>
      <c r="F24" s="71">
        <v>101777055.93824191</v>
      </c>
      <c r="G24" s="71">
        <v>908759.01157068438</v>
      </c>
      <c r="H24" s="71">
        <v>405140247.69240355</v>
      </c>
      <c r="I24" s="71">
        <v>163855336.15278295</v>
      </c>
      <c r="J24" s="71">
        <v>34267996.60087508</v>
      </c>
      <c r="K24" s="71">
        <v>2308672.8863511365</v>
      </c>
      <c r="L24" s="71">
        <v>1402952.8544973424</v>
      </c>
      <c r="M24" s="71">
        <v>548607.86753539683</v>
      </c>
      <c r="N24" s="71">
        <v>138944.45479481443</v>
      </c>
      <c r="O24" s="71">
        <v>1046580417.9625467</v>
      </c>
      <c r="P24" s="71">
        <v>3165819.7244762452</v>
      </c>
      <c r="Q24" s="71">
        <v>423659.08571692964</v>
      </c>
      <c r="R24" s="71">
        <v>171095.35056099342</v>
      </c>
      <c r="S24" s="71">
        <v>1031689.346149127</v>
      </c>
    </row>
    <row r="25" spans="1:19" ht="14.45" hidden="1" outlineLevel="1" x14ac:dyDescent="0.3">
      <c r="A25" s="74" t="s">
        <v>104</v>
      </c>
      <c r="B25" s="71">
        <v>7346336275.5397854</v>
      </c>
      <c r="C25" s="71">
        <v>147807869.48689491</v>
      </c>
      <c r="D25" s="71">
        <v>5734233.9470224483</v>
      </c>
      <c r="E25" s="71">
        <v>78111936.910417482</v>
      </c>
      <c r="F25" s="71">
        <v>411024961.98451698</v>
      </c>
      <c r="G25" s="71">
        <v>3670008.2817347404</v>
      </c>
      <c r="H25" s="71">
        <v>1636152209.0716949</v>
      </c>
      <c r="I25" s="71">
        <v>661727072.88787031</v>
      </c>
      <c r="J25" s="71">
        <v>138390739.15349823</v>
      </c>
      <c r="K25" s="71">
        <v>9323537.3788269609</v>
      </c>
      <c r="L25" s="71">
        <v>5665801.9665625691</v>
      </c>
      <c r="M25" s="71">
        <v>2215543.8258596431</v>
      </c>
      <c r="N25" s="71">
        <v>561124.88933313254</v>
      </c>
      <c r="O25" s="71">
        <v>4226597758.6129255</v>
      </c>
      <c r="P25" s="71">
        <v>12785110.749246538</v>
      </c>
      <c r="Q25" s="71">
        <v>1710940.2310365574</v>
      </c>
      <c r="R25" s="71">
        <v>690965.75167916669</v>
      </c>
      <c r="S25" s="71">
        <v>4166460.4106655307</v>
      </c>
    </row>
    <row r="26" spans="1:19" ht="14.45" hidden="1" outlineLevel="1" x14ac:dyDescent="0.3"/>
    <row r="27" spans="1:19" ht="14.45" hidden="1" outlineLevel="1" x14ac:dyDescent="0.3">
      <c r="A27" s="74" t="s">
        <v>105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</row>
    <row r="28" spans="1:19" ht="14.45" hidden="1" outlineLevel="1" x14ac:dyDescent="0.3">
      <c r="A28" s="75" t="s">
        <v>106</v>
      </c>
      <c r="B28" s="71">
        <v>11011694372.442556</v>
      </c>
      <c r="C28" s="71">
        <v>221554666.65075475</v>
      </c>
      <c r="D28" s="71">
        <v>8595254.7387379929</v>
      </c>
      <c r="E28" s="71">
        <v>117084862.96236575</v>
      </c>
      <c r="F28" s="71">
        <v>616100473.90401542</v>
      </c>
      <c r="G28" s="71">
        <v>5501110.7614763519</v>
      </c>
      <c r="H28" s="71">
        <v>2452488886.6144943</v>
      </c>
      <c r="I28" s="71">
        <v>991887113.6996572</v>
      </c>
      <c r="J28" s="71">
        <v>207438982.69518974</v>
      </c>
      <c r="K28" s="71">
        <v>13975394.024301313</v>
      </c>
      <c r="L28" s="71">
        <v>8492679.5194910653</v>
      </c>
      <c r="M28" s="71">
        <v>3320960.348677461</v>
      </c>
      <c r="N28" s="71">
        <v>841090.79061359726</v>
      </c>
      <c r="O28" s="71">
        <v>6335403255.0975914</v>
      </c>
      <c r="P28" s="71">
        <v>19164074.010236949</v>
      </c>
      <c r="Q28" s="71">
        <v>2564591.4108807244</v>
      </c>
      <c r="R28" s="71">
        <v>1035714.0476470983</v>
      </c>
      <c r="S28" s="71">
        <v>6245261.1664253306</v>
      </c>
    </row>
    <row r="29" spans="1:19" ht="14.45" hidden="1" outlineLevel="1" x14ac:dyDescent="0.3">
      <c r="A29" s="74" t="s">
        <v>107</v>
      </c>
      <c r="B29" s="71">
        <v>11011694372.442556</v>
      </c>
      <c r="C29" s="71">
        <v>221554666.65075475</v>
      </c>
      <c r="D29" s="71">
        <v>8595254.7387379929</v>
      </c>
      <c r="E29" s="71">
        <v>117084862.96236575</v>
      </c>
      <c r="F29" s="71">
        <v>616100473.90401542</v>
      </c>
      <c r="G29" s="71">
        <v>5501110.7614763519</v>
      </c>
      <c r="H29" s="71">
        <v>2452488886.6144943</v>
      </c>
      <c r="I29" s="71">
        <v>991887113.6996572</v>
      </c>
      <c r="J29" s="71">
        <v>207438982.69518974</v>
      </c>
      <c r="K29" s="71">
        <v>13975394.024301313</v>
      </c>
      <c r="L29" s="71">
        <v>8492679.5194910653</v>
      </c>
      <c r="M29" s="71">
        <v>3320960.348677461</v>
      </c>
      <c r="N29" s="71">
        <v>841090.79061359726</v>
      </c>
      <c r="O29" s="71">
        <v>6335403255.0975914</v>
      </c>
      <c r="P29" s="71">
        <v>19164074.010236949</v>
      </c>
      <c r="Q29" s="71">
        <v>2564591.4108807244</v>
      </c>
      <c r="R29" s="71">
        <v>1035714.0476470983</v>
      </c>
      <c r="S29" s="71">
        <v>6245261.1664253306</v>
      </c>
    </row>
    <row r="30" spans="1:19" ht="14.45" hidden="1" outlineLevel="1" x14ac:dyDescent="0.3"/>
    <row r="31" spans="1:19" ht="14.45" hidden="1" outlineLevel="1" x14ac:dyDescent="0.3">
      <c r="A31" s="74" t="s">
        <v>108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</row>
    <row r="32" spans="1:19" ht="14.45" hidden="1" outlineLevel="1" x14ac:dyDescent="0.3">
      <c r="A32" s="75" t="s">
        <v>109</v>
      </c>
      <c r="B32" s="71">
        <v>4436534563.313921</v>
      </c>
      <c r="C32" s="71">
        <v>82109362.585106418</v>
      </c>
      <c r="D32" s="71">
        <v>3210364.8627552888</v>
      </c>
      <c r="E32" s="71">
        <v>47364882.144069098</v>
      </c>
      <c r="F32" s="71">
        <v>248072767.87778562</v>
      </c>
      <c r="G32" s="71">
        <v>1986306.641475982</v>
      </c>
      <c r="H32" s="71">
        <v>959099301.08725405</v>
      </c>
      <c r="I32" s="71">
        <v>387160583.73831469</v>
      </c>
      <c r="J32" s="71">
        <v>76826870.174038067</v>
      </c>
      <c r="K32" s="71">
        <v>7108777.4382295953</v>
      </c>
      <c r="L32" s="71">
        <v>3328585.8417634689</v>
      </c>
      <c r="M32" s="71">
        <v>439140.72695929755</v>
      </c>
      <c r="N32" s="71">
        <v>306051.91587658913</v>
      </c>
      <c r="O32" s="71">
        <v>2609624998.3352785</v>
      </c>
      <c r="P32" s="71">
        <v>2584260.4011935308</v>
      </c>
      <c r="Q32" s="71">
        <v>925784.38651033689</v>
      </c>
      <c r="R32" s="71">
        <v>396095.77363283798</v>
      </c>
      <c r="S32" s="71">
        <v>5990429.3836770505</v>
      </c>
    </row>
    <row r="33" spans="1:24" ht="14.45" hidden="1" outlineLevel="1" x14ac:dyDescent="0.3">
      <c r="A33" s="75" t="s">
        <v>110</v>
      </c>
      <c r="B33" s="71">
        <v>405726741.18395555</v>
      </c>
      <c r="C33" s="71">
        <v>8163199.0367681496</v>
      </c>
      <c r="D33" s="71">
        <v>316692.83371334412</v>
      </c>
      <c r="E33" s="71">
        <v>4314000.9416328799</v>
      </c>
      <c r="F33" s="71">
        <v>22700270.191345688</v>
      </c>
      <c r="G33" s="71">
        <v>202688.85665146826</v>
      </c>
      <c r="H33" s="71">
        <v>90362145.01613085</v>
      </c>
      <c r="I33" s="71">
        <v>36546158.352418512</v>
      </c>
      <c r="J33" s="71">
        <v>7643105.5564036295</v>
      </c>
      <c r="K33" s="71">
        <v>514924.4868647554</v>
      </c>
      <c r="L33" s="71">
        <v>312913.44173026871</v>
      </c>
      <c r="M33" s="71">
        <v>122361.04402261623</v>
      </c>
      <c r="N33" s="71">
        <v>30990.056023485206</v>
      </c>
      <c r="O33" s="71">
        <v>233428428.89007717</v>
      </c>
      <c r="P33" s="71">
        <v>706101.80713332701</v>
      </c>
      <c r="Q33" s="71">
        <v>94492.57129847091</v>
      </c>
      <c r="R33" s="71">
        <v>38160.96516462716</v>
      </c>
      <c r="S33" s="71">
        <v>230107.13657633137</v>
      </c>
    </row>
    <row r="34" spans="1:24" ht="14.45" hidden="1" outlineLevel="1" x14ac:dyDescent="0.3">
      <c r="A34" s="75" t="s">
        <v>111</v>
      </c>
      <c r="B34" s="71">
        <v>67190338.013283014</v>
      </c>
      <c r="C34" s="71">
        <v>1243528.1969329594</v>
      </c>
      <c r="D34" s="71">
        <v>48620.268183681437</v>
      </c>
      <c r="E34" s="71">
        <v>717330.69940114231</v>
      </c>
      <c r="F34" s="71">
        <v>3757007.3866726942</v>
      </c>
      <c r="G34" s="71">
        <v>30082.176242330515</v>
      </c>
      <c r="H34" s="71">
        <v>14525347.500103831</v>
      </c>
      <c r="I34" s="71">
        <v>5863461.6986656096</v>
      </c>
      <c r="J34" s="71">
        <v>1163526.0137904566</v>
      </c>
      <c r="K34" s="71">
        <v>107660.86730970199</v>
      </c>
      <c r="L34" s="71">
        <v>50410.698851235502</v>
      </c>
      <c r="M34" s="71">
        <v>6650.6895097317065</v>
      </c>
      <c r="N34" s="71">
        <v>4635.0888027344854</v>
      </c>
      <c r="O34" s="71">
        <v>39522195.358506821</v>
      </c>
      <c r="P34" s="71">
        <v>39138.054125929157</v>
      </c>
      <c r="Q34" s="71">
        <v>14020.800462464013</v>
      </c>
      <c r="R34" s="71">
        <v>5998.7831800286322</v>
      </c>
      <c r="S34" s="71">
        <v>90723.732541669291</v>
      </c>
    </row>
    <row r="35" spans="1:24" ht="14.45" hidden="1" outlineLevel="1" x14ac:dyDescent="0.3">
      <c r="A35" s="75" t="s">
        <v>112</v>
      </c>
      <c r="B35" s="71">
        <v>135930.22190176742</v>
      </c>
      <c r="C35" s="71">
        <v>2515.7346837098116</v>
      </c>
      <c r="D35" s="71">
        <v>98.361818656496681</v>
      </c>
      <c r="E35" s="71">
        <v>1451.2045039462505</v>
      </c>
      <c r="F35" s="71">
        <v>7600.6590062999667</v>
      </c>
      <c r="G35" s="71">
        <v>60.85810866288071</v>
      </c>
      <c r="H35" s="71">
        <v>29385.679061460676</v>
      </c>
      <c r="I35" s="71">
        <v>11862.14675173334</v>
      </c>
      <c r="J35" s="71">
        <v>2353.8853043386821</v>
      </c>
      <c r="K35" s="71">
        <v>217.80461322655384</v>
      </c>
      <c r="L35" s="71">
        <v>101.98397096494675</v>
      </c>
      <c r="M35" s="71">
        <v>13.454757448591311</v>
      </c>
      <c r="N35" s="71">
        <v>9.3770721820976721</v>
      </c>
      <c r="O35" s="71">
        <v>79955.852939224365</v>
      </c>
      <c r="P35" s="71">
        <v>79.178711395814105</v>
      </c>
      <c r="Q35" s="71">
        <v>28.36494910512824</v>
      </c>
      <c r="R35" s="71">
        <v>12.135910503094662</v>
      </c>
      <c r="S35" s="71">
        <v>183.53973890870651</v>
      </c>
    </row>
    <row r="36" spans="1:24" ht="14.45" hidden="1" outlineLevel="1" x14ac:dyDescent="0.3">
      <c r="A36" s="74" t="s">
        <v>113</v>
      </c>
      <c r="B36" s="71">
        <v>4909587572.7330608</v>
      </c>
      <c r="C36" s="71">
        <v>91518605.553491235</v>
      </c>
      <c r="D36" s="71">
        <v>3575776.3264709711</v>
      </c>
      <c r="E36" s="71">
        <v>52397664.989607066</v>
      </c>
      <c r="F36" s="71">
        <v>274537646.11481029</v>
      </c>
      <c r="G36" s="71">
        <v>2219138.5324784438</v>
      </c>
      <c r="H36" s="71">
        <v>1064016179.2825501</v>
      </c>
      <c r="I36" s="71">
        <v>429582065.93615055</v>
      </c>
      <c r="J36" s="71">
        <v>85635855.62953648</v>
      </c>
      <c r="K36" s="71">
        <v>7731580.5970172789</v>
      </c>
      <c r="L36" s="71">
        <v>3692011.9663159382</v>
      </c>
      <c r="M36" s="71">
        <v>568165.91524909413</v>
      </c>
      <c r="N36" s="71">
        <v>341686.43777499092</v>
      </c>
      <c r="O36" s="71">
        <v>2882655578.4368014</v>
      </c>
      <c r="P36" s="71">
        <v>3329579.4411641825</v>
      </c>
      <c r="Q36" s="71">
        <v>1034326.1232203769</v>
      </c>
      <c r="R36" s="71">
        <v>440267.65788799687</v>
      </c>
      <c r="S36" s="71">
        <v>6311443.7925339593</v>
      </c>
    </row>
    <row r="37" spans="1:24" ht="14.45" hidden="1" outlineLevel="1" x14ac:dyDescent="0.3"/>
    <row r="38" spans="1:24" ht="14.45" collapsed="1" x14ac:dyDescent="0.3">
      <c r="A38" s="74" t="s">
        <v>114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</row>
    <row r="39" spans="1:24" ht="14.45" x14ac:dyDescent="0.3">
      <c r="A39" s="75" t="s">
        <v>115</v>
      </c>
      <c r="B39" s="71">
        <v>91271640.190000027</v>
      </c>
      <c r="C39" s="71">
        <v>1523351.6586989639</v>
      </c>
      <c r="D39" s="71">
        <v>59521.424458931797</v>
      </c>
      <c r="E39" s="71">
        <v>0</v>
      </c>
      <c r="F39" s="71">
        <v>5373816.028895448</v>
      </c>
      <c r="G39" s="71">
        <v>36444.65151157658</v>
      </c>
      <c r="H39" s="71">
        <v>19351526.697377447</v>
      </c>
      <c r="I39" s="71">
        <v>7952462.9889898458</v>
      </c>
      <c r="J39" s="71">
        <v>1510248.879978701</v>
      </c>
      <c r="K39" s="71">
        <v>0</v>
      </c>
      <c r="L39" s="71">
        <v>68471.177702793764</v>
      </c>
      <c r="M39" s="71">
        <v>108456.2060485637</v>
      </c>
      <c r="N39" s="71">
        <v>48018.540474069101</v>
      </c>
      <c r="O39" s="71">
        <v>54555858.365421258</v>
      </c>
      <c r="P39" s="71">
        <v>634012.23116707441</v>
      </c>
      <c r="Q39" s="71">
        <v>16687.294957823753</v>
      </c>
      <c r="R39" s="71">
        <v>32764.04431752448</v>
      </c>
      <c r="S39" s="71">
        <v>0</v>
      </c>
      <c r="U39" s="31">
        <f>+'2017 MFR_E_4A_12CP_25 AS FILED'!D34*1000</f>
        <v>91271640.190000042</v>
      </c>
      <c r="V39" s="31">
        <f>+B39-U39</f>
        <v>0</v>
      </c>
    </row>
    <row r="40" spans="1:24" ht="14.45" x14ac:dyDescent="0.3">
      <c r="A40" s="75" t="s">
        <v>116</v>
      </c>
      <c r="B40" s="71">
        <v>196192614.32084101</v>
      </c>
      <c r="C40" s="71">
        <v>3274514.8857627776</v>
      </c>
      <c r="D40" s="71">
        <v>127944.05631791985</v>
      </c>
      <c r="E40" s="71">
        <v>0</v>
      </c>
      <c r="F40" s="71">
        <v>11551266.235530525</v>
      </c>
      <c r="G40" s="71">
        <v>78339.464955200761</v>
      </c>
      <c r="H40" s="71">
        <v>41597002.157018334</v>
      </c>
      <c r="I40" s="71">
        <v>17094187.207020182</v>
      </c>
      <c r="J40" s="71">
        <v>3246349.8565527787</v>
      </c>
      <c r="K40" s="71">
        <v>0</v>
      </c>
      <c r="L40" s="71">
        <v>147181.96507889428</v>
      </c>
      <c r="M40" s="71">
        <v>233131.6338754569</v>
      </c>
      <c r="N40" s="71">
        <v>103218.07487919903</v>
      </c>
      <c r="O40" s="71">
        <v>117270342.21087901</v>
      </c>
      <c r="P40" s="71">
        <v>1362838.630763273</v>
      </c>
      <c r="Q40" s="71">
        <v>35870.112741516517</v>
      </c>
      <c r="R40" s="71">
        <v>70427.829465951683</v>
      </c>
      <c r="S40" s="71">
        <v>0</v>
      </c>
      <c r="U40" s="31">
        <f>+'2017 MFR_E_4A_12CP_25 AS FILED'!D35*1000</f>
        <v>196192614.32084107</v>
      </c>
      <c r="V40" s="31">
        <f t="shared" ref="V40:V50" si="0">+B40-U40</f>
        <v>0</v>
      </c>
    </row>
    <row r="41" spans="1:24" ht="14.45" x14ac:dyDescent="0.3">
      <c r="A41" s="75" t="s">
        <v>117</v>
      </c>
      <c r="B41" s="71">
        <v>1807479284.9806092</v>
      </c>
      <c r="C41" s="71">
        <v>30167383.440326314</v>
      </c>
      <c r="D41" s="71">
        <v>1178720.3724848211</v>
      </c>
      <c r="E41" s="71">
        <v>0</v>
      </c>
      <c r="F41" s="71">
        <v>106419268.16813655</v>
      </c>
      <c r="G41" s="71">
        <v>721724.21267311834</v>
      </c>
      <c r="H41" s="71">
        <v>383224006.5528174</v>
      </c>
      <c r="I41" s="71">
        <v>157484976.57379636</v>
      </c>
      <c r="J41" s="71">
        <v>29907905.238080148</v>
      </c>
      <c r="K41" s="71">
        <v>0</v>
      </c>
      <c r="L41" s="71">
        <v>1355954.9829322058</v>
      </c>
      <c r="M41" s="71">
        <v>2147790.3251468618</v>
      </c>
      <c r="N41" s="71">
        <v>950925.35886510892</v>
      </c>
      <c r="O41" s="71">
        <v>1080385798.5302081</v>
      </c>
      <c r="P41" s="71">
        <v>12555531.727854054</v>
      </c>
      <c r="Q41" s="71">
        <v>330463.43744716042</v>
      </c>
      <c r="R41" s="71">
        <v>648836.05984107743</v>
      </c>
      <c r="S41" s="71">
        <v>0</v>
      </c>
      <c r="U41" s="31">
        <f>+'2017 MFR_E_4A_12CP_25 AS FILED'!D36*1000</f>
        <v>1807479284.9806101</v>
      </c>
      <c r="V41" s="31">
        <f t="shared" si="0"/>
        <v>0</v>
      </c>
    </row>
    <row r="42" spans="1:24" s="77" customFormat="1" ht="14.45" x14ac:dyDescent="0.3">
      <c r="A42" s="65" t="s">
        <v>118</v>
      </c>
      <c r="B42" s="76">
        <v>1847840520.9066765</v>
      </c>
      <c r="C42" s="76">
        <v>9401410.4632601496</v>
      </c>
      <c r="D42" s="76">
        <v>380703.53382896195</v>
      </c>
      <c r="E42" s="76">
        <v>0</v>
      </c>
      <c r="F42" s="76">
        <v>144956178.89819959</v>
      </c>
      <c r="G42" s="76">
        <v>3055116.5154437465</v>
      </c>
      <c r="H42" s="76">
        <v>146327494.48748946</v>
      </c>
      <c r="I42" s="76">
        <v>49514381.633009084</v>
      </c>
      <c r="J42" s="76">
        <v>9290455.2311757207</v>
      </c>
      <c r="K42" s="76">
        <v>0</v>
      </c>
      <c r="L42" s="76">
        <v>425526.59892490669</v>
      </c>
      <c r="M42" s="76">
        <v>13661877.417438651</v>
      </c>
      <c r="N42" s="76">
        <v>339599.19507605146</v>
      </c>
      <c r="O42" s="76">
        <v>1466299960.9325261</v>
      </c>
      <c r="P42" s="76">
        <v>3883549.8173048771</v>
      </c>
      <c r="Q42" s="76">
        <v>102215.60105469231</v>
      </c>
      <c r="R42" s="76">
        <v>202050.58194454212</v>
      </c>
      <c r="S42" s="76">
        <v>0</v>
      </c>
      <c r="U42" s="78">
        <f>+'2017 MFR_E_4A_12CP_25 AS FILED'!D37*1000</f>
        <v>1934495523.9763222</v>
      </c>
      <c r="V42" s="78">
        <f t="shared" si="0"/>
        <v>-86655003.069645643</v>
      </c>
      <c r="W42" s="77">
        <f>+V42/B42</f>
        <v>-4.6895282406258086E-2</v>
      </c>
      <c r="X42" s="79">
        <v>364</v>
      </c>
    </row>
    <row r="43" spans="1:24" s="77" customFormat="1" ht="14.45" x14ac:dyDescent="0.3">
      <c r="A43" s="65" t="s">
        <v>119</v>
      </c>
      <c r="B43" s="76">
        <v>2058719030.0459087</v>
      </c>
      <c r="C43" s="76">
        <v>28307388.874388039</v>
      </c>
      <c r="D43" s="76">
        <v>1189838.1309537706</v>
      </c>
      <c r="E43" s="76">
        <v>0</v>
      </c>
      <c r="F43" s="76">
        <v>128242095.43064953</v>
      </c>
      <c r="G43" s="76">
        <v>1254678.3599457284</v>
      </c>
      <c r="H43" s="76">
        <v>391817105.30250919</v>
      </c>
      <c r="I43" s="76">
        <v>158005605.8371295</v>
      </c>
      <c r="J43" s="76">
        <v>28426772.409627687</v>
      </c>
      <c r="K43" s="76">
        <v>0</v>
      </c>
      <c r="L43" s="76">
        <v>1118311.6409675456</v>
      </c>
      <c r="M43" s="76">
        <v>4942636.2781376261</v>
      </c>
      <c r="N43" s="76">
        <v>925274.14297134033</v>
      </c>
      <c r="O43" s="76">
        <v>1300946542.9831145</v>
      </c>
      <c r="P43" s="76">
        <v>12674401.474273153</v>
      </c>
      <c r="Q43" s="76">
        <v>333592.10661558615</v>
      </c>
      <c r="R43" s="76">
        <v>534787.07462557335</v>
      </c>
      <c r="S43" s="76">
        <v>0</v>
      </c>
      <c r="U43" s="78">
        <f>+'2017 MFR_E_4A_12CP_25 AS FILED'!D38*1000</f>
        <v>2109951830.9722929</v>
      </c>
      <c r="V43" s="78">
        <f t="shared" si="0"/>
        <v>-51232800.926384211</v>
      </c>
      <c r="W43" s="77">
        <f t="shared" ref="W43:W46" si="1">+V43/B43</f>
        <v>-2.4885766429837558E-2</v>
      </c>
      <c r="X43" s="79">
        <v>365</v>
      </c>
    </row>
    <row r="44" spans="1:24" s="77" customFormat="1" ht="14.45" x14ac:dyDescent="0.3">
      <c r="A44" s="65" t="s">
        <v>120</v>
      </c>
      <c r="B44" s="76">
        <v>1732576771.3357644</v>
      </c>
      <c r="C44" s="76">
        <v>23912577.243275717</v>
      </c>
      <c r="D44" s="76">
        <v>1080095.4114843255</v>
      </c>
      <c r="E44" s="76">
        <v>0</v>
      </c>
      <c r="F44" s="76">
        <v>104828638.38536116</v>
      </c>
      <c r="G44" s="76">
        <v>838808.85673984629</v>
      </c>
      <c r="H44" s="76">
        <v>353957255.51399297</v>
      </c>
      <c r="I44" s="76">
        <v>142952335.03538054</v>
      </c>
      <c r="J44" s="76">
        <v>24361953.671485275</v>
      </c>
      <c r="K44" s="76">
        <v>0</v>
      </c>
      <c r="L44" s="76">
        <v>799234.13740383007</v>
      </c>
      <c r="M44" s="76">
        <v>2897763.9828418498</v>
      </c>
      <c r="N44" s="76">
        <v>800402.61455529742</v>
      </c>
      <c r="O44" s="76">
        <v>1063909221.7901285</v>
      </c>
      <c r="P44" s="76">
        <v>11552102.439484635</v>
      </c>
      <c r="Q44" s="76">
        <v>304053.03133635595</v>
      </c>
      <c r="R44" s="76">
        <v>382329.22229436273</v>
      </c>
      <c r="S44" s="76">
        <v>0</v>
      </c>
      <c r="U44" s="78">
        <f>+'2017 MFR_E_4A_12CP_25 AS FILED'!D39*1000</f>
        <v>1767239767.9149151</v>
      </c>
      <c r="V44" s="78">
        <f t="shared" si="0"/>
        <v>-34662996.579150677</v>
      </c>
      <c r="W44" s="77">
        <f t="shared" si="1"/>
        <v>-2.0006615090670154E-2</v>
      </c>
      <c r="X44" s="79">
        <v>366</v>
      </c>
    </row>
    <row r="45" spans="1:24" s="77" customFormat="1" ht="14.45" x14ac:dyDescent="0.3">
      <c r="A45" s="65" t="s">
        <v>121</v>
      </c>
      <c r="B45" s="76">
        <v>2503743761.312542</v>
      </c>
      <c r="C45" s="76">
        <v>35330599.91526299</v>
      </c>
      <c r="D45" s="76">
        <v>1556394.4751083953</v>
      </c>
      <c r="E45" s="76">
        <v>0</v>
      </c>
      <c r="F45" s="76">
        <v>151526933.01073873</v>
      </c>
      <c r="G45" s="76">
        <v>1222889.5941188035</v>
      </c>
      <c r="H45" s="76">
        <v>509832758.33092928</v>
      </c>
      <c r="I45" s="76">
        <v>206284172.67084473</v>
      </c>
      <c r="J45" s="76">
        <v>35815531.601201072</v>
      </c>
      <c r="K45" s="76">
        <v>0</v>
      </c>
      <c r="L45" s="76">
        <v>1255991.4621200338</v>
      </c>
      <c r="M45" s="76">
        <v>4252333.4191018436</v>
      </c>
      <c r="N45" s="76">
        <v>1170779.708052496</v>
      </c>
      <c r="O45" s="76">
        <v>1537824982.3877437</v>
      </c>
      <c r="P45" s="76">
        <v>16631810.111572184</v>
      </c>
      <c r="Q45" s="76">
        <v>437751.68265039916</v>
      </c>
      <c r="R45" s="76">
        <v>600832.94309723238</v>
      </c>
      <c r="S45" s="76">
        <v>0</v>
      </c>
      <c r="U45" s="78">
        <f>+'2017 MFR_E_4A_12CP_25 AS FILED'!D40*1000</f>
        <v>2555868103.1902466</v>
      </c>
      <c r="V45" s="78">
        <f t="shared" si="0"/>
        <v>-52124341.87770462</v>
      </c>
      <c r="W45" s="77">
        <f t="shared" si="1"/>
        <v>-2.0818560861986687E-2</v>
      </c>
      <c r="X45" s="79">
        <v>367</v>
      </c>
    </row>
    <row r="46" spans="1:24" s="77" customFormat="1" ht="14.45" x14ac:dyDescent="0.3">
      <c r="A46" s="65" t="s">
        <v>122</v>
      </c>
      <c r="B46" s="76">
        <v>1914447016.9788325</v>
      </c>
      <c r="C46" s="76">
        <v>20560236.819081504</v>
      </c>
      <c r="D46" s="76">
        <v>909143.8654169417</v>
      </c>
      <c r="E46" s="76">
        <v>0</v>
      </c>
      <c r="F46" s="76">
        <v>113204329.10536081</v>
      </c>
      <c r="G46" s="76">
        <v>1110717.3527171456</v>
      </c>
      <c r="H46" s="76">
        <v>308443250.2627452</v>
      </c>
      <c r="I46" s="76">
        <v>118894300.55432707</v>
      </c>
      <c r="J46" s="76">
        <v>21006947.455823686</v>
      </c>
      <c r="K46" s="76">
        <v>0</v>
      </c>
      <c r="L46" s="76">
        <v>740609.48752128531</v>
      </c>
      <c r="M46" s="76">
        <v>1567165.4704458343</v>
      </c>
      <c r="N46" s="76">
        <v>691705.16090305068</v>
      </c>
      <c r="O46" s="76">
        <v>1317561775.5485704</v>
      </c>
      <c r="P46" s="76">
        <v>9161320.6171019264</v>
      </c>
      <c r="Q46" s="76">
        <v>241127.30295338036</v>
      </c>
      <c r="R46" s="76">
        <v>354387.97586413374</v>
      </c>
      <c r="S46" s="76">
        <v>0</v>
      </c>
      <c r="U46" s="78">
        <f>+'2017 MFR_E_4A_12CP_25 AS FILED'!D41*1000</f>
        <v>2196472114.7493272</v>
      </c>
      <c r="V46" s="78">
        <f t="shared" si="0"/>
        <v>-282025097.7704947</v>
      </c>
      <c r="W46" s="77">
        <f t="shared" si="1"/>
        <v>-0.14731413053966641</v>
      </c>
      <c r="X46" s="79">
        <v>368</v>
      </c>
    </row>
    <row r="47" spans="1:24" ht="14.45" x14ac:dyDescent="0.3">
      <c r="A47" s="75" t="s">
        <v>123</v>
      </c>
      <c r="B47" s="71">
        <v>1321225140.7260451</v>
      </c>
      <c r="C47" s="71">
        <v>58830.894029429932</v>
      </c>
      <c r="D47" s="71">
        <v>16523.943548784275</v>
      </c>
      <c r="E47" s="71">
        <v>0</v>
      </c>
      <c r="F47" s="71">
        <v>116039299.46717502</v>
      </c>
      <c r="G47" s="71">
        <v>2932974.03331926</v>
      </c>
      <c r="H47" s="71">
        <v>28756900.130669739</v>
      </c>
      <c r="I47" s="71">
        <v>813713.31579001667</v>
      </c>
      <c r="J47" s="71">
        <v>31681.432609382304</v>
      </c>
      <c r="K47" s="71">
        <v>0</v>
      </c>
      <c r="L47" s="71">
        <v>0</v>
      </c>
      <c r="M47" s="71">
        <v>0</v>
      </c>
      <c r="N47" s="71">
        <v>34016.513348657463</v>
      </c>
      <c r="O47" s="71">
        <v>1172541200.9955549</v>
      </c>
      <c r="P47" s="71">
        <v>0</v>
      </c>
      <c r="Q47" s="71">
        <v>0</v>
      </c>
      <c r="R47" s="71">
        <v>0</v>
      </c>
      <c r="S47" s="71">
        <v>0</v>
      </c>
      <c r="U47" s="31">
        <f>+'2017 MFR_E_4A_12CP_25 AS FILED'!D42*1000</f>
        <v>1321225140.7260451</v>
      </c>
      <c r="V47" s="31">
        <f t="shared" si="0"/>
        <v>0</v>
      </c>
    </row>
    <row r="48" spans="1:24" ht="14.45" x14ac:dyDescent="0.3">
      <c r="A48" s="75" t="s">
        <v>124</v>
      </c>
      <c r="B48" s="71">
        <v>883842640.22358227</v>
      </c>
      <c r="C48" s="71">
        <v>4255532.4687272226</v>
      </c>
      <c r="D48" s="71">
        <v>445856.92248077091</v>
      </c>
      <c r="E48" s="71">
        <v>633320.90388744394</v>
      </c>
      <c r="F48" s="71">
        <v>91399873.079012722</v>
      </c>
      <c r="G48" s="71">
        <v>1102738.8746709507</v>
      </c>
      <c r="H48" s="71">
        <v>79610908.567144617</v>
      </c>
      <c r="I48" s="71">
        <v>9597310.7727604751</v>
      </c>
      <c r="J48" s="71">
        <v>2605090.4782182439</v>
      </c>
      <c r="K48" s="71">
        <v>208500.16771556568</v>
      </c>
      <c r="L48" s="71">
        <v>1023393.2350200665</v>
      </c>
      <c r="M48" s="71">
        <v>0</v>
      </c>
      <c r="N48" s="71">
        <v>876530.47469356679</v>
      </c>
      <c r="O48" s="71">
        <v>691653524.24631715</v>
      </c>
      <c r="P48" s="71">
        <v>0</v>
      </c>
      <c r="Q48" s="71">
        <v>0</v>
      </c>
      <c r="R48" s="71">
        <v>112622.09389048004</v>
      </c>
      <c r="S48" s="71">
        <v>317437.93904309539</v>
      </c>
      <c r="U48" s="31">
        <f>+'2017 MFR_E_4A_12CP_25 AS FILED'!D43*1000</f>
        <v>883842640.22358227</v>
      </c>
      <c r="V48" s="31">
        <f t="shared" si="0"/>
        <v>0</v>
      </c>
    </row>
    <row r="49" spans="1:22" ht="14.45" x14ac:dyDescent="0.3">
      <c r="A49" s="75" t="s">
        <v>125</v>
      </c>
      <c r="B49" s="71">
        <v>80781320.832400993</v>
      </c>
      <c r="C49" s="71">
        <v>0</v>
      </c>
      <c r="D49" s="71">
        <v>0</v>
      </c>
      <c r="E49" s="71">
        <v>0</v>
      </c>
      <c r="F49" s="71">
        <v>0</v>
      </c>
      <c r="G49" s="71">
        <v>0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71">
        <v>80781320.832400993</v>
      </c>
      <c r="N49" s="71">
        <v>0</v>
      </c>
      <c r="O49" s="71">
        <v>0</v>
      </c>
      <c r="P49" s="71">
        <v>0</v>
      </c>
      <c r="Q49" s="71">
        <v>0</v>
      </c>
      <c r="R49" s="71">
        <v>0</v>
      </c>
      <c r="S49" s="71">
        <v>0</v>
      </c>
      <c r="U49" s="31">
        <f>+'2017 MFR_E_4A_12CP_25 AS FILED'!D44*1000</f>
        <v>80781320.832400993</v>
      </c>
      <c r="V49" s="31">
        <f t="shared" si="0"/>
        <v>0</v>
      </c>
    </row>
    <row r="50" spans="1:22" ht="14.45" x14ac:dyDescent="0.3">
      <c r="A50" s="75" t="s">
        <v>126</v>
      </c>
      <c r="B50" s="71">
        <v>475029516.37386274</v>
      </c>
      <c r="C50" s="71">
        <v>0</v>
      </c>
      <c r="D50" s="71">
        <v>0</v>
      </c>
      <c r="E50" s="71">
        <v>0</v>
      </c>
      <c r="F50" s="71">
        <v>0</v>
      </c>
      <c r="G50" s="71">
        <v>0</v>
      </c>
      <c r="H50" s="71">
        <v>0</v>
      </c>
      <c r="I50" s="71">
        <v>0</v>
      </c>
      <c r="J50" s="71">
        <v>0</v>
      </c>
      <c r="K50" s="71">
        <v>0</v>
      </c>
      <c r="L50" s="71">
        <v>0</v>
      </c>
      <c r="M50" s="71">
        <v>0</v>
      </c>
      <c r="N50" s="71">
        <v>0</v>
      </c>
      <c r="O50" s="71">
        <v>0</v>
      </c>
      <c r="P50" s="71">
        <v>474812739.41266882</v>
      </c>
      <c r="Q50" s="71">
        <v>216776.96119394168</v>
      </c>
      <c r="R50" s="71">
        <v>0</v>
      </c>
      <c r="S50" s="71">
        <v>0</v>
      </c>
      <c r="U50" s="31">
        <f>+'2017 MFR_E_4A_12CP_25 AS FILED'!D45*1000</f>
        <v>475029516.37386274</v>
      </c>
      <c r="V50" s="31">
        <f t="shared" si="0"/>
        <v>0</v>
      </c>
    </row>
    <row r="51" spans="1:22" ht="14.45" x14ac:dyDescent="0.3">
      <c r="A51" s="74" t="s">
        <v>127</v>
      </c>
      <c r="B51" s="71">
        <v>14913149258.227066</v>
      </c>
      <c r="C51" s="71">
        <v>156791826.66281313</v>
      </c>
      <c r="D51" s="71">
        <v>6944742.1360836243</v>
      </c>
      <c r="E51" s="71">
        <v>633320.90388744394</v>
      </c>
      <c r="F51" s="71">
        <v>973541697.80906022</v>
      </c>
      <c r="G51" s="71">
        <v>12354431.916095378</v>
      </c>
      <c r="H51" s="71">
        <v>2262918208.0026932</v>
      </c>
      <c r="I51" s="71">
        <v>868593446.58904791</v>
      </c>
      <c r="J51" s="71">
        <v>156202936.2547527</v>
      </c>
      <c r="K51" s="71">
        <v>208500.16771556568</v>
      </c>
      <c r="L51" s="71">
        <v>6934674.6876715617</v>
      </c>
      <c r="M51" s="71">
        <v>110592475.56543767</v>
      </c>
      <c r="N51" s="71">
        <v>5940469.7838188363</v>
      </c>
      <c r="O51" s="71">
        <v>9802949207.9904652</v>
      </c>
      <c r="P51" s="71">
        <v>543268306.46219003</v>
      </c>
      <c r="Q51" s="71">
        <v>2018537.5309508564</v>
      </c>
      <c r="R51" s="71">
        <v>2939037.8253408782</v>
      </c>
      <c r="S51" s="71">
        <v>317437.93904309539</v>
      </c>
      <c r="U51" s="64">
        <f>+'2017 MFR_E_4A_12CP_25 AS FILED'!D46*1000</f>
        <v>15419849498.450447</v>
      </c>
      <c r="V51" s="64">
        <f>+B51-U51</f>
        <v>-506700240.22338104</v>
      </c>
    </row>
    <row r="53" spans="1:22" ht="14.45" x14ac:dyDescent="0.3">
      <c r="A53" s="74" t="s">
        <v>128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</row>
    <row r="54" spans="1:22" ht="14.45" x14ac:dyDescent="0.3">
      <c r="A54" s="75" t="s">
        <v>129</v>
      </c>
      <c r="B54" s="71">
        <v>325164591.09817362</v>
      </c>
      <c r="C54" s="71">
        <v>5232876.6563435998</v>
      </c>
      <c r="D54" s="71">
        <v>209332.46723343589</v>
      </c>
      <c r="E54" s="71">
        <v>2280282.7680043075</v>
      </c>
      <c r="F54" s="71">
        <v>20689381.526245158</v>
      </c>
      <c r="G54" s="71">
        <v>258748.9800752936</v>
      </c>
      <c r="H54" s="71">
        <v>59977398.534261674</v>
      </c>
      <c r="I54" s="71">
        <v>23519467.828890208</v>
      </c>
      <c r="J54" s="71">
        <v>4951032.8537894012</v>
      </c>
      <c r="K54" s="71">
        <v>271251.66882056952</v>
      </c>
      <c r="L54" s="71">
        <v>203344.24655988667</v>
      </c>
      <c r="M54" s="71">
        <v>489302.39469547581</v>
      </c>
      <c r="N54" s="71">
        <v>60685.399402043317</v>
      </c>
      <c r="O54" s="71">
        <v>200764169.93907264</v>
      </c>
      <c r="P54" s="71">
        <v>6013619.1877642926</v>
      </c>
      <c r="Q54" s="71">
        <v>70469.315168854955</v>
      </c>
      <c r="R54" s="71">
        <v>38621.563131488954</v>
      </c>
      <c r="S54" s="71">
        <v>134605.76871526614</v>
      </c>
    </row>
    <row r="55" spans="1:22" x14ac:dyDescent="0.25">
      <c r="A55" s="75" t="s">
        <v>130</v>
      </c>
      <c r="B55" s="71">
        <v>475305555.78606284</v>
      </c>
      <c r="C55" s="71">
        <v>7649096.536321111</v>
      </c>
      <c r="D55" s="71">
        <v>305989.29713234381</v>
      </c>
      <c r="E55" s="71">
        <v>3333176.7912836461</v>
      </c>
      <c r="F55" s="71">
        <v>30242462.600218505</v>
      </c>
      <c r="G55" s="71">
        <v>378223.30951967905</v>
      </c>
      <c r="H55" s="71">
        <v>87671264.108589366</v>
      </c>
      <c r="I55" s="71">
        <v>34379308.307982251</v>
      </c>
      <c r="J55" s="71">
        <v>7237114.6388904788</v>
      </c>
      <c r="K55" s="71">
        <v>396498.96924887528</v>
      </c>
      <c r="L55" s="71">
        <v>297236.08527185663</v>
      </c>
      <c r="M55" s="71">
        <v>715232.07946085278</v>
      </c>
      <c r="N55" s="71">
        <v>88706.176135207788</v>
      </c>
      <c r="O55" s="71">
        <v>293464688.30613846</v>
      </c>
      <c r="P55" s="71">
        <v>8790337.84297584</v>
      </c>
      <c r="Q55" s="71">
        <v>103007.70111245968</v>
      </c>
      <c r="R55" s="71">
        <v>56454.62031256815</v>
      </c>
      <c r="S55" s="71">
        <v>196758.41546936252</v>
      </c>
    </row>
    <row r="56" spans="1:22" x14ac:dyDescent="0.25">
      <c r="A56" s="75" t="s">
        <v>131</v>
      </c>
      <c r="B56" s="71">
        <v>386920129.53897947</v>
      </c>
      <c r="C56" s="71">
        <v>6226709.0856847614</v>
      </c>
      <c r="D56" s="71">
        <v>249089.06921609194</v>
      </c>
      <c r="E56" s="71">
        <v>2713356.0299477656</v>
      </c>
      <c r="F56" s="71">
        <v>24618726.636810318</v>
      </c>
      <c r="G56" s="71">
        <v>307890.80862308497</v>
      </c>
      <c r="H56" s="71">
        <v>71368357.581348792</v>
      </c>
      <c r="I56" s="71">
        <v>27986305.360950392</v>
      </c>
      <c r="J56" s="71">
        <v>5891337.2660603262</v>
      </c>
      <c r="K56" s="71">
        <v>322768.01875402156</v>
      </c>
      <c r="L56" s="71">
        <v>241963.56052865268</v>
      </c>
      <c r="M56" s="71">
        <v>582231.12578130176</v>
      </c>
      <c r="N56" s="71">
        <v>72210.822582075358</v>
      </c>
      <c r="O56" s="71">
        <v>238893473.53986222</v>
      </c>
      <c r="P56" s="71">
        <v>7155730.909290025</v>
      </c>
      <c r="Q56" s="71">
        <v>83852.90803519373</v>
      </c>
      <c r="R56" s="71">
        <v>45956.603575331617</v>
      </c>
      <c r="S56" s="71">
        <v>160170.21192901101</v>
      </c>
    </row>
    <row r="57" spans="1:22" x14ac:dyDescent="0.25">
      <c r="A57" s="74" t="s">
        <v>132</v>
      </c>
      <c r="B57" s="71">
        <v>1187390276.4232159</v>
      </c>
      <c r="C57" s="71">
        <v>19108682.278349474</v>
      </c>
      <c r="D57" s="71">
        <v>764410.83358187159</v>
      </c>
      <c r="E57" s="71">
        <v>8326815.5892357193</v>
      </c>
      <c r="F57" s="71">
        <v>75550570.763273984</v>
      </c>
      <c r="G57" s="71">
        <v>944863.09821805754</v>
      </c>
      <c r="H57" s="71">
        <v>219017020.22419983</v>
      </c>
      <c r="I57" s="71">
        <v>85885081.497822851</v>
      </c>
      <c r="J57" s="71">
        <v>18079484.758740205</v>
      </c>
      <c r="K57" s="71">
        <v>990518.6568234663</v>
      </c>
      <c r="L57" s="71">
        <v>742543.89236039598</v>
      </c>
      <c r="M57" s="71">
        <v>1786765.5999376304</v>
      </c>
      <c r="N57" s="71">
        <v>221602.39811932645</v>
      </c>
      <c r="O57" s="71">
        <v>733122331.78507328</v>
      </c>
      <c r="P57" s="71">
        <v>21959687.940030158</v>
      </c>
      <c r="Q57" s="71">
        <v>257329.92431650835</v>
      </c>
      <c r="R57" s="71">
        <v>141032.78701938872</v>
      </c>
      <c r="S57" s="71">
        <v>491534.3961136397</v>
      </c>
    </row>
    <row r="59" spans="1:22" x14ac:dyDescent="0.25">
      <c r="A59" s="73" t="s">
        <v>133</v>
      </c>
      <c r="B59" s="71">
        <v>42615597126.444038</v>
      </c>
      <c r="C59" s="71">
        <v>698332029.51362693</v>
      </c>
      <c r="D59" s="71">
        <v>28020565.017143663</v>
      </c>
      <c r="E59" s="71">
        <v>287678688.56524754</v>
      </c>
      <c r="F59" s="71">
        <v>2539670504.2085929</v>
      </c>
      <c r="G59" s="71">
        <v>26590473.778165985</v>
      </c>
      <c r="H59" s="71">
        <v>8321858510.98736</v>
      </c>
      <c r="I59" s="71">
        <v>3313498866.8366599</v>
      </c>
      <c r="J59" s="71">
        <v>663526015.75550771</v>
      </c>
      <c r="K59" s="71">
        <v>35941862.463302068</v>
      </c>
      <c r="L59" s="71">
        <v>27895048.117194645</v>
      </c>
      <c r="M59" s="71">
        <v>120595073.27706008</v>
      </c>
      <c r="N59" s="71">
        <v>8257723.3545348365</v>
      </c>
      <c r="O59" s="71">
        <v>25888681675.159348</v>
      </c>
      <c r="P59" s="71">
        <v>621917729.07366419</v>
      </c>
      <c r="Q59" s="71">
        <v>8326826.4337105593</v>
      </c>
      <c r="R59" s="71">
        <v>5575711.0479685022</v>
      </c>
      <c r="S59" s="71">
        <v>19229822.854947977</v>
      </c>
      <c r="U59" s="64">
        <f>+'2017 MFR_E_4A_12CP_25 AS FILED'!$D$57*1000</f>
        <v>43122297366.667404</v>
      </c>
      <c r="V59" s="64">
        <f>+B59-U59</f>
        <v>-506700240.22336578</v>
      </c>
    </row>
    <row r="61" spans="1:22" x14ac:dyDescent="0.25">
      <c r="A61" s="72" t="s">
        <v>133</v>
      </c>
      <c r="B61" s="71">
        <v>42615597126.444038</v>
      </c>
      <c r="C61" s="71">
        <v>698332029.51362693</v>
      </c>
      <c r="D61" s="71">
        <v>28020565.017143663</v>
      </c>
      <c r="E61" s="71">
        <v>287678688.56524754</v>
      </c>
      <c r="F61" s="71">
        <v>2539670504.2085929</v>
      </c>
      <c r="G61" s="71">
        <v>26590473.778165985</v>
      </c>
      <c r="H61" s="71">
        <v>8321858510.98736</v>
      </c>
      <c r="I61" s="71">
        <v>3313498866.8366599</v>
      </c>
      <c r="J61" s="71">
        <v>663526015.75550771</v>
      </c>
      <c r="K61" s="71">
        <v>35941862.463302068</v>
      </c>
      <c r="L61" s="71">
        <v>27895048.117194645</v>
      </c>
      <c r="M61" s="71">
        <v>120595073.27706008</v>
      </c>
      <c r="N61" s="71">
        <v>8257723.3545348365</v>
      </c>
      <c r="O61" s="71">
        <v>25888681675.159348</v>
      </c>
      <c r="P61" s="71">
        <v>621917729.07366419</v>
      </c>
      <c r="Q61" s="71">
        <v>8326826.4337105593</v>
      </c>
      <c r="R61" s="71">
        <v>5575711.0479685022</v>
      </c>
      <c r="S61" s="71">
        <v>19229822.854947977</v>
      </c>
    </row>
    <row r="63" spans="1:22" x14ac:dyDescent="0.25">
      <c r="A63" s="72" t="s">
        <v>134</v>
      </c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</row>
    <row r="64" spans="1:22" x14ac:dyDescent="0.25">
      <c r="A64" s="73" t="s">
        <v>135</v>
      </c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</row>
    <row r="65" spans="1:19" x14ac:dyDescent="0.25">
      <c r="A65" s="74" t="s">
        <v>135</v>
      </c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</row>
    <row r="66" spans="1:19" x14ac:dyDescent="0.25">
      <c r="A66" s="75" t="s">
        <v>136</v>
      </c>
      <c r="B66" s="71">
        <v>90391476.921732724</v>
      </c>
      <c r="C66" s="71">
        <v>1818671.3924409142</v>
      </c>
      <c r="D66" s="71">
        <v>70555.69688688271</v>
      </c>
      <c r="E66" s="71">
        <v>961112.18949489878</v>
      </c>
      <c r="F66" s="71">
        <v>5057371.7254386963</v>
      </c>
      <c r="G66" s="71">
        <v>45156.858665119937</v>
      </c>
      <c r="H66" s="71">
        <v>20131696.821335517</v>
      </c>
      <c r="I66" s="71">
        <v>8142084.0530519672</v>
      </c>
      <c r="J66" s="71">
        <v>1702800.257868106</v>
      </c>
      <c r="K66" s="71">
        <v>114719.53939996104</v>
      </c>
      <c r="L66" s="71">
        <v>69713.689721618124</v>
      </c>
      <c r="M66" s="71">
        <v>27260.701265620246</v>
      </c>
      <c r="N66" s="71">
        <v>6904.2452702913961</v>
      </c>
      <c r="O66" s="71">
        <v>52005298.889892668</v>
      </c>
      <c r="P66" s="71">
        <v>157311.75376223851</v>
      </c>
      <c r="Q66" s="71">
        <v>21051.910586116137</v>
      </c>
      <c r="R66" s="71">
        <v>8501.8453354186968</v>
      </c>
      <c r="S66" s="71">
        <v>51265.35131667574</v>
      </c>
    </row>
    <row r="67" spans="1:19" x14ac:dyDescent="0.25">
      <c r="A67" s="75" t="s">
        <v>137</v>
      </c>
      <c r="B67" s="71">
        <v>65820146.274853244</v>
      </c>
      <c r="C67" s="71">
        <v>1218169.3118265148</v>
      </c>
      <c r="D67" s="71">
        <v>47628.770123761715</v>
      </c>
      <c r="E67" s="71">
        <v>702702.39677454752</v>
      </c>
      <c r="F67" s="71">
        <v>3680391.8994664699</v>
      </c>
      <c r="G67" s="71">
        <v>29468.719745756836</v>
      </c>
      <c r="H67" s="71">
        <v>14229136.59045594</v>
      </c>
      <c r="I67" s="71">
        <v>5743889.9415400131</v>
      </c>
      <c r="J67" s="71">
        <v>1139798.5884093156</v>
      </c>
      <c r="K67" s="71">
        <v>105465.37261058652</v>
      </c>
      <c r="L67" s="71">
        <v>49382.689093630484</v>
      </c>
      <c r="M67" s="71">
        <v>6515.0640598449318</v>
      </c>
      <c r="N67" s="71">
        <v>4540.5668733591692</v>
      </c>
      <c r="O67" s="71">
        <v>38716231.477894582</v>
      </c>
      <c r="P67" s="71">
        <v>38339.92391841385</v>
      </c>
      <c r="Q67" s="71">
        <v>13734.87862417764</v>
      </c>
      <c r="R67" s="71">
        <v>5876.4518538745378</v>
      </c>
      <c r="S67" s="71">
        <v>88873.63158245798</v>
      </c>
    </row>
    <row r="68" spans="1:19" x14ac:dyDescent="0.25">
      <c r="A68" s="75" t="s">
        <v>138</v>
      </c>
      <c r="B68" s="71">
        <v>44397630.670000002</v>
      </c>
      <c r="C68" s="71">
        <v>741010.06821677089</v>
      </c>
      <c r="D68" s="71">
        <v>28953.245658551125</v>
      </c>
      <c r="E68" s="71">
        <v>0</v>
      </c>
      <c r="F68" s="71">
        <v>2614006.9231008096</v>
      </c>
      <c r="G68" s="71">
        <v>17727.918270555117</v>
      </c>
      <c r="H68" s="71">
        <v>9413240.8864603806</v>
      </c>
      <c r="I68" s="71">
        <v>3868348.5249857362</v>
      </c>
      <c r="J68" s="71">
        <v>734636.43091648817</v>
      </c>
      <c r="K68" s="71">
        <v>0</v>
      </c>
      <c r="L68" s="71">
        <v>33306.710089358545</v>
      </c>
      <c r="M68" s="71">
        <v>52756.788088718029</v>
      </c>
      <c r="N68" s="71">
        <v>23357.851582837498</v>
      </c>
      <c r="O68" s="71">
        <v>26537825.391880933</v>
      </c>
      <c r="P68" s="71">
        <v>308405.11708808405</v>
      </c>
      <c r="Q68" s="71">
        <v>8117.2679364206797</v>
      </c>
      <c r="R68" s="71">
        <v>15937.545724354575</v>
      </c>
      <c r="S68" s="71">
        <v>0</v>
      </c>
    </row>
    <row r="69" spans="1:19" x14ac:dyDescent="0.25">
      <c r="A69" s="75" t="s">
        <v>139</v>
      </c>
      <c r="B69" s="71">
        <v>32706010.432939954</v>
      </c>
      <c r="C69" s="71">
        <v>526338.11676311726</v>
      </c>
      <c r="D69" s="71">
        <v>21055.27491221438</v>
      </c>
      <c r="E69" s="71">
        <v>229357.54397035562</v>
      </c>
      <c r="F69" s="71">
        <v>2080998.8128263021</v>
      </c>
      <c r="G69" s="71">
        <v>26025.733039610353</v>
      </c>
      <c r="H69" s="71">
        <v>6032703.0553271649</v>
      </c>
      <c r="I69" s="71">
        <v>2365657.2125242064</v>
      </c>
      <c r="J69" s="71">
        <v>497989.43858857994</v>
      </c>
      <c r="K69" s="71">
        <v>27283.290226762172</v>
      </c>
      <c r="L69" s="71">
        <v>20452.962073776438</v>
      </c>
      <c r="M69" s="71">
        <v>49215.473221501765</v>
      </c>
      <c r="N69" s="71">
        <v>6103.9158638620447</v>
      </c>
      <c r="O69" s="71">
        <v>20193450.382810518</v>
      </c>
      <c r="P69" s="71">
        <v>604867.49565965182</v>
      </c>
      <c r="Q69" s="71">
        <v>7088.0108726809285</v>
      </c>
      <c r="R69" s="71">
        <v>3884.6703524786744</v>
      </c>
      <c r="S69" s="71">
        <v>13539.043907170761</v>
      </c>
    </row>
    <row r="70" spans="1:19" x14ac:dyDescent="0.25">
      <c r="A70" s="74" t="s">
        <v>140</v>
      </c>
      <c r="B70" s="71">
        <v>233315264.29952592</v>
      </c>
      <c r="C70" s="71">
        <v>4304188.8892473169</v>
      </c>
      <c r="D70" s="71">
        <v>168192.98758140992</v>
      </c>
      <c r="E70" s="71">
        <v>1893172.1302398017</v>
      </c>
      <c r="F70" s="71">
        <v>13432769.360832278</v>
      </c>
      <c r="G70" s="71">
        <v>118379.22972104224</v>
      </c>
      <c r="H70" s="71">
        <v>49806777.353579</v>
      </c>
      <c r="I70" s="71">
        <v>20119979.732101925</v>
      </c>
      <c r="J70" s="71">
        <v>4075224.7157824896</v>
      </c>
      <c r="K70" s="71">
        <v>247468.20223730974</v>
      </c>
      <c r="L70" s="71">
        <v>172856.0509783836</v>
      </c>
      <c r="M70" s="71">
        <v>135748.02663568498</v>
      </c>
      <c r="N70" s="71">
        <v>40906.579590350106</v>
      </c>
      <c r="O70" s="71">
        <v>137452806.1424787</v>
      </c>
      <c r="P70" s="71">
        <v>1108924.2904283882</v>
      </c>
      <c r="Q70" s="71">
        <v>49992.068019395381</v>
      </c>
      <c r="R70" s="71">
        <v>34200.51326612648</v>
      </c>
      <c r="S70" s="71">
        <v>153678.02680630449</v>
      </c>
    </row>
    <row r="72" spans="1:19" x14ac:dyDescent="0.25">
      <c r="A72" s="73" t="s">
        <v>140</v>
      </c>
      <c r="B72" s="71">
        <v>233315264.29952592</v>
      </c>
      <c r="C72" s="71">
        <v>4304188.8892473169</v>
      </c>
      <c r="D72" s="71">
        <v>168192.98758140992</v>
      </c>
      <c r="E72" s="71">
        <v>1893172.1302398017</v>
      </c>
      <c r="F72" s="71">
        <v>13432769.360832278</v>
      </c>
      <c r="G72" s="71">
        <v>118379.22972104224</v>
      </c>
      <c r="H72" s="71">
        <v>49806777.353579</v>
      </c>
      <c r="I72" s="71">
        <v>20119979.732101925</v>
      </c>
      <c r="J72" s="71">
        <v>4075224.7157824896</v>
      </c>
      <c r="K72" s="71">
        <v>247468.20223730974</v>
      </c>
      <c r="L72" s="71">
        <v>172856.0509783836</v>
      </c>
      <c r="M72" s="71">
        <v>135748.02663568498</v>
      </c>
      <c r="N72" s="71">
        <v>40906.579590350106</v>
      </c>
      <c r="O72" s="71">
        <v>137452806.1424787</v>
      </c>
      <c r="P72" s="71">
        <v>1108924.2904283882</v>
      </c>
      <c r="Q72" s="71">
        <v>49992.068019395381</v>
      </c>
      <c r="R72" s="71">
        <v>34200.51326612648</v>
      </c>
      <c r="S72" s="71">
        <v>153678.02680630449</v>
      </c>
    </row>
    <row r="74" spans="1:19" x14ac:dyDescent="0.25">
      <c r="A74" s="72" t="s">
        <v>141</v>
      </c>
      <c r="B74" s="71">
        <v>233315264.29952592</v>
      </c>
      <c r="C74" s="71">
        <v>4304188.8892473169</v>
      </c>
      <c r="D74" s="71">
        <v>168192.98758140992</v>
      </c>
      <c r="E74" s="71">
        <v>1893172.1302398017</v>
      </c>
      <c r="F74" s="71">
        <v>13432769.360832278</v>
      </c>
      <c r="G74" s="71">
        <v>118379.22972104224</v>
      </c>
      <c r="H74" s="71">
        <v>49806777.353579</v>
      </c>
      <c r="I74" s="71">
        <v>20119979.732101925</v>
      </c>
      <c r="J74" s="71">
        <v>4075224.7157824896</v>
      </c>
      <c r="K74" s="71">
        <v>247468.20223730974</v>
      </c>
      <c r="L74" s="71">
        <v>172856.0509783836</v>
      </c>
      <c r="M74" s="71">
        <v>135748.02663568498</v>
      </c>
      <c r="N74" s="71">
        <v>40906.579590350106</v>
      </c>
      <c r="O74" s="71">
        <v>137452806.1424787</v>
      </c>
      <c r="P74" s="71">
        <v>1108924.2904283882</v>
      </c>
      <c r="Q74" s="71">
        <v>49992.068019395381</v>
      </c>
      <c r="R74" s="71">
        <v>34200.51326612648</v>
      </c>
      <c r="S74" s="71">
        <v>153678.02680630449</v>
      </c>
    </row>
    <row r="76" spans="1:19" x14ac:dyDescent="0.25">
      <c r="A76" s="72" t="s">
        <v>142</v>
      </c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</row>
    <row r="77" spans="1:19" x14ac:dyDescent="0.25">
      <c r="A77" s="73" t="s">
        <v>142</v>
      </c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</row>
    <row r="78" spans="1:19" x14ac:dyDescent="0.25">
      <c r="A78" s="74" t="s">
        <v>143</v>
      </c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</row>
    <row r="79" spans="1:19" x14ac:dyDescent="0.25">
      <c r="A79" s="75" t="s">
        <v>144</v>
      </c>
      <c r="B79" s="71">
        <v>113172522.06029218</v>
      </c>
      <c r="C79" s="71">
        <v>1821286.4039984967</v>
      </c>
      <c r="D79" s="71">
        <v>72857.512516664923</v>
      </c>
      <c r="E79" s="71">
        <v>793645.30742449907</v>
      </c>
      <c r="F79" s="71">
        <v>7200874.7301942417</v>
      </c>
      <c r="G79" s="71">
        <v>90056.775729335408</v>
      </c>
      <c r="H79" s="71">
        <v>20874946.548802719</v>
      </c>
      <c r="I79" s="71">
        <v>8185877.4435491124</v>
      </c>
      <c r="J79" s="71">
        <v>1723191.5473156183</v>
      </c>
      <c r="K79" s="71">
        <v>94408.297563428627</v>
      </c>
      <c r="L79" s="71">
        <v>70773.330982659769</v>
      </c>
      <c r="M79" s="71">
        <v>170300.17281650621</v>
      </c>
      <c r="N79" s="71">
        <v>21121.364043269481</v>
      </c>
      <c r="O79" s="71">
        <v>69875343.359529659</v>
      </c>
      <c r="P79" s="71">
        <v>2093021.4076844903</v>
      </c>
      <c r="Q79" s="71">
        <v>24526.625419411208</v>
      </c>
      <c r="R79" s="71">
        <v>13442.114624903112</v>
      </c>
      <c r="S79" s="71">
        <v>46849.118097153754</v>
      </c>
    </row>
    <row r="80" spans="1:19" x14ac:dyDescent="0.25">
      <c r="A80" s="75" t="s">
        <v>145</v>
      </c>
      <c r="B80" s="71">
        <v>19783648.292731989</v>
      </c>
      <c r="C80" s="71">
        <v>398045.8823485999</v>
      </c>
      <c r="D80" s="71">
        <v>15442.264467780706</v>
      </c>
      <c r="E80" s="71">
        <v>210355.07079155903</v>
      </c>
      <c r="F80" s="71">
        <v>1106888.2477528213</v>
      </c>
      <c r="G80" s="71">
        <v>9883.314669245643</v>
      </c>
      <c r="H80" s="71">
        <v>4406150.0377305467</v>
      </c>
      <c r="I80" s="71">
        <v>1782027.8278550131</v>
      </c>
      <c r="J80" s="71">
        <v>372685.59560770355</v>
      </c>
      <c r="K80" s="71">
        <v>25108.241363930734</v>
      </c>
      <c r="L80" s="71">
        <v>15257.977473200692</v>
      </c>
      <c r="M80" s="71">
        <v>5966.4488779096118</v>
      </c>
      <c r="N80" s="71">
        <v>1511.1066309102739</v>
      </c>
      <c r="O80" s="71">
        <v>11382207.456206258</v>
      </c>
      <c r="P80" s="71">
        <v>34430.241818481925</v>
      </c>
      <c r="Q80" s="71">
        <v>4607.5538215443012</v>
      </c>
      <c r="R80" s="71">
        <v>1860.7674493554825</v>
      </c>
      <c r="S80" s="71">
        <v>11220.257867128743</v>
      </c>
    </row>
    <row r="81" spans="1:19" x14ac:dyDescent="0.25">
      <c r="A81" s="75" t="s">
        <v>146</v>
      </c>
      <c r="B81" s="71">
        <v>110525321.4863594</v>
      </c>
      <c r="C81" s="71">
        <v>2223763.2039315482</v>
      </c>
      <c r="D81" s="71">
        <v>86271.309493803914</v>
      </c>
      <c r="E81" s="71">
        <v>1175190.8182710796</v>
      </c>
      <c r="F81" s="71">
        <v>6183853.3329213038</v>
      </c>
      <c r="G81" s="71">
        <v>55215.120841514887</v>
      </c>
      <c r="H81" s="71">
        <v>24615841.4379117</v>
      </c>
      <c r="I81" s="71">
        <v>9955656.088147901</v>
      </c>
      <c r="J81" s="71">
        <v>2082082.872601883</v>
      </c>
      <c r="K81" s="71">
        <v>140272.2292492963</v>
      </c>
      <c r="L81" s="71">
        <v>85241.753214783646</v>
      </c>
      <c r="M81" s="71">
        <v>33332.764038529283</v>
      </c>
      <c r="N81" s="71">
        <v>8442.1004513553107</v>
      </c>
      <c r="O81" s="71">
        <v>63588986.202499315</v>
      </c>
      <c r="P81" s="71">
        <v>192351.45558257937</v>
      </c>
      <c r="Q81" s="71">
        <v>25741.0240950843</v>
      </c>
      <c r="R81" s="71">
        <v>10395.55078559108</v>
      </c>
      <c r="S81" s="71">
        <v>62684.222322120782</v>
      </c>
    </row>
    <row r="82" spans="1:19" x14ac:dyDescent="0.25">
      <c r="A82" s="75" t="s">
        <v>147</v>
      </c>
      <c r="B82" s="71">
        <v>111626081.87751105</v>
      </c>
      <c r="C82" s="71">
        <v>2245910.4406124246</v>
      </c>
      <c r="D82" s="71">
        <v>87130.515683901147</v>
      </c>
      <c r="E82" s="71">
        <v>1186894.9552724594</v>
      </c>
      <c r="F82" s="71">
        <v>6245440.4943249561</v>
      </c>
      <c r="G82" s="71">
        <v>55765.027570557897</v>
      </c>
      <c r="H82" s="71">
        <v>24860999.225152947</v>
      </c>
      <c r="I82" s="71">
        <v>10054807.9543663</v>
      </c>
      <c r="J82" s="71">
        <v>2102819.0652356977</v>
      </c>
      <c r="K82" s="71">
        <v>141669.24951451426</v>
      </c>
      <c r="L82" s="71">
        <v>86090.705693268304</v>
      </c>
      <c r="M82" s="71">
        <v>33664.736711286867</v>
      </c>
      <c r="N82" s="71">
        <v>8526.1782868232895</v>
      </c>
      <c r="O82" s="71">
        <v>64222291.189844139</v>
      </c>
      <c r="P82" s="71">
        <v>194267.15110500139</v>
      </c>
      <c r="Q82" s="71">
        <v>25997.387970533844</v>
      </c>
      <c r="R82" s="71">
        <v>10499.083717186277</v>
      </c>
      <c r="S82" s="71">
        <v>63308.516449063012</v>
      </c>
    </row>
    <row r="83" spans="1:19" x14ac:dyDescent="0.25">
      <c r="A83" s="75" t="s">
        <v>148</v>
      </c>
      <c r="B83" s="71">
        <v>187232100.03512385</v>
      </c>
      <c r="C83" s="71">
        <v>3465206.4961873041</v>
      </c>
      <c r="D83" s="71">
        <v>135484.88049728138</v>
      </c>
      <c r="E83" s="71">
        <v>1998908.4329652949</v>
      </c>
      <c r="F83" s="71">
        <v>10469249.05654051</v>
      </c>
      <c r="G83" s="71">
        <v>83826.770306837585</v>
      </c>
      <c r="H83" s="71">
        <v>40476226.144996181</v>
      </c>
      <c r="I83" s="71">
        <v>16339079.096456464</v>
      </c>
      <c r="J83" s="71">
        <v>3242273.0030680378</v>
      </c>
      <c r="K83" s="71">
        <v>300006.97829520248</v>
      </c>
      <c r="L83" s="71">
        <v>140474.08138189616</v>
      </c>
      <c r="M83" s="71">
        <v>18532.762304938322</v>
      </c>
      <c r="N83" s="71">
        <v>12916.10425019295</v>
      </c>
      <c r="O83" s="71">
        <v>110132257.90750998</v>
      </c>
      <c r="P83" s="71">
        <v>109061.81278381708</v>
      </c>
      <c r="Q83" s="71">
        <v>39070.259093526241</v>
      </c>
      <c r="R83" s="71">
        <v>16716.164937734025</v>
      </c>
      <c r="S83" s="71">
        <v>252810.08354867285</v>
      </c>
    </row>
    <row r="84" spans="1:19" x14ac:dyDescent="0.25">
      <c r="A84" s="75" t="s">
        <v>149</v>
      </c>
      <c r="B84" s="71">
        <v>138967511.63671389</v>
      </c>
      <c r="C84" s="71">
        <v>1510950.5990292826</v>
      </c>
      <c r="D84" s="71">
        <v>64374.807047701943</v>
      </c>
      <c r="E84" s="71">
        <v>0</v>
      </c>
      <c r="F84" s="71">
        <v>8738069.359471349</v>
      </c>
      <c r="G84" s="71">
        <v>111453.81780025567</v>
      </c>
      <c r="H84" s="71">
        <v>21626783.903309558</v>
      </c>
      <c r="I84" s="71">
        <v>8508799.3833390269</v>
      </c>
      <c r="J84" s="71">
        <v>1521465.8144924315</v>
      </c>
      <c r="K84" s="71">
        <v>0</v>
      </c>
      <c r="L84" s="71">
        <v>58554.288991378693</v>
      </c>
      <c r="M84" s="71">
        <v>1095475.4610146293</v>
      </c>
      <c r="N84" s="71">
        <v>50160.928407210617</v>
      </c>
      <c r="O84" s="71">
        <v>90252078.982392758</v>
      </c>
      <c r="P84" s="71">
        <v>5381352.5326518361</v>
      </c>
      <c r="Q84" s="71">
        <v>19994.654437275138</v>
      </c>
      <c r="R84" s="71">
        <v>27997.104329196067</v>
      </c>
      <c r="S84" s="71">
        <v>0</v>
      </c>
    </row>
    <row r="85" spans="1:19" x14ac:dyDescent="0.25">
      <c r="A85" s="75" t="s">
        <v>150</v>
      </c>
      <c r="B85" s="71">
        <v>66679398.067905508</v>
      </c>
      <c r="C85" s="71">
        <v>1073072.1461096543</v>
      </c>
      <c r="D85" s="71">
        <v>42926.454150663718</v>
      </c>
      <c r="E85" s="71">
        <v>467602.82809894969</v>
      </c>
      <c r="F85" s="71">
        <v>4242637.5575154675</v>
      </c>
      <c r="G85" s="71">
        <v>53059.978590645405</v>
      </c>
      <c r="H85" s="71">
        <v>12299176.913564956</v>
      </c>
      <c r="I85" s="71">
        <v>4822985.0378584974</v>
      </c>
      <c r="J85" s="71">
        <v>1015276.2617545538</v>
      </c>
      <c r="K85" s="71">
        <v>55623.824047956172</v>
      </c>
      <c r="L85" s="71">
        <v>41698.488495911661</v>
      </c>
      <c r="M85" s="71">
        <v>100338.07506927619</v>
      </c>
      <c r="N85" s="71">
        <v>12444.362068983619</v>
      </c>
      <c r="O85" s="71">
        <v>41169408.882833451</v>
      </c>
      <c r="P85" s="71">
        <v>1233173.9636701862</v>
      </c>
      <c r="Q85" s="71">
        <v>14450.686348865382</v>
      </c>
      <c r="R85" s="71">
        <v>7919.8739732142967</v>
      </c>
      <c r="S85" s="71">
        <v>27602.733754278288</v>
      </c>
    </row>
    <row r="86" spans="1:19" x14ac:dyDescent="0.25">
      <c r="A86" s="74" t="s">
        <v>151</v>
      </c>
      <c r="B86" s="71">
        <v>747986583.45663786</v>
      </c>
      <c r="C86" s="71">
        <v>12738235.172217309</v>
      </c>
      <c r="D86" s="71">
        <v>504487.74385779782</v>
      </c>
      <c r="E86" s="71">
        <v>5832597.4128238419</v>
      </c>
      <c r="F86" s="71">
        <v>44187012.778720647</v>
      </c>
      <c r="G86" s="71">
        <v>459260.80550839251</v>
      </c>
      <c r="H86" s="71">
        <v>149160124.21146861</v>
      </c>
      <c r="I86" s="71">
        <v>59649232.831572309</v>
      </c>
      <c r="J86" s="71">
        <v>12059794.160075925</v>
      </c>
      <c r="K86" s="71">
        <v>757088.82003432862</v>
      </c>
      <c r="L86" s="71">
        <v>498090.62623309891</v>
      </c>
      <c r="M86" s="71">
        <v>1457610.4208330757</v>
      </c>
      <c r="N86" s="71">
        <v>115122.14413874554</v>
      </c>
      <c r="O86" s="71">
        <v>450622573.98081565</v>
      </c>
      <c r="P86" s="71">
        <v>9237658.5652963929</v>
      </c>
      <c r="Q86" s="71">
        <v>154388.19118624041</v>
      </c>
      <c r="R86" s="71">
        <v>88830.659817180334</v>
      </c>
      <c r="S86" s="71">
        <v>464474.93203841744</v>
      </c>
    </row>
    <row r="88" spans="1:19" x14ac:dyDescent="0.25">
      <c r="A88" s="73" t="s">
        <v>152</v>
      </c>
      <c r="B88" s="71">
        <v>747986583.45663786</v>
      </c>
      <c r="C88" s="71">
        <v>12738235.172217309</v>
      </c>
      <c r="D88" s="71">
        <v>504487.74385779782</v>
      </c>
      <c r="E88" s="71">
        <v>5832597.4128238419</v>
      </c>
      <c r="F88" s="71">
        <v>44187012.778720647</v>
      </c>
      <c r="G88" s="71">
        <v>459260.80550839251</v>
      </c>
      <c r="H88" s="71">
        <v>149160124.21146861</v>
      </c>
      <c r="I88" s="71">
        <v>59649232.831572309</v>
      </c>
      <c r="J88" s="71">
        <v>12059794.160075925</v>
      </c>
      <c r="K88" s="71">
        <v>757088.82003432862</v>
      </c>
      <c r="L88" s="71">
        <v>498090.62623309891</v>
      </c>
      <c r="M88" s="71">
        <v>1457610.4208330757</v>
      </c>
      <c r="N88" s="71">
        <v>115122.14413874554</v>
      </c>
      <c r="O88" s="71">
        <v>450622573.98081565</v>
      </c>
      <c r="P88" s="71">
        <v>9237658.5652963929</v>
      </c>
      <c r="Q88" s="71">
        <v>154388.19118624041</v>
      </c>
      <c r="R88" s="71">
        <v>88830.659817180334</v>
      </c>
      <c r="S88" s="71">
        <v>464474.93203841744</v>
      </c>
    </row>
    <row r="90" spans="1:19" x14ac:dyDescent="0.25">
      <c r="A90" s="72" t="s">
        <v>152</v>
      </c>
      <c r="B90" s="71">
        <v>747986583.45663786</v>
      </c>
      <c r="C90" s="71">
        <v>12738235.172217309</v>
      </c>
      <c r="D90" s="71">
        <v>504487.74385779782</v>
      </c>
      <c r="E90" s="71">
        <v>5832597.4128238419</v>
      </c>
      <c r="F90" s="71">
        <v>44187012.778720647</v>
      </c>
      <c r="G90" s="71">
        <v>459260.80550839251</v>
      </c>
      <c r="H90" s="71">
        <v>149160124.21146861</v>
      </c>
      <c r="I90" s="71">
        <v>59649232.831572309</v>
      </c>
      <c r="J90" s="71">
        <v>12059794.160075925</v>
      </c>
      <c r="K90" s="71">
        <v>757088.82003432862</v>
      </c>
      <c r="L90" s="71">
        <v>498090.62623309891</v>
      </c>
      <c r="M90" s="71">
        <v>1457610.4208330757</v>
      </c>
      <c r="N90" s="71">
        <v>115122.14413874554</v>
      </c>
      <c r="O90" s="71">
        <v>450622573.98081565</v>
      </c>
      <c r="P90" s="71">
        <v>9237658.5652963929</v>
      </c>
      <c r="Q90" s="71">
        <v>154388.19118624041</v>
      </c>
      <c r="R90" s="71">
        <v>88830.659817180334</v>
      </c>
      <c r="S90" s="71">
        <v>464474.93203841744</v>
      </c>
    </row>
    <row r="92" spans="1:19" x14ac:dyDescent="0.25">
      <c r="A92" s="72" t="s">
        <v>153</v>
      </c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</row>
    <row r="93" spans="1:19" x14ac:dyDescent="0.25">
      <c r="A93" s="73" t="s">
        <v>154</v>
      </c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</row>
    <row r="94" spans="1:19" x14ac:dyDescent="0.25">
      <c r="A94" s="74" t="s">
        <v>155</v>
      </c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</row>
    <row r="95" spans="1:19" x14ac:dyDescent="0.25">
      <c r="A95" s="75" t="s">
        <v>156</v>
      </c>
      <c r="B95" s="71">
        <v>-310111398.22631842</v>
      </c>
      <c r="C95" s="71">
        <v>-4990625.4895836096</v>
      </c>
      <c r="D95" s="71">
        <v>-199641.61500083597</v>
      </c>
      <c r="E95" s="71">
        <v>-2174719.194205544</v>
      </c>
      <c r="F95" s="71">
        <v>-19731585.815887708</v>
      </c>
      <c r="G95" s="71">
        <v>-246770.43625748533</v>
      </c>
      <c r="H95" s="71">
        <v>-57200800.550332457</v>
      </c>
      <c r="I95" s="71">
        <v>-22430655.900518883</v>
      </c>
      <c r="J95" s="71">
        <v>-4721829.3842133386</v>
      </c>
      <c r="K95" s="71">
        <v>-258694.32463441911</v>
      </c>
      <c r="L95" s="71">
        <v>-193930.61344408445</v>
      </c>
      <c r="M95" s="71">
        <v>-466650.59458668774</v>
      </c>
      <c r="N95" s="71">
        <v>-57876.025175226852</v>
      </c>
      <c r="O95" s="71">
        <v>-191469979.07516536</v>
      </c>
      <c r="P95" s="71">
        <v>-5735224.2703300826</v>
      </c>
      <c r="Q95" s="71">
        <v>-67207.003644707322</v>
      </c>
      <c r="R95" s="71">
        <v>-36833.613721415255</v>
      </c>
      <c r="S95" s="71">
        <v>-128374.31961654352</v>
      </c>
    </row>
    <row r="96" spans="1:19" x14ac:dyDescent="0.25">
      <c r="A96" s="75" t="s">
        <v>157</v>
      </c>
      <c r="B96" s="71">
        <v>-6559123.3215612788</v>
      </c>
      <c r="C96" s="71">
        <v>-105556.02994642833</v>
      </c>
      <c r="D96" s="71">
        <v>-4222.5922052387468</v>
      </c>
      <c r="E96" s="71">
        <v>-45997.185095887799</v>
      </c>
      <c r="F96" s="71">
        <v>-417340.04437310301</v>
      </c>
      <c r="G96" s="71">
        <v>-5219.4073896860591</v>
      </c>
      <c r="H96" s="71">
        <v>-1209846.2263803994</v>
      </c>
      <c r="I96" s="71">
        <v>-474427.70267875749</v>
      </c>
      <c r="J96" s="71">
        <v>-99870.760673635203</v>
      </c>
      <c r="K96" s="71">
        <v>-5471.6079046757186</v>
      </c>
      <c r="L96" s="71">
        <v>-4101.7996006630738</v>
      </c>
      <c r="M96" s="71">
        <v>-9870.0622275747664</v>
      </c>
      <c r="N96" s="71">
        <v>-1224.1278090947676</v>
      </c>
      <c r="O96" s="71">
        <v>-4049755.06322484</v>
      </c>
      <c r="P96" s="71">
        <v>-121304.93584261222</v>
      </c>
      <c r="Q96" s="71">
        <v>-1421.4860450132346</v>
      </c>
      <c r="R96" s="71">
        <v>-779.06267283087118</v>
      </c>
      <c r="S96" s="71">
        <v>-2715.2274908383934</v>
      </c>
    </row>
    <row r="97" spans="1:19" x14ac:dyDescent="0.25">
      <c r="A97" s="74" t="s">
        <v>158</v>
      </c>
      <c r="B97" s="71">
        <v>-316670521.5478797</v>
      </c>
      <c r="C97" s="71">
        <v>-5096181.5195300383</v>
      </c>
      <c r="D97" s="71">
        <v>-203864.20720607473</v>
      </c>
      <c r="E97" s="71">
        <v>-2220716.3793014316</v>
      </c>
      <c r="F97" s="71">
        <v>-20148925.860260811</v>
      </c>
      <c r="G97" s="71">
        <v>-251989.84364717139</v>
      </c>
      <c r="H97" s="71">
        <v>-58410646.776712857</v>
      </c>
      <c r="I97" s="71">
        <v>-22905083.603197642</v>
      </c>
      <c r="J97" s="71">
        <v>-4821700.1448869742</v>
      </c>
      <c r="K97" s="71">
        <v>-264165.93253909482</v>
      </c>
      <c r="L97" s="71">
        <v>-198032.41304474752</v>
      </c>
      <c r="M97" s="71">
        <v>-476520.6568142625</v>
      </c>
      <c r="N97" s="71">
        <v>-59100.152984321619</v>
      </c>
      <c r="O97" s="71">
        <v>-195519734.13839021</v>
      </c>
      <c r="P97" s="71">
        <v>-5856529.2061726945</v>
      </c>
      <c r="Q97" s="71">
        <v>-68628.489689720562</v>
      </c>
      <c r="R97" s="71">
        <v>-37612.676394246126</v>
      </c>
      <c r="S97" s="71">
        <v>-131089.54710738192</v>
      </c>
    </row>
    <row r="99" spans="1:19" x14ac:dyDescent="0.25">
      <c r="A99" s="74" t="s">
        <v>159</v>
      </c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</row>
    <row r="100" spans="1:19" x14ac:dyDescent="0.25">
      <c r="A100" s="75" t="s">
        <v>160</v>
      </c>
      <c r="B100" s="71">
        <v>-1241453524.7206621</v>
      </c>
      <c r="C100" s="71">
        <v>-24977974.554054096</v>
      </c>
      <c r="D100" s="71">
        <v>-969025.19543060649</v>
      </c>
      <c r="E100" s="71">
        <v>-13200095.36223831</v>
      </c>
      <c r="F100" s="71">
        <v>-69458893.340185672</v>
      </c>
      <c r="G100" s="71">
        <v>-620192.77994170564</v>
      </c>
      <c r="H100" s="71">
        <v>-276492506.02570695</v>
      </c>
      <c r="I100" s="71">
        <v>-111824911.93263158</v>
      </c>
      <c r="J100" s="71">
        <v>-23386578.624619853</v>
      </c>
      <c r="K100" s="71">
        <v>-1575579.7049950727</v>
      </c>
      <c r="L100" s="71">
        <v>-957460.91084586771</v>
      </c>
      <c r="M100" s="71">
        <v>-374403.59229736705</v>
      </c>
      <c r="N100" s="71">
        <v>-94824.20155343684</v>
      </c>
      <c r="O100" s="71">
        <v>-714250544.51661706</v>
      </c>
      <c r="P100" s="71">
        <v>-2160549.1782949874</v>
      </c>
      <c r="Q100" s="71">
        <v>-289130.89473986131</v>
      </c>
      <c r="R100" s="71">
        <v>-116765.94096835499</v>
      </c>
      <c r="S100" s="71">
        <v>-704087.96554167615</v>
      </c>
    </row>
    <row r="101" spans="1:19" x14ac:dyDescent="0.25">
      <c r="A101" s="75" t="s">
        <v>161</v>
      </c>
      <c r="B101" s="71">
        <v>-224057882.67416933</v>
      </c>
      <c r="C101" s="71">
        <v>-4508031.9002114106</v>
      </c>
      <c r="D101" s="71">
        <v>-174889.94088196591</v>
      </c>
      <c r="E101" s="71">
        <v>-2382356.9381106878</v>
      </c>
      <c r="F101" s="71">
        <v>-12535960.682212997</v>
      </c>
      <c r="G101" s="71">
        <v>-111932.56803939767</v>
      </c>
      <c r="H101" s="71">
        <v>-49901445.557000823</v>
      </c>
      <c r="I101" s="71">
        <v>-20182191.680102184</v>
      </c>
      <c r="J101" s="71">
        <v>-4220816.3135259887</v>
      </c>
      <c r="K101" s="71">
        <v>-284361.07003282389</v>
      </c>
      <c r="L101" s="71">
        <v>-172802.81553486027</v>
      </c>
      <c r="M101" s="71">
        <v>-67572.466053150492</v>
      </c>
      <c r="N101" s="71">
        <v>-17113.898670602503</v>
      </c>
      <c r="O101" s="71">
        <v>-128908139.94770737</v>
      </c>
      <c r="P101" s="71">
        <v>-389936.52574397833</v>
      </c>
      <c r="Q101" s="71">
        <v>-52182.425520663739</v>
      </c>
      <c r="R101" s="71">
        <v>-21073.949995601659</v>
      </c>
      <c r="S101" s="71">
        <v>-127073.99482483888</v>
      </c>
    </row>
    <row r="102" spans="1:19" x14ac:dyDescent="0.25">
      <c r="A102" s="75" t="s">
        <v>162</v>
      </c>
      <c r="B102" s="71">
        <v>138800427.54766202</v>
      </c>
      <c r="C102" s="71">
        <v>2792656.7353034224</v>
      </c>
      <c r="D102" s="71">
        <v>108341.64046575068</v>
      </c>
      <c r="E102" s="71">
        <v>1475833.6445666333</v>
      </c>
      <c r="F102" s="71">
        <v>7765835.692298281</v>
      </c>
      <c r="G102" s="71">
        <v>69340.511991579566</v>
      </c>
      <c r="H102" s="71">
        <v>30913181.432811074</v>
      </c>
      <c r="I102" s="71">
        <v>12502558.716582928</v>
      </c>
      <c r="J102" s="71">
        <v>2614731.077190056</v>
      </c>
      <c r="K102" s="71">
        <v>176157.3287553738</v>
      </c>
      <c r="L102" s="71">
        <v>107048.69827123256</v>
      </c>
      <c r="M102" s="71">
        <v>41860.108051929041</v>
      </c>
      <c r="N102" s="71">
        <v>10601.79817882767</v>
      </c>
      <c r="O102" s="71">
        <v>79856618.859222949</v>
      </c>
      <c r="P102" s="71">
        <v>241559.70699955989</v>
      </c>
      <c r="Q102" s="71">
        <v>32326.213593989145</v>
      </c>
      <c r="R102" s="71">
        <v>13054.989338452673</v>
      </c>
      <c r="S102" s="71">
        <v>78720.394039992534</v>
      </c>
    </row>
    <row r="103" spans="1:19" x14ac:dyDescent="0.25">
      <c r="A103" s="75" t="s">
        <v>163</v>
      </c>
      <c r="B103" s="71">
        <v>-67872769.588707268</v>
      </c>
      <c r="C103" s="71">
        <v>-1365596.277219777</v>
      </c>
      <c r="D103" s="71">
        <v>-52978.563035545361</v>
      </c>
      <c r="E103" s="71">
        <v>-721675.85272413283</v>
      </c>
      <c r="F103" s="71">
        <v>-3797457.8747325959</v>
      </c>
      <c r="G103" s="71">
        <v>-33907.190897891058</v>
      </c>
      <c r="H103" s="71">
        <v>-15116403.297263701</v>
      </c>
      <c r="I103" s="71">
        <v>-6113693.6105512045</v>
      </c>
      <c r="J103" s="71">
        <v>-1278591.4501424194</v>
      </c>
      <c r="K103" s="71">
        <v>-86140.122168355942</v>
      </c>
      <c r="L103" s="71">
        <v>-52346.320259276457</v>
      </c>
      <c r="M103" s="71">
        <v>-20469.399979271362</v>
      </c>
      <c r="N103" s="71">
        <v>-5184.2304647833726</v>
      </c>
      <c r="O103" s="71">
        <v>-39049518.706302799</v>
      </c>
      <c r="P103" s="71">
        <v>-118121.58380756323</v>
      </c>
      <c r="Q103" s="71">
        <v>-15807.369513950169</v>
      </c>
      <c r="R103" s="71">
        <v>-6383.8296394840854</v>
      </c>
      <c r="S103" s="71">
        <v>-38493.910004520418</v>
      </c>
    </row>
    <row r="104" spans="1:19" x14ac:dyDescent="0.25">
      <c r="A104" s="74" t="s">
        <v>164</v>
      </c>
      <c r="B104" s="71">
        <v>-1394583749.4358766</v>
      </c>
      <c r="C104" s="71">
        <v>-28058945.996181857</v>
      </c>
      <c r="D104" s="71">
        <v>-1088552.0588823669</v>
      </c>
      <c r="E104" s="71">
        <v>-14828294.508506497</v>
      </c>
      <c r="F104" s="71">
        <v>-78026476.204832986</v>
      </c>
      <c r="G104" s="71">
        <v>-696692.02688741486</v>
      </c>
      <c r="H104" s="71">
        <v>-310597173.44716036</v>
      </c>
      <c r="I104" s="71">
        <v>-125618238.50670205</v>
      </c>
      <c r="J104" s="71">
        <v>-26271255.311098207</v>
      </c>
      <c r="K104" s="71">
        <v>-1769923.5684408785</v>
      </c>
      <c r="L104" s="71">
        <v>-1075561.3483687718</v>
      </c>
      <c r="M104" s="71">
        <v>-420585.35027785983</v>
      </c>
      <c r="N104" s="71">
        <v>-106520.53250999504</v>
      </c>
      <c r="O104" s="71">
        <v>-802351584.31140435</v>
      </c>
      <c r="P104" s="71">
        <v>-2427047.580846969</v>
      </c>
      <c r="Q104" s="71">
        <v>-324794.47618048609</v>
      </c>
      <c r="R104" s="71">
        <v>-131168.73126498808</v>
      </c>
      <c r="S104" s="71">
        <v>-790935.47633104294</v>
      </c>
    </row>
    <row r="106" spans="1:19" x14ac:dyDescent="0.25">
      <c r="A106" s="74" t="s">
        <v>165</v>
      </c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</row>
    <row r="107" spans="1:19" x14ac:dyDescent="0.25">
      <c r="A107" s="75" t="s">
        <v>166</v>
      </c>
      <c r="B107" s="71">
        <v>-1101108835.3221977</v>
      </c>
      <c r="C107" s="71">
        <v>-22154247.357838474</v>
      </c>
      <c r="D107" s="71">
        <v>-859478.17062144529</v>
      </c>
      <c r="E107" s="71">
        <v>-11707841.929665962</v>
      </c>
      <c r="F107" s="71">
        <v>-61606656.733919755</v>
      </c>
      <c r="G107" s="71">
        <v>-550080.80125311634</v>
      </c>
      <c r="H107" s="71">
        <v>-245235391.59775263</v>
      </c>
      <c r="I107" s="71">
        <v>-99183252.603719428</v>
      </c>
      <c r="J107" s="71">
        <v>-20742756.646746323</v>
      </c>
      <c r="K107" s="71">
        <v>-1397462.4900394722</v>
      </c>
      <c r="L107" s="71">
        <v>-849221.21321073489</v>
      </c>
      <c r="M107" s="71">
        <v>-332077.75824532984</v>
      </c>
      <c r="N107" s="71">
        <v>-84104.450189833486</v>
      </c>
      <c r="O107" s="71">
        <v>-633505459.15756261</v>
      </c>
      <c r="P107" s="71">
        <v>-1916301.9331746791</v>
      </c>
      <c r="Q107" s="71">
        <v>-256445.02707768168</v>
      </c>
      <c r="R107" s="71">
        <v>-103565.70480066554</v>
      </c>
      <c r="S107" s="71">
        <v>-624491.74637964368</v>
      </c>
    </row>
    <row r="108" spans="1:19" x14ac:dyDescent="0.25">
      <c r="A108" s="75" t="s">
        <v>167</v>
      </c>
      <c r="B108" s="71">
        <v>-504558374.89563406</v>
      </c>
      <c r="C108" s="71">
        <v>-10151685.90545005</v>
      </c>
      <c r="D108" s="71">
        <v>-393836.5537682164</v>
      </c>
      <c r="E108" s="71">
        <v>-5364855.4148951843</v>
      </c>
      <c r="F108" s="71">
        <v>-28229865.756480031</v>
      </c>
      <c r="G108" s="71">
        <v>-252062.16337401996</v>
      </c>
      <c r="H108" s="71">
        <v>-112373606.20691957</v>
      </c>
      <c r="I108" s="71">
        <v>-45448496.229668729</v>
      </c>
      <c r="J108" s="71">
        <v>-9504902.0122297704</v>
      </c>
      <c r="K108" s="71">
        <v>-640355.77622588153</v>
      </c>
      <c r="L108" s="71">
        <v>-389136.53357356653</v>
      </c>
      <c r="M108" s="71">
        <v>-152167.16882506982</v>
      </c>
      <c r="N108" s="71">
        <v>-38538.973939715972</v>
      </c>
      <c r="O108" s="71">
        <v>-290289637.77819616</v>
      </c>
      <c r="P108" s="71">
        <v>-878102.28943359223</v>
      </c>
      <c r="Q108" s="71">
        <v>-117510.16971407773</v>
      </c>
      <c r="R108" s="71">
        <v>-47456.656447456742</v>
      </c>
      <c r="S108" s="71">
        <v>-286159.30649294041</v>
      </c>
    </row>
    <row r="109" spans="1:19" x14ac:dyDescent="0.25">
      <c r="A109" s="75" t="s">
        <v>168</v>
      </c>
      <c r="B109" s="71">
        <v>-229685687.49909201</v>
      </c>
      <c r="C109" s="71">
        <v>-4621263.0143151227</v>
      </c>
      <c r="D109" s="71">
        <v>-179282.76313565686</v>
      </c>
      <c r="E109" s="71">
        <v>-2442196.1176609332</v>
      </c>
      <c r="F109" s="71">
        <v>-12850834.40667372</v>
      </c>
      <c r="G109" s="71">
        <v>-114744.04978223897</v>
      </c>
      <c r="H109" s="71">
        <v>-51154852.010389045</v>
      </c>
      <c r="I109" s="71">
        <v>-20689120.668090377</v>
      </c>
      <c r="J109" s="71">
        <v>-4326833.2504481208</v>
      </c>
      <c r="K109" s="71">
        <v>-291503.54849798972</v>
      </c>
      <c r="L109" s="71">
        <v>-177143.21412927861</v>
      </c>
      <c r="M109" s="71">
        <v>-69269.726805359169</v>
      </c>
      <c r="N109" s="71">
        <v>-17543.759384995294</v>
      </c>
      <c r="O109" s="71">
        <v>-132146007.96337773</v>
      </c>
      <c r="P109" s="71">
        <v>-399730.81030475331</v>
      </c>
      <c r="Q109" s="71">
        <v>-53493.124803439816</v>
      </c>
      <c r="R109" s="71">
        <v>-21603.277846288784</v>
      </c>
      <c r="S109" s="71">
        <v>-130265.79344697177</v>
      </c>
    </row>
    <row r="110" spans="1:19" x14ac:dyDescent="0.25">
      <c r="A110" s="75" t="s">
        <v>169</v>
      </c>
      <c r="B110" s="71">
        <v>-657104265.089396</v>
      </c>
      <c r="C110" s="71">
        <v>-13220900.570125207</v>
      </c>
      <c r="D110" s="71">
        <v>-512907.31083937379</v>
      </c>
      <c r="E110" s="71">
        <v>-6986841.4639728367</v>
      </c>
      <c r="F110" s="71">
        <v>-36764755.307690822</v>
      </c>
      <c r="G110" s="71">
        <v>-328269.4943969344</v>
      </c>
      <c r="H110" s="71">
        <v>-146348132.53732401</v>
      </c>
      <c r="I110" s="71">
        <v>-59189188.407767475</v>
      </c>
      <c r="J110" s="71">
        <v>-12378570.968690919</v>
      </c>
      <c r="K110" s="71">
        <v>-833958.03670822922</v>
      </c>
      <c r="L110" s="71">
        <v>-506786.30786018516</v>
      </c>
      <c r="M110" s="71">
        <v>-198172.70035843534</v>
      </c>
      <c r="N110" s="71">
        <v>-50190.67249293928</v>
      </c>
      <c r="O110" s="71">
        <v>-378054489.99784136</v>
      </c>
      <c r="P110" s="71">
        <v>-1143583.7522089053</v>
      </c>
      <c r="Q110" s="71">
        <v>-153037.66135379515</v>
      </c>
      <c r="R110" s="71">
        <v>-61804.486676009095</v>
      </c>
      <c r="S110" s="71">
        <v>-372675.41308858362</v>
      </c>
    </row>
    <row r="111" spans="1:19" x14ac:dyDescent="0.25">
      <c r="A111" s="74" t="s">
        <v>170</v>
      </c>
      <c r="B111" s="71">
        <v>-2492457162.8063197</v>
      </c>
      <c r="C111" s="71">
        <v>-50148096.847728856</v>
      </c>
      <c r="D111" s="71">
        <v>-1945504.7983646924</v>
      </c>
      <c r="E111" s="71">
        <v>-26501734.926194914</v>
      </c>
      <c r="F111" s="71">
        <v>-139452112.20476431</v>
      </c>
      <c r="G111" s="71">
        <v>-1245156.5088063097</v>
      </c>
      <c r="H111" s="71">
        <v>-555111982.35238528</v>
      </c>
      <c r="I111" s="71">
        <v>-224510057.909246</v>
      </c>
      <c r="J111" s="71">
        <v>-46953062.878115132</v>
      </c>
      <c r="K111" s="71">
        <v>-3163279.8514715726</v>
      </c>
      <c r="L111" s="71">
        <v>-1922287.2687737653</v>
      </c>
      <c r="M111" s="71">
        <v>-751687.35423419415</v>
      </c>
      <c r="N111" s="71">
        <v>-190377.85600748402</v>
      </c>
      <c r="O111" s="71">
        <v>-1433995594.8969779</v>
      </c>
      <c r="P111" s="71">
        <v>-4337718.7851219298</v>
      </c>
      <c r="Q111" s="71">
        <v>-580485.98294899438</v>
      </c>
      <c r="R111" s="71">
        <v>-234430.12577042019</v>
      </c>
      <c r="S111" s="71">
        <v>-1413592.2594081396</v>
      </c>
    </row>
    <row r="113" spans="1:19" x14ac:dyDescent="0.25">
      <c r="A113" s="74" t="s">
        <v>171</v>
      </c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</row>
    <row r="114" spans="1:19" x14ac:dyDescent="0.25">
      <c r="A114" s="75" t="s">
        <v>172</v>
      </c>
      <c r="B114" s="71">
        <v>-1545465971.0070868</v>
      </c>
      <c r="C114" s="71">
        <v>-31094687.742464971</v>
      </c>
      <c r="D114" s="71">
        <v>-1206324.2278227578</v>
      </c>
      <c r="E114" s="71">
        <v>-16432591.144302413</v>
      </c>
      <c r="F114" s="71">
        <v>-86468284.074687019</v>
      </c>
      <c r="G114" s="71">
        <v>-772068.23918749602</v>
      </c>
      <c r="H114" s="71">
        <v>-344201172.89316189</v>
      </c>
      <c r="I114" s="71">
        <v>-139209074.41269922</v>
      </c>
      <c r="J114" s="71">
        <v>-29113583.974691451</v>
      </c>
      <c r="K114" s="71">
        <v>-1961414.3986801002</v>
      </c>
      <c r="L114" s="71">
        <v>-1191928.0317921597</v>
      </c>
      <c r="M114" s="71">
        <v>-466089.1445361097</v>
      </c>
      <c r="N114" s="71">
        <v>-118045.15739864559</v>
      </c>
      <c r="O114" s="71">
        <v>-889159271.24383438</v>
      </c>
      <c r="P114" s="71">
        <v>-2689633.6973174578</v>
      </c>
      <c r="Q114" s="71">
        <v>-359934.50426412921</v>
      </c>
      <c r="R114" s="71">
        <v>-145360.08376134696</v>
      </c>
      <c r="S114" s="71">
        <v>-876508.0364849841</v>
      </c>
    </row>
    <row r="115" spans="1:19" x14ac:dyDescent="0.25">
      <c r="A115" s="75" t="s">
        <v>173</v>
      </c>
      <c r="B115" s="71">
        <v>-153794835.34482563</v>
      </c>
      <c r="C115" s="71">
        <v>-3094343.3703266177</v>
      </c>
      <c r="D115" s="71">
        <v>-120045.62990770905</v>
      </c>
      <c r="E115" s="71">
        <v>-1635265.8012133224</v>
      </c>
      <c r="F115" s="71">
        <v>-8604767.5984417498</v>
      </c>
      <c r="G115" s="71">
        <v>-76831.266393678437</v>
      </c>
      <c r="H115" s="71">
        <v>-34252687.34717223</v>
      </c>
      <c r="I115" s="71">
        <v>-13853191.904222444</v>
      </c>
      <c r="J115" s="71">
        <v>-2897196.6628082385</v>
      </c>
      <c r="K115" s="71">
        <v>-195187.348118319</v>
      </c>
      <c r="L115" s="71">
        <v>-118613.01305321118</v>
      </c>
      <c r="M115" s="71">
        <v>-46382.194486773937</v>
      </c>
      <c r="N115" s="71">
        <v>-11747.094977153316</v>
      </c>
      <c r="O115" s="71">
        <v>-88483412.952250391</v>
      </c>
      <c r="P115" s="71">
        <v>-267655.04991823348</v>
      </c>
      <c r="Q115" s="71">
        <v>-35818.367312320042</v>
      </c>
      <c r="R115" s="71">
        <v>-14465.300800650177</v>
      </c>
      <c r="S115" s="71">
        <v>-87224.443422576267</v>
      </c>
    </row>
    <row r="116" spans="1:19" x14ac:dyDescent="0.25">
      <c r="A116" s="74" t="s">
        <v>174</v>
      </c>
      <c r="B116" s="71">
        <v>-1699260806.3519125</v>
      </c>
      <c r="C116" s="71">
        <v>-34189031.11279159</v>
      </c>
      <c r="D116" s="71">
        <v>-1326369.8577304669</v>
      </c>
      <c r="E116" s="71">
        <v>-18067856.945515737</v>
      </c>
      <c r="F116" s="71">
        <v>-95073051.673128769</v>
      </c>
      <c r="G116" s="71">
        <v>-848899.50558117451</v>
      </c>
      <c r="H116" s="71">
        <v>-378453860.24033415</v>
      </c>
      <c r="I116" s="71">
        <v>-153062266.31692165</v>
      </c>
      <c r="J116" s="71">
        <v>-32010780.63749969</v>
      </c>
      <c r="K116" s="71">
        <v>-2156601.7467984194</v>
      </c>
      <c r="L116" s="71">
        <v>-1310541.0448453708</v>
      </c>
      <c r="M116" s="71">
        <v>-512471.33902288362</v>
      </c>
      <c r="N116" s="71">
        <v>-129792.25237579891</v>
      </c>
      <c r="O116" s="71">
        <v>-977642684.19608474</v>
      </c>
      <c r="P116" s="71">
        <v>-2957288.7472356912</v>
      </c>
      <c r="Q116" s="71">
        <v>-395752.87157644925</v>
      </c>
      <c r="R116" s="71">
        <v>-159825.38456199714</v>
      </c>
      <c r="S116" s="71">
        <v>-963732.4799075604</v>
      </c>
    </row>
    <row r="118" spans="1:19" x14ac:dyDescent="0.25">
      <c r="A118" s="74" t="s">
        <v>175</v>
      </c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</row>
    <row r="119" spans="1:19" x14ac:dyDescent="0.25">
      <c r="A119" s="75" t="s">
        <v>176</v>
      </c>
      <c r="B119" s="71">
        <v>-1539396852.5699332</v>
      </c>
      <c r="C119" s="71">
        <v>-28490456.35195528</v>
      </c>
      <c r="D119" s="71">
        <v>-1113938.2540130813</v>
      </c>
      <c r="E119" s="71">
        <v>-16434753.17376144</v>
      </c>
      <c r="F119" s="71">
        <v>-86076741.346093178</v>
      </c>
      <c r="G119" s="71">
        <v>-689212.30038674292</v>
      </c>
      <c r="H119" s="71">
        <v>-332790024.35921556</v>
      </c>
      <c r="I119" s="71">
        <v>-134337685.31281659</v>
      </c>
      <c r="J119" s="71">
        <v>-26657527.502811145</v>
      </c>
      <c r="K119" s="71">
        <v>-2466616.5580048179</v>
      </c>
      <c r="L119" s="71">
        <v>-1154958.7848791792</v>
      </c>
      <c r="M119" s="71">
        <v>-152373.85019073539</v>
      </c>
      <c r="N119" s="71">
        <v>-106194.45184069507</v>
      </c>
      <c r="O119" s="71">
        <v>-905492440.43856037</v>
      </c>
      <c r="P119" s="71">
        <v>-896691.38627128594</v>
      </c>
      <c r="Q119" s="71">
        <v>-321230.35455129354</v>
      </c>
      <c r="R119" s="71">
        <v>-137438.03379527482</v>
      </c>
      <c r="S119" s="71">
        <v>-2078570.1107863521</v>
      </c>
    </row>
    <row r="120" spans="1:19" x14ac:dyDescent="0.25">
      <c r="A120" s="75" t="s">
        <v>177</v>
      </c>
      <c r="B120" s="71">
        <v>-79937544.856242746</v>
      </c>
      <c r="C120" s="71">
        <v>-1608338.8717930936</v>
      </c>
      <c r="D120" s="71">
        <v>-62395.807401644772</v>
      </c>
      <c r="E120" s="71">
        <v>-849957.88735871692</v>
      </c>
      <c r="F120" s="71">
        <v>-4472477.8588029742</v>
      </c>
      <c r="G120" s="71">
        <v>-39934.389148609618</v>
      </c>
      <c r="H120" s="71">
        <v>-17803430.948265329</v>
      </c>
      <c r="I120" s="71">
        <v>-7200437.8220050447</v>
      </c>
      <c r="J120" s="71">
        <v>-1505868.4361625565</v>
      </c>
      <c r="K120" s="71">
        <v>-101452.02444929924</v>
      </c>
      <c r="L120" s="71">
        <v>-61651.17983459113</v>
      </c>
      <c r="M120" s="71">
        <v>-24107.953586376469</v>
      </c>
      <c r="N120" s="71">
        <v>-6105.7572548604494</v>
      </c>
      <c r="O120" s="71">
        <v>-45990795.308861718</v>
      </c>
      <c r="P120" s="71">
        <v>-139118.37488474243</v>
      </c>
      <c r="Q120" s="71">
        <v>-18617.220385107652</v>
      </c>
      <c r="R120" s="71">
        <v>-7518.5920841776942</v>
      </c>
      <c r="S120" s="71">
        <v>-45336.423963911657</v>
      </c>
    </row>
    <row r="121" spans="1:19" x14ac:dyDescent="0.25">
      <c r="A121" s="75" t="s">
        <v>178</v>
      </c>
      <c r="B121" s="71">
        <v>-31531214.661618575</v>
      </c>
      <c r="C121" s="71">
        <v>-583565.37077573757</v>
      </c>
      <c r="D121" s="71">
        <v>-22816.615578002446</v>
      </c>
      <c r="E121" s="71">
        <v>-336630.36881455989</v>
      </c>
      <c r="F121" s="71">
        <v>-1763095.8542140999</v>
      </c>
      <c r="G121" s="71">
        <v>-14117.023141006512</v>
      </c>
      <c r="H121" s="71">
        <v>-6816483.7922058851</v>
      </c>
      <c r="I121" s="71">
        <v>-2751616.8983143712</v>
      </c>
      <c r="J121" s="71">
        <v>-546021.78810220363</v>
      </c>
      <c r="K121" s="71">
        <v>-50523.304662154624</v>
      </c>
      <c r="L121" s="71">
        <v>-23656.832421445499</v>
      </c>
      <c r="M121" s="71">
        <v>-3121.0487218812368</v>
      </c>
      <c r="N121" s="71">
        <v>-2175.1636371555824</v>
      </c>
      <c r="O121" s="71">
        <v>-18547053.975247793</v>
      </c>
      <c r="P121" s="71">
        <v>-18366.783418156825</v>
      </c>
      <c r="Q121" s="71">
        <v>-6579.708960866893</v>
      </c>
      <c r="R121" s="71">
        <v>-2815.1208306259214</v>
      </c>
      <c r="S121" s="71">
        <v>-42575.012572627937</v>
      </c>
    </row>
    <row r="122" spans="1:19" x14ac:dyDescent="0.25">
      <c r="A122" s="74" t="s">
        <v>179</v>
      </c>
      <c r="B122" s="71">
        <v>-1650865612.0877943</v>
      </c>
      <c r="C122" s="71">
        <v>-30682360.594524112</v>
      </c>
      <c r="D122" s="71">
        <v>-1199150.6769927286</v>
      </c>
      <c r="E122" s="71">
        <v>-17621341.429934718</v>
      </c>
      <c r="F122" s="71">
        <v>-92312315.059110254</v>
      </c>
      <c r="G122" s="71">
        <v>-743263.71267635899</v>
      </c>
      <c r="H122" s="71">
        <v>-357409939.09968674</v>
      </c>
      <c r="I122" s="71">
        <v>-144289740.03313598</v>
      </c>
      <c r="J122" s="71">
        <v>-28709417.727075905</v>
      </c>
      <c r="K122" s="71">
        <v>-2618591.8871162715</v>
      </c>
      <c r="L122" s="71">
        <v>-1240266.797135216</v>
      </c>
      <c r="M122" s="71">
        <v>-179602.8524989931</v>
      </c>
      <c r="N122" s="71">
        <v>-114475.3727327111</v>
      </c>
      <c r="O122" s="71">
        <v>-970030289.72266984</v>
      </c>
      <c r="P122" s="71">
        <v>-1054176.5445741853</v>
      </c>
      <c r="Q122" s="71">
        <v>-346427.28389726812</v>
      </c>
      <c r="R122" s="71">
        <v>-147771.74671007844</v>
      </c>
      <c r="S122" s="71">
        <v>-2166481.5473228917</v>
      </c>
    </row>
    <row r="124" spans="1:19" x14ac:dyDescent="0.25">
      <c r="A124" s="74" t="s">
        <v>180</v>
      </c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</row>
    <row r="125" spans="1:19" x14ac:dyDescent="0.25">
      <c r="A125" s="75" t="s">
        <v>181</v>
      </c>
      <c r="B125" s="71">
        <v>14633.670000000002</v>
      </c>
      <c r="C125" s="71">
        <v>244.24043899011326</v>
      </c>
      <c r="D125" s="71">
        <v>9.5431273246404054</v>
      </c>
      <c r="E125" s="71">
        <v>0</v>
      </c>
      <c r="F125" s="71">
        <v>861.58910088461778</v>
      </c>
      <c r="G125" s="71">
        <v>5.8432060865259308</v>
      </c>
      <c r="H125" s="71">
        <v>3102.6489180659855</v>
      </c>
      <c r="I125" s="71">
        <v>1275.026052187033</v>
      </c>
      <c r="J125" s="71">
        <v>242.13965785507284</v>
      </c>
      <c r="K125" s="71">
        <v>0</v>
      </c>
      <c r="L125" s="71">
        <v>10.97804988415035</v>
      </c>
      <c r="M125" s="71">
        <v>17.388887999194452</v>
      </c>
      <c r="N125" s="71">
        <v>7.6988588538168878</v>
      </c>
      <c r="O125" s="71">
        <v>8746.9933291916896</v>
      </c>
      <c r="P125" s="71">
        <v>101.65179181122242</v>
      </c>
      <c r="Q125" s="71">
        <v>2.675490076623074</v>
      </c>
      <c r="R125" s="71">
        <v>5.2530907893179215</v>
      </c>
      <c r="S125" s="71">
        <v>0</v>
      </c>
    </row>
    <row r="126" spans="1:19" x14ac:dyDescent="0.25">
      <c r="A126" s="75" t="s">
        <v>182</v>
      </c>
      <c r="B126" s="71">
        <v>-56013697.672311589</v>
      </c>
      <c r="C126" s="71">
        <v>-934885.78797696438</v>
      </c>
      <c r="D126" s="71">
        <v>-36528.488671043102</v>
      </c>
      <c r="E126" s="71">
        <v>0</v>
      </c>
      <c r="F126" s="71">
        <v>-3297928.0942312991</v>
      </c>
      <c r="G126" s="71">
        <v>-22366.199262910424</v>
      </c>
      <c r="H126" s="71">
        <v>-11876093.862979876</v>
      </c>
      <c r="I126" s="71">
        <v>-4880451.9858330423</v>
      </c>
      <c r="J126" s="71">
        <v>-926844.57074479701</v>
      </c>
      <c r="K126" s="71">
        <v>0</v>
      </c>
      <c r="L126" s="71">
        <v>-42020.980877821683</v>
      </c>
      <c r="M126" s="71">
        <v>-66559.920733798484</v>
      </c>
      <c r="N126" s="71">
        <v>-29469.131957977621</v>
      </c>
      <c r="O126" s="71">
        <v>-33481104.868639883</v>
      </c>
      <c r="P126" s="71">
        <v>-389095.33523460419</v>
      </c>
      <c r="Q126" s="71">
        <v>-10241.046318335359</v>
      </c>
      <c r="R126" s="71">
        <v>-20107.398849233217</v>
      </c>
      <c r="S126" s="71">
        <v>0</v>
      </c>
    </row>
    <row r="127" spans="1:19" x14ac:dyDescent="0.25">
      <c r="A127" s="75" t="s">
        <v>183</v>
      </c>
      <c r="B127" s="71">
        <v>-546672959.89376104</v>
      </c>
      <c r="C127" s="71">
        <v>-9124139.3108138125</v>
      </c>
      <c r="D127" s="71">
        <v>-356504.53107143997</v>
      </c>
      <c r="E127" s="71">
        <v>0</v>
      </c>
      <c r="F127" s="71">
        <v>-32186557.711961407</v>
      </c>
      <c r="G127" s="71">
        <v>-218285.82758736328</v>
      </c>
      <c r="H127" s="71">
        <v>-115906281.03205194</v>
      </c>
      <c r="I127" s="71">
        <v>-47631405.23810789</v>
      </c>
      <c r="J127" s="71">
        <v>-9045660.0064983871</v>
      </c>
      <c r="K127" s="71">
        <v>0</v>
      </c>
      <c r="L127" s="71">
        <v>-410109.22236389312</v>
      </c>
      <c r="M127" s="71">
        <v>-649600.19405799988</v>
      </c>
      <c r="N127" s="71">
        <v>-287607.82205833303</v>
      </c>
      <c r="O127" s="71">
        <v>-326763192.9270103</v>
      </c>
      <c r="P127" s="71">
        <v>-3797426.4766080785</v>
      </c>
      <c r="Q127" s="71">
        <v>-99948.822090010319</v>
      </c>
      <c r="R127" s="71">
        <v>-196240.77148022893</v>
      </c>
      <c r="S127" s="71">
        <v>0</v>
      </c>
    </row>
    <row r="128" spans="1:19" x14ac:dyDescent="0.25">
      <c r="A128" s="75" t="s">
        <v>184</v>
      </c>
      <c r="B128" s="71">
        <v>-576772983.20769155</v>
      </c>
      <c r="C128" s="71">
        <v>-2934495.4274484273</v>
      </c>
      <c r="D128" s="71">
        <v>-118830.33759672077</v>
      </c>
      <c r="E128" s="71">
        <v>0</v>
      </c>
      <c r="F128" s="71">
        <v>-45245683.700279072</v>
      </c>
      <c r="G128" s="71">
        <v>-953604.30011295911</v>
      </c>
      <c r="H128" s="71">
        <v>-45673717.274824694</v>
      </c>
      <c r="I128" s="71">
        <v>-15455098.685757797</v>
      </c>
      <c r="J128" s="71">
        <v>-2899862.5792736085</v>
      </c>
      <c r="K128" s="71">
        <v>0</v>
      </c>
      <c r="L128" s="71">
        <v>-132821.11909512378</v>
      </c>
      <c r="M128" s="71">
        <v>-4264330.0139383869</v>
      </c>
      <c r="N128" s="71">
        <v>-106000.29527593486</v>
      </c>
      <c r="O128" s="71">
        <v>-457681381.68623209</v>
      </c>
      <c r="P128" s="71">
        <v>-1212186.1103378981</v>
      </c>
      <c r="Q128" s="71">
        <v>-31904.916297513977</v>
      </c>
      <c r="R128" s="71">
        <v>-63066.761221267378</v>
      </c>
      <c r="S128" s="71">
        <v>0</v>
      </c>
    </row>
    <row r="129" spans="1:19" x14ac:dyDescent="0.25">
      <c r="A129" s="75" t="s">
        <v>185</v>
      </c>
      <c r="B129" s="71">
        <v>-749313096.09979963</v>
      </c>
      <c r="C129" s="71">
        <v>-10303055.876204595</v>
      </c>
      <c r="D129" s="71">
        <v>-433066.03803175961</v>
      </c>
      <c r="E129" s="71">
        <v>0</v>
      </c>
      <c r="F129" s="71">
        <v>-46676345.909778237</v>
      </c>
      <c r="G129" s="71">
        <v>-456665.97179090901</v>
      </c>
      <c r="H129" s="71">
        <v>-142609887.01918072</v>
      </c>
      <c r="I129" s="71">
        <v>-57509387.139780745</v>
      </c>
      <c r="J129" s="71">
        <v>-10346507.967096165</v>
      </c>
      <c r="K129" s="71">
        <v>0</v>
      </c>
      <c r="L129" s="71">
        <v>-407032.50218615436</v>
      </c>
      <c r="M129" s="71">
        <v>-1798974.0408548643</v>
      </c>
      <c r="N129" s="71">
        <v>-336772.53801626485</v>
      </c>
      <c r="O129" s="71">
        <v>-473506227.78343415</v>
      </c>
      <c r="P129" s="71">
        <v>-4613108.8658988588</v>
      </c>
      <c r="Q129" s="71">
        <v>-121417.70226751396</v>
      </c>
      <c r="R129" s="71">
        <v>-194646.74527874109</v>
      </c>
      <c r="S129" s="71">
        <v>0</v>
      </c>
    </row>
    <row r="130" spans="1:19" x14ac:dyDescent="0.25">
      <c r="A130" s="75" t="s">
        <v>186</v>
      </c>
      <c r="B130" s="71">
        <v>-374152892.49766129</v>
      </c>
      <c r="C130" s="71">
        <v>-5163961.6152463621</v>
      </c>
      <c r="D130" s="71">
        <v>-233248.43612485178</v>
      </c>
      <c r="E130" s="71">
        <v>0</v>
      </c>
      <c r="F130" s="71">
        <v>-22637922.265479356</v>
      </c>
      <c r="G130" s="71">
        <v>-181142.19536713895</v>
      </c>
      <c r="H130" s="71">
        <v>-76437669.696443811</v>
      </c>
      <c r="I130" s="71">
        <v>-30870799.220946655</v>
      </c>
      <c r="J130" s="71">
        <v>-5261005.2171326112</v>
      </c>
      <c r="K130" s="71">
        <v>0</v>
      </c>
      <c r="L130" s="71">
        <v>-172595.96760146372</v>
      </c>
      <c r="M130" s="71">
        <v>-625777.04716653377</v>
      </c>
      <c r="N130" s="71">
        <v>-172848.30222424751</v>
      </c>
      <c r="O130" s="71">
        <v>-229753001.00601977</v>
      </c>
      <c r="P130" s="71">
        <v>-2494696.1160226907</v>
      </c>
      <c r="Q130" s="71">
        <v>-65660.767839725973</v>
      </c>
      <c r="R130" s="71">
        <v>-82564.644046064539</v>
      </c>
      <c r="S130" s="71">
        <v>0</v>
      </c>
    </row>
    <row r="131" spans="1:19" x14ac:dyDescent="0.25">
      <c r="A131" s="75" t="s">
        <v>187</v>
      </c>
      <c r="B131" s="71">
        <v>-766468657.03404546</v>
      </c>
      <c r="C131" s="71">
        <v>-10815722.394476458</v>
      </c>
      <c r="D131" s="71">
        <v>-476457.53594456066</v>
      </c>
      <c r="E131" s="71">
        <v>0</v>
      </c>
      <c r="F131" s="71">
        <v>-46386793.506514437</v>
      </c>
      <c r="G131" s="71">
        <v>-374362.00915934885</v>
      </c>
      <c r="H131" s="71">
        <v>-156074609.40212828</v>
      </c>
      <c r="I131" s="71">
        <v>-63149574.344426937</v>
      </c>
      <c r="J131" s="71">
        <v>-10964174.062661294</v>
      </c>
      <c r="K131" s="71">
        <v>0</v>
      </c>
      <c r="L131" s="71">
        <v>-384495.45200771792</v>
      </c>
      <c r="M131" s="71">
        <v>-1301762.7184386323</v>
      </c>
      <c r="N131" s="71">
        <v>-358409.66011764744</v>
      </c>
      <c r="O131" s="71">
        <v>-470772875.09095156</v>
      </c>
      <c r="P131" s="71">
        <v>-5091479.9498408763</v>
      </c>
      <c r="Q131" s="71">
        <v>-134008.49939194787</v>
      </c>
      <c r="R131" s="71">
        <v>-183932.4079857636</v>
      </c>
      <c r="S131" s="71">
        <v>0</v>
      </c>
    </row>
    <row r="132" spans="1:19" x14ac:dyDescent="0.25">
      <c r="A132" s="75" t="s">
        <v>188</v>
      </c>
      <c r="B132" s="71">
        <v>-858658804.85318828</v>
      </c>
      <c r="C132" s="71">
        <v>-9221581.0717138499</v>
      </c>
      <c r="D132" s="71">
        <v>-407764.9462195331</v>
      </c>
      <c r="E132" s="71">
        <v>0</v>
      </c>
      <c r="F132" s="71">
        <v>-50773875.208733909</v>
      </c>
      <c r="G132" s="71">
        <v>-498173.74215916824</v>
      </c>
      <c r="H132" s="71">
        <v>-138341521.22611085</v>
      </c>
      <c r="I132" s="71">
        <v>-53325914.539510623</v>
      </c>
      <c r="J132" s="71">
        <v>-9421937.6331952754</v>
      </c>
      <c r="K132" s="71">
        <v>0</v>
      </c>
      <c r="L132" s="71">
        <v>-332174.69680697389</v>
      </c>
      <c r="M132" s="71">
        <v>-702897.71298229857</v>
      </c>
      <c r="N132" s="71">
        <v>-310240.35740048008</v>
      </c>
      <c r="O132" s="71">
        <v>-590946633.40337777</v>
      </c>
      <c r="P132" s="71">
        <v>-4108992.5927391667</v>
      </c>
      <c r="Q132" s="71">
        <v>-108149.28798508063</v>
      </c>
      <c r="R132" s="71">
        <v>-158948.43425337909</v>
      </c>
      <c r="S132" s="71">
        <v>0</v>
      </c>
    </row>
    <row r="133" spans="1:19" x14ac:dyDescent="0.25">
      <c r="A133" s="75" t="s">
        <v>189</v>
      </c>
      <c r="B133" s="71">
        <v>-449196779.9677819</v>
      </c>
      <c r="C133" s="71">
        <v>-20001.623755148688</v>
      </c>
      <c r="D133" s="71">
        <v>-5617.8935789887073</v>
      </c>
      <c r="E133" s="71">
        <v>0</v>
      </c>
      <c r="F133" s="71">
        <v>-39451625.664440893</v>
      </c>
      <c r="G133" s="71">
        <v>-997167.28881812003</v>
      </c>
      <c r="H133" s="71">
        <v>-9776915.7900321595</v>
      </c>
      <c r="I133" s="71">
        <v>-276650.35276949219</v>
      </c>
      <c r="J133" s="71">
        <v>-10771.213076584681</v>
      </c>
      <c r="K133" s="71">
        <v>0</v>
      </c>
      <c r="L133" s="71">
        <v>0</v>
      </c>
      <c r="M133" s="71">
        <v>0</v>
      </c>
      <c r="N133" s="71">
        <v>-11565.105590975369</v>
      </c>
      <c r="O133" s="71">
        <v>-398646465.03571951</v>
      </c>
      <c r="P133" s="71">
        <v>0</v>
      </c>
      <c r="Q133" s="71">
        <v>0</v>
      </c>
      <c r="R133" s="71">
        <v>0</v>
      </c>
      <c r="S133" s="71">
        <v>0</v>
      </c>
    </row>
    <row r="134" spans="1:19" x14ac:dyDescent="0.25">
      <c r="A134" s="75" t="s">
        <v>190</v>
      </c>
      <c r="B134" s="71">
        <v>-294506955.30411679</v>
      </c>
      <c r="C134" s="71">
        <v>-1417994.3957508404</v>
      </c>
      <c r="D134" s="71">
        <v>-148564.8675061196</v>
      </c>
      <c r="E134" s="71">
        <v>-211030.11174835337</v>
      </c>
      <c r="F134" s="71">
        <v>-30455532.592174359</v>
      </c>
      <c r="G134" s="71">
        <v>-367445.80278755876</v>
      </c>
      <c r="H134" s="71">
        <v>-26527308.396405436</v>
      </c>
      <c r="I134" s="71">
        <v>-3197938.9160021571</v>
      </c>
      <c r="J134" s="71">
        <v>-868047.35381144367</v>
      </c>
      <c r="K134" s="71">
        <v>-69474.753513561678</v>
      </c>
      <c r="L134" s="71">
        <v>-341006.88517171686</v>
      </c>
      <c r="M134" s="71">
        <v>0</v>
      </c>
      <c r="N134" s="71">
        <v>-292070.45415683126</v>
      </c>
      <c r="O134" s="71">
        <v>-230467239.62041089</v>
      </c>
      <c r="P134" s="71">
        <v>0</v>
      </c>
      <c r="Q134" s="71">
        <v>0</v>
      </c>
      <c r="R134" s="71">
        <v>-37527.030788273878</v>
      </c>
      <c r="S134" s="71">
        <v>-105774.12388923283</v>
      </c>
    </row>
    <row r="135" spans="1:19" x14ac:dyDescent="0.25">
      <c r="A135" s="75" t="s">
        <v>191</v>
      </c>
      <c r="B135" s="71">
        <v>-34069828.660375103</v>
      </c>
      <c r="C135" s="71">
        <v>0</v>
      </c>
      <c r="D135" s="71">
        <v>0</v>
      </c>
      <c r="E135" s="71">
        <v>0</v>
      </c>
      <c r="F135" s="71">
        <v>0</v>
      </c>
      <c r="G135" s="71">
        <v>0</v>
      </c>
      <c r="H135" s="71">
        <v>0</v>
      </c>
      <c r="I135" s="71">
        <v>0</v>
      </c>
      <c r="J135" s="71">
        <v>0</v>
      </c>
      <c r="K135" s="71">
        <v>0</v>
      </c>
      <c r="L135" s="71">
        <v>0</v>
      </c>
      <c r="M135" s="71">
        <v>-34069828.660375103</v>
      </c>
      <c r="N135" s="71">
        <v>0</v>
      </c>
      <c r="O135" s="71">
        <v>0</v>
      </c>
      <c r="P135" s="71">
        <v>0</v>
      </c>
      <c r="Q135" s="71">
        <v>0</v>
      </c>
      <c r="R135" s="71">
        <v>0</v>
      </c>
      <c r="S135" s="71">
        <v>0</v>
      </c>
    </row>
    <row r="136" spans="1:19" x14ac:dyDescent="0.25">
      <c r="A136" s="75" t="s">
        <v>192</v>
      </c>
      <c r="B136" s="71">
        <v>-180389267.49095982</v>
      </c>
      <c r="C136" s="71">
        <v>0</v>
      </c>
      <c r="D136" s="71">
        <v>0</v>
      </c>
      <c r="E136" s="71">
        <v>0</v>
      </c>
      <c r="F136" s="71">
        <v>0</v>
      </c>
      <c r="G136" s="71">
        <v>0</v>
      </c>
      <c r="H136" s="71">
        <v>0</v>
      </c>
      <c r="I136" s="71">
        <v>0</v>
      </c>
      <c r="J136" s="71">
        <v>0</v>
      </c>
      <c r="K136" s="71">
        <v>0</v>
      </c>
      <c r="L136" s="71">
        <v>0</v>
      </c>
      <c r="M136" s="71">
        <v>0</v>
      </c>
      <c r="N136" s="71">
        <v>0</v>
      </c>
      <c r="O136" s="71">
        <v>0</v>
      </c>
      <c r="P136" s="71">
        <v>-180306947.89630139</v>
      </c>
      <c r="Q136" s="71">
        <v>-82319.594658440401</v>
      </c>
      <c r="R136" s="71">
        <v>0</v>
      </c>
      <c r="S136" s="71">
        <v>0</v>
      </c>
    </row>
    <row r="137" spans="1:19" x14ac:dyDescent="0.25">
      <c r="A137" s="74" t="s">
        <v>193</v>
      </c>
      <c r="B137" s="71">
        <v>-4886201289.011693</v>
      </c>
      <c r="C137" s="71">
        <v>-49935593.26294747</v>
      </c>
      <c r="D137" s="71">
        <v>-2216573.5316176927</v>
      </c>
      <c r="E137" s="71">
        <v>-211030.11174835337</v>
      </c>
      <c r="F137" s="71">
        <v>-317111403.06449205</v>
      </c>
      <c r="G137" s="71">
        <v>-4069207.4938393901</v>
      </c>
      <c r="H137" s="71">
        <v>-723220901.05123961</v>
      </c>
      <c r="I137" s="71">
        <v>-276295945.39708316</v>
      </c>
      <c r="J137" s="71">
        <v>-49744568.463832304</v>
      </c>
      <c r="K137" s="71">
        <v>-69474.753513561678</v>
      </c>
      <c r="L137" s="71">
        <v>-2222245.8480609814</v>
      </c>
      <c r="M137" s="71">
        <v>-43479712.919659615</v>
      </c>
      <c r="N137" s="71">
        <v>-1904975.9679398383</v>
      </c>
      <c r="O137" s="71">
        <v>-3212009374.4284663</v>
      </c>
      <c r="P137" s="71">
        <v>-202013831.69119173</v>
      </c>
      <c r="Q137" s="71">
        <v>-653647.96135849191</v>
      </c>
      <c r="R137" s="71">
        <v>-937028.94081216247</v>
      </c>
      <c r="S137" s="71">
        <v>-105774.12388923283</v>
      </c>
    </row>
    <row r="139" spans="1:19" x14ac:dyDescent="0.25">
      <c r="A139" s="74" t="s">
        <v>194</v>
      </c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</row>
    <row r="140" spans="1:19" x14ac:dyDescent="0.25">
      <c r="A140" s="75" t="s">
        <v>195</v>
      </c>
      <c r="B140" s="71">
        <v>-148355310.63757116</v>
      </c>
      <c r="C140" s="71">
        <v>-2387483.3334653038</v>
      </c>
      <c r="D140" s="71">
        <v>-95507.27248025997</v>
      </c>
      <c r="E140" s="71">
        <v>-1040371.7614094167</v>
      </c>
      <c r="F140" s="71">
        <v>-9439464.5273618381</v>
      </c>
      <c r="G140" s="71">
        <v>-118053.39931565664</v>
      </c>
      <c r="H140" s="71">
        <v>-27364497.348044038</v>
      </c>
      <c r="I140" s="71">
        <v>-10730682.403029239</v>
      </c>
      <c r="J140" s="71">
        <v>-2258892.9948371393</v>
      </c>
      <c r="K140" s="71">
        <v>-123757.71129607843</v>
      </c>
      <c r="L140" s="71">
        <v>-92775.16584100257</v>
      </c>
      <c r="M140" s="71">
        <v>-223242.66155670749</v>
      </c>
      <c r="N140" s="71">
        <v>-27687.520492466625</v>
      </c>
      <c r="O140" s="71">
        <v>-91598014.087618604</v>
      </c>
      <c r="P140" s="71">
        <v>-2743694.6305985451</v>
      </c>
      <c r="Q140" s="71">
        <v>-32151.400947392696</v>
      </c>
      <c r="R140" s="71">
        <v>-17620.96535889633</v>
      </c>
      <c r="S140" s="71">
        <v>-61413.453918582389</v>
      </c>
    </row>
    <row r="141" spans="1:19" x14ac:dyDescent="0.25">
      <c r="A141" s="75" t="s">
        <v>196</v>
      </c>
      <c r="B141" s="71">
        <v>-123025813.42209885</v>
      </c>
      <c r="C141" s="71">
        <v>-1979855.5095127649</v>
      </c>
      <c r="D141" s="71">
        <v>-79200.804029959399</v>
      </c>
      <c r="E141" s="71">
        <v>-862743.51527232036</v>
      </c>
      <c r="F141" s="71">
        <v>-7827814.162883346</v>
      </c>
      <c r="G141" s="71">
        <v>-97897.509806934962</v>
      </c>
      <c r="H141" s="71">
        <v>-22692410.070539165</v>
      </c>
      <c r="I141" s="71">
        <v>-8898575.4910518508</v>
      </c>
      <c r="J141" s="71">
        <v>-1873220.0885091929</v>
      </c>
      <c r="K141" s="71">
        <v>-102627.89403375406</v>
      </c>
      <c r="L141" s="71">
        <v>-76935.164598475254</v>
      </c>
      <c r="M141" s="71">
        <v>-185127.24560042014</v>
      </c>
      <c r="N141" s="71">
        <v>-22960.281742446048</v>
      </c>
      <c r="O141" s="71">
        <v>-75958994.272256806</v>
      </c>
      <c r="P141" s="71">
        <v>-2275248.942964009</v>
      </c>
      <c r="Q141" s="71">
        <v>-26662.019965541462</v>
      </c>
      <c r="R141" s="71">
        <v>-14612.443513106306</v>
      </c>
      <c r="S141" s="71">
        <v>-50928.005818760081</v>
      </c>
    </row>
    <row r="142" spans="1:19" x14ac:dyDescent="0.25">
      <c r="A142" s="75" t="s">
        <v>197</v>
      </c>
      <c r="B142" s="71">
        <v>-167487719.4114669</v>
      </c>
      <c r="C142" s="71">
        <v>-2695381.3580147079</v>
      </c>
      <c r="D142" s="71">
        <v>-107824.21732112378</v>
      </c>
      <c r="E142" s="71">
        <v>-1174541.6656114305</v>
      </c>
      <c r="F142" s="71">
        <v>-10656810.190068692</v>
      </c>
      <c r="G142" s="71">
        <v>-133277.9698628675</v>
      </c>
      <c r="H142" s="71">
        <v>-30893516.612032395</v>
      </c>
      <c r="I142" s="71">
        <v>-12114547.943637745</v>
      </c>
      <c r="J142" s="71">
        <v>-2550207.5690709827</v>
      </c>
      <c r="K142" s="71">
        <v>-139717.92944575287</v>
      </c>
      <c r="L142" s="71">
        <v>-104739.76885593846</v>
      </c>
      <c r="M142" s="71">
        <v>-252032.79949190936</v>
      </c>
      <c r="N142" s="71">
        <v>-31258.197927072273</v>
      </c>
      <c r="O142" s="71">
        <v>-103410807.58230297</v>
      </c>
      <c r="P142" s="71">
        <v>-3097530.883562855</v>
      </c>
      <c r="Q142" s="71">
        <v>-36297.755688152174</v>
      </c>
      <c r="R142" s="71">
        <v>-19893.425379290657</v>
      </c>
      <c r="S142" s="71">
        <v>-69333.543193024321</v>
      </c>
    </row>
    <row r="143" spans="1:19" x14ac:dyDescent="0.25">
      <c r="A143" s="74" t="s">
        <v>198</v>
      </c>
      <c r="B143" s="71">
        <v>-438868843.47113687</v>
      </c>
      <c r="C143" s="71">
        <v>-7062720.2009927761</v>
      </c>
      <c r="D143" s="71">
        <v>-282532.29383134318</v>
      </c>
      <c r="E143" s="71">
        <v>-3077656.9422931676</v>
      </c>
      <c r="F143" s="71">
        <v>-27924088.880313877</v>
      </c>
      <c r="G143" s="71">
        <v>-349228.8789854591</v>
      </c>
      <c r="H143" s="71">
        <v>-80950424.030615598</v>
      </c>
      <c r="I143" s="71">
        <v>-31743805.837718837</v>
      </c>
      <c r="J143" s="71">
        <v>-6682320.6524173152</v>
      </c>
      <c r="K143" s="71">
        <v>-366103.53477558534</v>
      </c>
      <c r="L143" s="71">
        <v>-274450.09929541626</v>
      </c>
      <c r="M143" s="71">
        <v>-660402.70664903696</v>
      </c>
      <c r="N143" s="71">
        <v>-81906.000161984935</v>
      </c>
      <c r="O143" s="71">
        <v>-270967815.94217837</v>
      </c>
      <c r="P143" s="71">
        <v>-8116474.4571254086</v>
      </c>
      <c r="Q143" s="71">
        <v>-95111.176601086336</v>
      </c>
      <c r="R143" s="71">
        <v>-52126.834251293287</v>
      </c>
      <c r="S143" s="71">
        <v>-181675.00293036678</v>
      </c>
    </row>
    <row r="145" spans="1:19" x14ac:dyDescent="0.25">
      <c r="A145" s="73" t="s">
        <v>199</v>
      </c>
      <c r="B145" s="71">
        <v>-12878907984.712612</v>
      </c>
      <c r="C145" s="71">
        <v>-205172929.5346967</v>
      </c>
      <c r="D145" s="71">
        <v>-8262547.4246253651</v>
      </c>
      <c r="E145" s="71">
        <v>-82528631.243494824</v>
      </c>
      <c r="F145" s="71">
        <v>-770048372.94690299</v>
      </c>
      <c r="G145" s="71">
        <v>-8204437.9704232784</v>
      </c>
      <c r="H145" s="71">
        <v>-2464154926.9981346</v>
      </c>
      <c r="I145" s="71">
        <v>-978425137.60400534</v>
      </c>
      <c r="J145" s="71">
        <v>-195193105.81492549</v>
      </c>
      <c r="K145" s="71">
        <v>-10408141.274655383</v>
      </c>
      <c r="L145" s="71">
        <v>-8243384.8195242686</v>
      </c>
      <c r="M145" s="71">
        <v>-46480983.17915684</v>
      </c>
      <c r="N145" s="71">
        <v>-2587148.134712134</v>
      </c>
      <c r="O145" s="71">
        <v>-7862517077.6361713</v>
      </c>
      <c r="P145" s="71">
        <v>-226763067.0122686</v>
      </c>
      <c r="Q145" s="71">
        <v>-2464848.2422524965</v>
      </c>
      <c r="R145" s="71">
        <v>-1699964.4397651856</v>
      </c>
      <c r="S145" s="71">
        <v>-5753280.4368966157</v>
      </c>
    </row>
    <row r="147" spans="1:19" x14ac:dyDescent="0.25">
      <c r="A147" s="72" t="s">
        <v>200</v>
      </c>
      <c r="B147" s="71">
        <v>-12878907984.712612</v>
      </c>
      <c r="C147" s="71">
        <v>-205172929.5346967</v>
      </c>
      <c r="D147" s="71">
        <v>-8262547.4246253651</v>
      </c>
      <c r="E147" s="71">
        <v>-82528631.243494824</v>
      </c>
      <c r="F147" s="71">
        <v>-770048372.94690299</v>
      </c>
      <c r="G147" s="71">
        <v>-8204437.9704232784</v>
      </c>
      <c r="H147" s="71">
        <v>-2464154926.9981346</v>
      </c>
      <c r="I147" s="71">
        <v>-978425137.60400534</v>
      </c>
      <c r="J147" s="71">
        <v>-195193105.81492549</v>
      </c>
      <c r="K147" s="71">
        <v>-10408141.274655383</v>
      </c>
      <c r="L147" s="71">
        <v>-8243384.8195242686</v>
      </c>
      <c r="M147" s="71">
        <v>-46480983.17915684</v>
      </c>
      <c r="N147" s="71">
        <v>-2587148.134712134</v>
      </c>
      <c r="O147" s="71">
        <v>-7862517077.6361713</v>
      </c>
      <c r="P147" s="71">
        <v>-226763067.0122686</v>
      </c>
      <c r="Q147" s="71">
        <v>-2464848.2422524965</v>
      </c>
      <c r="R147" s="71">
        <v>-1699964.4397651856</v>
      </c>
      <c r="S147" s="71">
        <v>-5753280.4368966157</v>
      </c>
    </row>
    <row r="149" spans="1:19" x14ac:dyDescent="0.25">
      <c r="A149" s="72" t="s">
        <v>201</v>
      </c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</row>
    <row r="150" spans="1:19" x14ac:dyDescent="0.25">
      <c r="A150" s="73" t="s">
        <v>201</v>
      </c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</row>
    <row r="151" spans="1:19" x14ac:dyDescent="0.25">
      <c r="A151" s="74" t="s">
        <v>201</v>
      </c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</row>
    <row r="152" spans="1:19" x14ac:dyDescent="0.25">
      <c r="A152" s="75" t="s">
        <v>202</v>
      </c>
      <c r="B152" s="71">
        <v>406621731.95188802</v>
      </c>
      <c r="C152" s="71">
        <v>10095029.040460138</v>
      </c>
      <c r="D152" s="71">
        <v>384771.33700377477</v>
      </c>
      <c r="E152" s="71">
        <v>5523248.1867093956</v>
      </c>
      <c r="F152" s="71">
        <v>22631147.654297054</v>
      </c>
      <c r="G152" s="71">
        <v>265106.74055652844</v>
      </c>
      <c r="H152" s="71">
        <v>97912810.666813195</v>
      </c>
      <c r="I152" s="71">
        <v>39803497.101569153</v>
      </c>
      <c r="J152" s="71">
        <v>9465950.2403069604</v>
      </c>
      <c r="K152" s="71">
        <v>633400.93444497872</v>
      </c>
      <c r="L152" s="71">
        <v>337038.06375175604</v>
      </c>
      <c r="M152" s="71">
        <v>369494.21865442442</v>
      </c>
      <c r="N152" s="71">
        <v>39884.061807126149</v>
      </c>
      <c r="O152" s="71">
        <v>216546266.1578705</v>
      </c>
      <c r="P152" s="71">
        <v>2118401.07498895</v>
      </c>
      <c r="Q152" s="71">
        <v>123652.73619388063</v>
      </c>
      <c r="R152" s="71">
        <v>43814.384834991921</v>
      </c>
      <c r="S152" s="71">
        <v>328219.35162513761</v>
      </c>
    </row>
    <row r="153" spans="1:19" x14ac:dyDescent="0.25">
      <c r="A153" s="75" t="s">
        <v>203</v>
      </c>
      <c r="B153" s="71">
        <v>765944197.29990923</v>
      </c>
      <c r="C153" s="71">
        <v>19015778.812405925</v>
      </c>
      <c r="D153" s="71">
        <v>724785.10051754932</v>
      </c>
      <c r="E153" s="71">
        <v>10404018.197821913</v>
      </c>
      <c r="F153" s="71">
        <v>42629783.068498872</v>
      </c>
      <c r="G153" s="71">
        <v>499375.59564177808</v>
      </c>
      <c r="H153" s="71">
        <v>184436155.96139318</v>
      </c>
      <c r="I153" s="71">
        <v>74976950.914167926</v>
      </c>
      <c r="J153" s="71">
        <v>17830797.246593483</v>
      </c>
      <c r="K153" s="71">
        <v>1193123.0728215857</v>
      </c>
      <c r="L153" s="71">
        <v>634871.00888744264</v>
      </c>
      <c r="M153" s="71">
        <v>696007.93680084625</v>
      </c>
      <c r="N153" s="71">
        <v>75128.708835301019</v>
      </c>
      <c r="O153" s="71">
        <v>407903323.84450042</v>
      </c>
      <c r="P153" s="71">
        <v>3990384.3878508233</v>
      </c>
      <c r="Q153" s="71">
        <v>232921.87388342951</v>
      </c>
      <c r="R153" s="71">
        <v>82532.169792139859</v>
      </c>
      <c r="S153" s="71">
        <v>618259.39949652867</v>
      </c>
    </row>
    <row r="154" spans="1:19" x14ac:dyDescent="0.25">
      <c r="A154" s="75" t="s">
        <v>204</v>
      </c>
      <c r="B154" s="71">
        <v>57537024.044546343</v>
      </c>
      <c r="C154" s="71">
        <v>1428447.8250662563</v>
      </c>
      <c r="D154" s="71">
        <v>54445.190527735751</v>
      </c>
      <c r="E154" s="71">
        <v>781540.28363712016</v>
      </c>
      <c r="F154" s="71">
        <v>3202310.1187691516</v>
      </c>
      <c r="G154" s="71">
        <v>37512.635718095611</v>
      </c>
      <c r="H154" s="71">
        <v>13854674.501932725</v>
      </c>
      <c r="I154" s="71">
        <v>5632199.6337888613</v>
      </c>
      <c r="J154" s="71">
        <v>1339433.0990785898</v>
      </c>
      <c r="K154" s="71">
        <v>89626.308510512608</v>
      </c>
      <c r="L154" s="71">
        <v>47690.926613599302</v>
      </c>
      <c r="M154" s="71">
        <v>52283.476441332838</v>
      </c>
      <c r="N154" s="71">
        <v>5643.5995493283554</v>
      </c>
      <c r="O154" s="71">
        <v>30641322.742081936</v>
      </c>
      <c r="P154" s="71">
        <v>299754.00725029089</v>
      </c>
      <c r="Q154" s="71">
        <v>17496.877064118817</v>
      </c>
      <c r="R154" s="71">
        <v>6199.7407311378511</v>
      </c>
      <c r="S154" s="71">
        <v>46443.07778556073</v>
      </c>
    </row>
    <row r="155" spans="1:19" x14ac:dyDescent="0.25">
      <c r="A155" s="75" t="s">
        <v>205</v>
      </c>
      <c r="B155" s="71">
        <v>-600028209.80401051</v>
      </c>
      <c r="C155" s="71">
        <v>-14896651.425860094</v>
      </c>
      <c r="D155" s="71">
        <v>-567784.84371216001</v>
      </c>
      <c r="E155" s="71">
        <v>-8150338.4137043962</v>
      </c>
      <c r="F155" s="71">
        <v>-33395477.776443131</v>
      </c>
      <c r="G155" s="71">
        <v>-391202.70866863447</v>
      </c>
      <c r="H155" s="71">
        <v>-144484280.80631551</v>
      </c>
      <c r="I155" s="71">
        <v>-58735722.252591148</v>
      </c>
      <c r="J155" s="71">
        <v>-13968356.166111832</v>
      </c>
      <c r="K155" s="71">
        <v>-934673.18374458398</v>
      </c>
      <c r="L155" s="71">
        <v>-497347.60869275057</v>
      </c>
      <c r="M155" s="71">
        <v>-545241.28232865466</v>
      </c>
      <c r="N155" s="71">
        <v>-58854.606936438955</v>
      </c>
      <c r="O155" s="71">
        <v>-319544820.6831792</v>
      </c>
      <c r="P155" s="71">
        <v>-3126002.1410338911</v>
      </c>
      <c r="Q155" s="71">
        <v>-182467.20257578517</v>
      </c>
      <c r="R155" s="71">
        <v>-64654.357675390638</v>
      </c>
      <c r="S155" s="71">
        <v>-484334.34443677653</v>
      </c>
    </row>
    <row r="156" spans="1:19" x14ac:dyDescent="0.25">
      <c r="A156" s="74" t="s">
        <v>206</v>
      </c>
      <c r="B156" s="71">
        <v>630074743.49233305</v>
      </c>
      <c r="C156" s="71">
        <v>15642604.252072224</v>
      </c>
      <c r="D156" s="71">
        <v>596216.78433689976</v>
      </c>
      <c r="E156" s="71">
        <v>8558468.2544640303</v>
      </c>
      <c r="F156" s="71">
        <v>35067763.065121941</v>
      </c>
      <c r="G156" s="71">
        <v>410792.26324776764</v>
      </c>
      <c r="H156" s="71">
        <v>151719360.3238236</v>
      </c>
      <c r="I156" s="71">
        <v>61676925.396934792</v>
      </c>
      <c r="J156" s="71">
        <v>14667824.419867197</v>
      </c>
      <c r="K156" s="71">
        <v>981477.1320324929</v>
      </c>
      <c r="L156" s="71">
        <v>522252.39056004747</v>
      </c>
      <c r="M156" s="71">
        <v>572544.34956794896</v>
      </c>
      <c r="N156" s="71">
        <v>61801.763255316575</v>
      </c>
      <c r="O156" s="71">
        <v>335546092.06127363</v>
      </c>
      <c r="P156" s="71">
        <v>3282537.3290561731</v>
      </c>
      <c r="Q156" s="71">
        <v>191604.28456564376</v>
      </c>
      <c r="R156" s="71">
        <v>67891.937682879012</v>
      </c>
      <c r="S156" s="71">
        <v>508587.48447045049</v>
      </c>
    </row>
    <row r="158" spans="1:19" x14ac:dyDescent="0.25">
      <c r="A158" s="73" t="s">
        <v>206</v>
      </c>
      <c r="B158" s="71">
        <v>630074743.49233305</v>
      </c>
      <c r="C158" s="71">
        <v>15642604.252072224</v>
      </c>
      <c r="D158" s="71">
        <v>596216.78433689976</v>
      </c>
      <c r="E158" s="71">
        <v>8558468.2544640303</v>
      </c>
      <c r="F158" s="71">
        <v>35067763.065121941</v>
      </c>
      <c r="G158" s="71">
        <v>410792.26324776764</v>
      </c>
      <c r="H158" s="71">
        <v>151719360.3238236</v>
      </c>
      <c r="I158" s="71">
        <v>61676925.396934792</v>
      </c>
      <c r="J158" s="71">
        <v>14667824.419867197</v>
      </c>
      <c r="K158" s="71">
        <v>981477.1320324929</v>
      </c>
      <c r="L158" s="71">
        <v>522252.39056004747</v>
      </c>
      <c r="M158" s="71">
        <v>572544.34956794896</v>
      </c>
      <c r="N158" s="71">
        <v>61801.763255316575</v>
      </c>
      <c r="O158" s="71">
        <v>335546092.06127363</v>
      </c>
      <c r="P158" s="71">
        <v>3282537.3290561731</v>
      </c>
      <c r="Q158" s="71">
        <v>191604.28456564376</v>
      </c>
      <c r="R158" s="71">
        <v>67891.937682879012</v>
      </c>
      <c r="S158" s="71">
        <v>508587.48447045049</v>
      </c>
    </row>
    <row r="160" spans="1:19" x14ac:dyDescent="0.25">
      <c r="A160" s="72" t="s">
        <v>206</v>
      </c>
      <c r="B160" s="71">
        <v>630074743.49233305</v>
      </c>
      <c r="C160" s="71">
        <v>15642604.252072224</v>
      </c>
      <c r="D160" s="71">
        <v>596216.78433689976</v>
      </c>
      <c r="E160" s="71">
        <v>8558468.2544640303</v>
      </c>
      <c r="F160" s="71">
        <v>35067763.065121941</v>
      </c>
      <c r="G160" s="71">
        <v>410792.26324776764</v>
      </c>
      <c r="H160" s="71">
        <v>151719360.3238236</v>
      </c>
      <c r="I160" s="71">
        <v>61676925.396934792</v>
      </c>
      <c r="J160" s="71">
        <v>14667824.419867197</v>
      </c>
      <c r="K160" s="71">
        <v>981477.1320324929</v>
      </c>
      <c r="L160" s="71">
        <v>522252.39056004747</v>
      </c>
      <c r="M160" s="71">
        <v>572544.34956794896</v>
      </c>
      <c r="N160" s="71">
        <v>61801.763255316575</v>
      </c>
      <c r="O160" s="71">
        <v>335546092.06127363</v>
      </c>
      <c r="P160" s="71">
        <v>3282537.3290561731</v>
      </c>
      <c r="Q160" s="71">
        <v>191604.28456564376</v>
      </c>
      <c r="R160" s="71">
        <v>67891.937682879012</v>
      </c>
      <c r="S160" s="71">
        <v>508587.48447045049</v>
      </c>
    </row>
    <row r="162" spans="1:19" x14ac:dyDescent="0.25">
      <c r="A162" s="72" t="s">
        <v>207</v>
      </c>
      <c r="B162" s="71"/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</row>
    <row r="163" spans="1:19" x14ac:dyDescent="0.25">
      <c r="A163" s="73" t="s">
        <v>208</v>
      </c>
      <c r="B163" s="71"/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</row>
    <row r="164" spans="1:19" x14ac:dyDescent="0.25">
      <c r="A164" s="74" t="s">
        <v>209</v>
      </c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</row>
    <row r="165" spans="1:19" x14ac:dyDescent="0.25">
      <c r="A165" s="75" t="s">
        <v>210</v>
      </c>
      <c r="B165" s="71">
        <v>824146.36897047749</v>
      </c>
      <c r="C165" s="71">
        <v>13339.909541008381</v>
      </c>
      <c r="D165" s="71">
        <v>531.2389792720619</v>
      </c>
      <c r="E165" s="71">
        <v>5659.871625173183</v>
      </c>
      <c r="F165" s="71">
        <v>51948.918514200348</v>
      </c>
      <c r="G165" s="71">
        <v>632.04474711352896</v>
      </c>
      <c r="H165" s="71">
        <v>153841.38877487968</v>
      </c>
      <c r="I165" s="71">
        <v>60565.31850212795</v>
      </c>
      <c r="J165" s="71">
        <v>12651.942540365782</v>
      </c>
      <c r="K165" s="71">
        <v>674.15146541835441</v>
      </c>
      <c r="L165" s="71">
        <v>513.92565391520702</v>
      </c>
      <c r="M165" s="71">
        <v>1125.4472683466142</v>
      </c>
      <c r="N165" s="71">
        <v>154.14139277952322</v>
      </c>
      <c r="O165" s="71">
        <v>507558.95440180623</v>
      </c>
      <c r="P165" s="71">
        <v>14334.649776914273</v>
      </c>
      <c r="Q165" s="71">
        <v>178.18972590709572</v>
      </c>
      <c r="R165" s="71">
        <v>102.69812247044187</v>
      </c>
      <c r="S165" s="71">
        <v>333.5779387788528</v>
      </c>
    </row>
    <row r="166" spans="1:19" x14ac:dyDescent="0.25">
      <c r="A166" s="74" t="s">
        <v>211</v>
      </c>
      <c r="B166" s="71">
        <v>824146.36897047749</v>
      </c>
      <c r="C166" s="71">
        <v>13339.909541008381</v>
      </c>
      <c r="D166" s="71">
        <v>531.2389792720619</v>
      </c>
      <c r="E166" s="71">
        <v>5659.871625173183</v>
      </c>
      <c r="F166" s="71">
        <v>51948.918514200348</v>
      </c>
      <c r="G166" s="71">
        <v>632.04474711352896</v>
      </c>
      <c r="H166" s="71">
        <v>153841.38877487968</v>
      </c>
      <c r="I166" s="71">
        <v>60565.31850212795</v>
      </c>
      <c r="J166" s="71">
        <v>12651.942540365782</v>
      </c>
      <c r="K166" s="71">
        <v>674.15146541835441</v>
      </c>
      <c r="L166" s="71">
        <v>513.92565391520702</v>
      </c>
      <c r="M166" s="71">
        <v>1125.4472683466142</v>
      </c>
      <c r="N166" s="71">
        <v>154.14139277952322</v>
      </c>
      <c r="O166" s="71">
        <v>507558.95440180623</v>
      </c>
      <c r="P166" s="71">
        <v>14334.649776914273</v>
      </c>
      <c r="Q166" s="71">
        <v>178.18972590709572</v>
      </c>
      <c r="R166" s="71">
        <v>102.69812247044187</v>
      </c>
      <c r="S166" s="71">
        <v>333.5779387788528</v>
      </c>
    </row>
    <row r="168" spans="1:19" x14ac:dyDescent="0.25">
      <c r="A168" s="74" t="s">
        <v>212</v>
      </c>
      <c r="B168" s="71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</row>
    <row r="169" spans="1:19" x14ac:dyDescent="0.25">
      <c r="A169" s="75" t="s">
        <v>213</v>
      </c>
      <c r="B169" s="71">
        <v>2073272.0170521052</v>
      </c>
      <c r="C169" s="71">
        <v>33558.676228748613</v>
      </c>
      <c r="D169" s="71">
        <v>1336.4166264154751</v>
      </c>
      <c r="E169" s="71">
        <v>14238.312394966248</v>
      </c>
      <c r="F169" s="71">
        <v>130685.81398490602</v>
      </c>
      <c r="G169" s="71">
        <v>1590.009659755226</v>
      </c>
      <c r="H169" s="71">
        <v>387012.62108310929</v>
      </c>
      <c r="I169" s="71">
        <v>152361.74638634865</v>
      </c>
      <c r="J169" s="71">
        <v>31827.985195225847</v>
      </c>
      <c r="K169" s="71">
        <v>1695.9358448093969</v>
      </c>
      <c r="L169" s="71">
        <v>1292.8621871362898</v>
      </c>
      <c r="M169" s="71">
        <v>2831.242623862548</v>
      </c>
      <c r="N169" s="71">
        <v>387.7673291437759</v>
      </c>
      <c r="O169" s="71">
        <v>1276845.7361281973</v>
      </c>
      <c r="P169" s="71">
        <v>36061.104405330669</v>
      </c>
      <c r="Q169" s="71">
        <v>448.26475776489156</v>
      </c>
      <c r="R169" s="71">
        <v>258.35355409954417</v>
      </c>
      <c r="S169" s="71">
        <v>839.1686622851455</v>
      </c>
    </row>
    <row r="170" spans="1:19" x14ac:dyDescent="0.25">
      <c r="A170" s="74" t="s">
        <v>214</v>
      </c>
      <c r="B170" s="71">
        <v>2073272.0170521052</v>
      </c>
      <c r="C170" s="71">
        <v>33558.676228748613</v>
      </c>
      <c r="D170" s="71">
        <v>1336.4166264154751</v>
      </c>
      <c r="E170" s="71">
        <v>14238.312394966248</v>
      </c>
      <c r="F170" s="71">
        <v>130685.81398490602</v>
      </c>
      <c r="G170" s="71">
        <v>1590.009659755226</v>
      </c>
      <c r="H170" s="71">
        <v>387012.62108310929</v>
      </c>
      <c r="I170" s="71">
        <v>152361.74638634865</v>
      </c>
      <c r="J170" s="71">
        <v>31827.985195225847</v>
      </c>
      <c r="K170" s="71">
        <v>1695.9358448093969</v>
      </c>
      <c r="L170" s="71">
        <v>1292.8621871362898</v>
      </c>
      <c r="M170" s="71">
        <v>2831.242623862548</v>
      </c>
      <c r="N170" s="71">
        <v>387.7673291437759</v>
      </c>
      <c r="O170" s="71">
        <v>1276845.7361281973</v>
      </c>
      <c r="P170" s="71">
        <v>36061.104405330669</v>
      </c>
      <c r="Q170" s="71">
        <v>448.26475776489156</v>
      </c>
      <c r="R170" s="71">
        <v>258.35355409954417</v>
      </c>
      <c r="S170" s="71">
        <v>839.1686622851455</v>
      </c>
    </row>
    <row r="172" spans="1:19" x14ac:dyDescent="0.25">
      <c r="A172" s="74" t="s">
        <v>215</v>
      </c>
      <c r="B172" s="71"/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</row>
    <row r="173" spans="1:19" x14ac:dyDescent="0.25">
      <c r="A173" s="75" t="s">
        <v>216</v>
      </c>
      <c r="B173" s="71">
        <v>3188.2978051941764</v>
      </c>
      <c r="C173" s="71">
        <v>51.606857607364446</v>
      </c>
      <c r="D173" s="71">
        <v>2.0551544427266442</v>
      </c>
      <c r="E173" s="71">
        <v>21.89581482080991</v>
      </c>
      <c r="F173" s="71">
        <v>200.96991155580665</v>
      </c>
      <c r="G173" s="71">
        <v>2.4451322676139333</v>
      </c>
      <c r="H173" s="71">
        <v>595.15176022882326</v>
      </c>
      <c r="I173" s="71">
        <v>234.30337051953703</v>
      </c>
      <c r="J173" s="71">
        <v>48.945384159468468</v>
      </c>
      <c r="K173" s="71">
        <v>2.6080265817912887</v>
      </c>
      <c r="L173" s="71">
        <v>1.9881760038058636</v>
      </c>
      <c r="M173" s="71">
        <v>4.3539123517752572</v>
      </c>
      <c r="N173" s="71">
        <v>0.59631235760031842</v>
      </c>
      <c r="O173" s="71">
        <v>1963.545750189307</v>
      </c>
      <c r="P173" s="71">
        <v>55.455115914731586</v>
      </c>
      <c r="Q173" s="71">
        <v>0.68934588976887934</v>
      </c>
      <c r="R173" s="71">
        <v>0.39729859985805738</v>
      </c>
      <c r="S173" s="71">
        <v>1.290481703387705</v>
      </c>
    </row>
    <row r="174" spans="1:19" x14ac:dyDescent="0.25">
      <c r="A174" s="74" t="s">
        <v>217</v>
      </c>
      <c r="B174" s="71">
        <v>3188.2978051941764</v>
      </c>
      <c r="C174" s="71">
        <v>51.606857607364446</v>
      </c>
      <c r="D174" s="71">
        <v>2.0551544427266442</v>
      </c>
      <c r="E174" s="71">
        <v>21.89581482080991</v>
      </c>
      <c r="F174" s="71">
        <v>200.96991155580665</v>
      </c>
      <c r="G174" s="71">
        <v>2.4451322676139333</v>
      </c>
      <c r="H174" s="71">
        <v>595.15176022882326</v>
      </c>
      <c r="I174" s="71">
        <v>234.30337051953703</v>
      </c>
      <c r="J174" s="71">
        <v>48.945384159468468</v>
      </c>
      <c r="K174" s="71">
        <v>2.6080265817912887</v>
      </c>
      <c r="L174" s="71">
        <v>1.9881760038058636</v>
      </c>
      <c r="M174" s="71">
        <v>4.3539123517752572</v>
      </c>
      <c r="N174" s="71">
        <v>0.59631235760031842</v>
      </c>
      <c r="O174" s="71">
        <v>1963.545750189307</v>
      </c>
      <c r="P174" s="71">
        <v>55.455115914731586</v>
      </c>
      <c r="Q174" s="71">
        <v>0.68934588976887934</v>
      </c>
      <c r="R174" s="71">
        <v>0.39729859985805738</v>
      </c>
      <c r="S174" s="71">
        <v>1.290481703387705</v>
      </c>
    </row>
    <row r="176" spans="1:19" x14ac:dyDescent="0.25">
      <c r="A176" s="74" t="s">
        <v>218</v>
      </c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</row>
    <row r="177" spans="1:19" x14ac:dyDescent="0.25">
      <c r="A177" s="75" t="s">
        <v>219</v>
      </c>
      <c r="B177" s="71">
        <v>647462256.91233647</v>
      </c>
      <c r="C177" s="71">
        <v>10480041.244636105</v>
      </c>
      <c r="D177" s="71">
        <v>417349.63767293649</v>
      </c>
      <c r="E177" s="71">
        <v>4446483.530403072</v>
      </c>
      <c r="F177" s="71">
        <v>40811881.592557348</v>
      </c>
      <c r="G177" s="71">
        <v>496544.22302062181</v>
      </c>
      <c r="H177" s="71">
        <v>120860197.3301661</v>
      </c>
      <c r="I177" s="71">
        <v>47581059.97237847</v>
      </c>
      <c r="J177" s="71">
        <v>9939563.6259896848</v>
      </c>
      <c r="K177" s="71">
        <v>529623.9184379183</v>
      </c>
      <c r="L177" s="71">
        <v>403748.01891653781</v>
      </c>
      <c r="M177" s="71">
        <v>884168.94842331763</v>
      </c>
      <c r="N177" s="71">
        <v>121095.88516092347</v>
      </c>
      <c r="O177" s="71">
        <v>398746240.3596794</v>
      </c>
      <c r="P177" s="71">
        <v>11261524.707319682</v>
      </c>
      <c r="Q177" s="71">
        <v>139988.63119244244</v>
      </c>
      <c r="R177" s="71">
        <v>80681.248694251946</v>
      </c>
      <c r="S177" s="71">
        <v>262064.03768753115</v>
      </c>
    </row>
    <row r="178" spans="1:19" x14ac:dyDescent="0.25">
      <c r="A178" s="74" t="s">
        <v>220</v>
      </c>
      <c r="B178" s="71">
        <v>647462256.91233647</v>
      </c>
      <c r="C178" s="71">
        <v>10480041.244636105</v>
      </c>
      <c r="D178" s="71">
        <v>417349.63767293649</v>
      </c>
      <c r="E178" s="71">
        <v>4446483.530403072</v>
      </c>
      <c r="F178" s="71">
        <v>40811881.592557348</v>
      </c>
      <c r="G178" s="71">
        <v>496544.22302062181</v>
      </c>
      <c r="H178" s="71">
        <v>120860197.3301661</v>
      </c>
      <c r="I178" s="71">
        <v>47581059.97237847</v>
      </c>
      <c r="J178" s="71">
        <v>9939563.6259896848</v>
      </c>
      <c r="K178" s="71">
        <v>529623.9184379183</v>
      </c>
      <c r="L178" s="71">
        <v>403748.01891653781</v>
      </c>
      <c r="M178" s="71">
        <v>884168.94842331763</v>
      </c>
      <c r="N178" s="71">
        <v>121095.88516092347</v>
      </c>
      <c r="O178" s="71">
        <v>398746240.3596794</v>
      </c>
      <c r="P178" s="71">
        <v>11261524.707319682</v>
      </c>
      <c r="Q178" s="71">
        <v>139988.63119244244</v>
      </c>
      <c r="R178" s="71">
        <v>80681.248694251946</v>
      </c>
      <c r="S178" s="71">
        <v>262064.03768753115</v>
      </c>
    </row>
    <row r="180" spans="1:19" x14ac:dyDescent="0.25">
      <c r="A180" s="74" t="s">
        <v>221</v>
      </c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</row>
    <row r="181" spans="1:19" x14ac:dyDescent="0.25">
      <c r="A181" s="75" t="s">
        <v>222</v>
      </c>
      <c r="B181" s="71">
        <v>110732693.98591428</v>
      </c>
      <c r="C181" s="71">
        <v>1792356.5238169162</v>
      </c>
      <c r="D181" s="71">
        <v>71377.519261059671</v>
      </c>
      <c r="E181" s="71">
        <v>760463.0151471456</v>
      </c>
      <c r="F181" s="71">
        <v>6979881.1392181292</v>
      </c>
      <c r="G181" s="71">
        <v>84921.829668382721</v>
      </c>
      <c r="H181" s="71">
        <v>20670201.394998867</v>
      </c>
      <c r="I181" s="71">
        <v>8137584.6965550482</v>
      </c>
      <c r="J181" s="71">
        <v>1699920.9538468297</v>
      </c>
      <c r="K181" s="71">
        <v>90579.308155637162</v>
      </c>
      <c r="L181" s="71">
        <v>69051.292718298777</v>
      </c>
      <c r="M181" s="71">
        <v>151215.62462113213</v>
      </c>
      <c r="N181" s="71">
        <v>20710.510074247482</v>
      </c>
      <c r="O181" s="71">
        <v>68195859.975449517</v>
      </c>
      <c r="P181" s="71">
        <v>1926010.2900473531</v>
      </c>
      <c r="Q181" s="71">
        <v>23941.655430640101</v>
      </c>
      <c r="R181" s="71">
        <v>13798.568065831954</v>
      </c>
      <c r="S181" s="71">
        <v>44819.68883924542</v>
      </c>
    </row>
    <row r="182" spans="1:19" x14ac:dyDescent="0.25">
      <c r="A182" s="74" t="s">
        <v>223</v>
      </c>
      <c r="B182" s="71">
        <v>110732693.98591428</v>
      </c>
      <c r="C182" s="71">
        <v>1792356.5238169162</v>
      </c>
      <c r="D182" s="71">
        <v>71377.519261059671</v>
      </c>
      <c r="E182" s="71">
        <v>760463.0151471456</v>
      </c>
      <c r="F182" s="71">
        <v>6979881.1392181292</v>
      </c>
      <c r="G182" s="71">
        <v>84921.829668382721</v>
      </c>
      <c r="H182" s="71">
        <v>20670201.394998867</v>
      </c>
      <c r="I182" s="71">
        <v>8137584.6965550482</v>
      </c>
      <c r="J182" s="71">
        <v>1699920.9538468297</v>
      </c>
      <c r="K182" s="71">
        <v>90579.308155637162</v>
      </c>
      <c r="L182" s="71">
        <v>69051.292718298777</v>
      </c>
      <c r="M182" s="71">
        <v>151215.62462113213</v>
      </c>
      <c r="N182" s="71">
        <v>20710.510074247482</v>
      </c>
      <c r="O182" s="71">
        <v>68195859.975449517</v>
      </c>
      <c r="P182" s="71">
        <v>1926010.2900473531</v>
      </c>
      <c r="Q182" s="71">
        <v>23941.655430640101</v>
      </c>
      <c r="R182" s="71">
        <v>13798.568065831954</v>
      </c>
      <c r="S182" s="71">
        <v>44819.68883924542</v>
      </c>
    </row>
    <row r="184" spans="1:19" x14ac:dyDescent="0.25">
      <c r="A184" s="74" t="s">
        <v>224</v>
      </c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</row>
    <row r="185" spans="1:19" x14ac:dyDescent="0.25">
      <c r="A185" s="75" t="s">
        <v>225</v>
      </c>
      <c r="B185" s="71">
        <v>-6040759.5193076935</v>
      </c>
      <c r="C185" s="71">
        <v>0</v>
      </c>
      <c r="D185" s="71">
        <v>0</v>
      </c>
      <c r="E185" s="71">
        <v>0</v>
      </c>
      <c r="F185" s="71">
        <v>-545272.5764505628</v>
      </c>
      <c r="G185" s="71">
        <v>0</v>
      </c>
      <c r="H185" s="71">
        <v>-520046.96341734123</v>
      </c>
      <c r="I185" s="71">
        <v>-28441.312488196261</v>
      </c>
      <c r="J185" s="71">
        <v>0</v>
      </c>
      <c r="K185" s="71">
        <v>0</v>
      </c>
      <c r="L185" s="71">
        <v>0</v>
      </c>
      <c r="M185" s="71">
        <v>-36618.340940942231</v>
      </c>
      <c r="N185" s="71">
        <v>0</v>
      </c>
      <c r="O185" s="71">
        <v>-4756380.0710609863</v>
      </c>
      <c r="P185" s="71">
        <v>-154000.25494966441</v>
      </c>
      <c r="Q185" s="71">
        <v>0</v>
      </c>
      <c r="R185" s="71">
        <v>0</v>
      </c>
      <c r="S185" s="71">
        <v>0</v>
      </c>
    </row>
    <row r="186" spans="1:19" x14ac:dyDescent="0.25">
      <c r="A186" s="74" t="s">
        <v>226</v>
      </c>
      <c r="B186" s="71">
        <v>-6040759.5193076935</v>
      </c>
      <c r="C186" s="71">
        <v>0</v>
      </c>
      <c r="D186" s="71">
        <v>0</v>
      </c>
      <c r="E186" s="71">
        <v>0</v>
      </c>
      <c r="F186" s="71">
        <v>-545272.5764505628</v>
      </c>
      <c r="G186" s="71">
        <v>0</v>
      </c>
      <c r="H186" s="71">
        <v>-520046.96341734123</v>
      </c>
      <c r="I186" s="71">
        <v>-28441.312488196261</v>
      </c>
      <c r="J186" s="71">
        <v>0</v>
      </c>
      <c r="K186" s="71">
        <v>0</v>
      </c>
      <c r="L186" s="71">
        <v>0</v>
      </c>
      <c r="M186" s="71">
        <v>-36618.340940942231</v>
      </c>
      <c r="N186" s="71">
        <v>0</v>
      </c>
      <c r="O186" s="71">
        <v>-4756380.0710609863</v>
      </c>
      <c r="P186" s="71">
        <v>-154000.25494966441</v>
      </c>
      <c r="Q186" s="71">
        <v>0</v>
      </c>
      <c r="R186" s="71">
        <v>0</v>
      </c>
      <c r="S186" s="71">
        <v>0</v>
      </c>
    </row>
    <row r="188" spans="1:19" x14ac:dyDescent="0.25">
      <c r="A188" s="74" t="s">
        <v>227</v>
      </c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</row>
    <row r="189" spans="1:19" x14ac:dyDescent="0.25">
      <c r="A189" s="75" t="s">
        <v>228</v>
      </c>
      <c r="B189" s="71">
        <v>314252428.01099658</v>
      </c>
      <c r="C189" s="71">
        <v>7801814.6535795089</v>
      </c>
      <c r="D189" s="71">
        <v>297365.62849715189</v>
      </c>
      <c r="E189" s="71">
        <v>4268572.0333957234</v>
      </c>
      <c r="F189" s="71">
        <v>17490194.301468637</v>
      </c>
      <c r="G189" s="71">
        <v>204884.36882617921</v>
      </c>
      <c r="H189" s="71">
        <v>75670668.996775895</v>
      </c>
      <c r="I189" s="71">
        <v>30761625.915696938</v>
      </c>
      <c r="J189" s="71">
        <v>7315639.1129623847</v>
      </c>
      <c r="K189" s="71">
        <v>489515.84707066324</v>
      </c>
      <c r="L189" s="71">
        <v>260475.57605368318</v>
      </c>
      <c r="M189" s="71">
        <v>285558.90210491198</v>
      </c>
      <c r="N189" s="71">
        <v>30823.889322553587</v>
      </c>
      <c r="O189" s="71">
        <v>167355024.50931001</v>
      </c>
      <c r="P189" s="71">
        <v>1637179.2971339531</v>
      </c>
      <c r="Q189" s="71">
        <v>95563.442693043195</v>
      </c>
      <c r="R189" s="71">
        <v>33861.389429705974</v>
      </c>
      <c r="S189" s="71">
        <v>253660.14667558059</v>
      </c>
    </row>
    <row r="190" spans="1:19" x14ac:dyDescent="0.25">
      <c r="A190" s="74" t="s">
        <v>229</v>
      </c>
      <c r="B190" s="71">
        <v>314252428.01099658</v>
      </c>
      <c r="C190" s="71">
        <v>7801814.6535795089</v>
      </c>
      <c r="D190" s="71">
        <v>297365.62849715189</v>
      </c>
      <c r="E190" s="71">
        <v>4268572.0333957234</v>
      </c>
      <c r="F190" s="71">
        <v>17490194.301468637</v>
      </c>
      <c r="G190" s="71">
        <v>204884.36882617921</v>
      </c>
      <c r="H190" s="71">
        <v>75670668.996775895</v>
      </c>
      <c r="I190" s="71">
        <v>30761625.915696938</v>
      </c>
      <c r="J190" s="71">
        <v>7315639.1129623847</v>
      </c>
      <c r="K190" s="71">
        <v>489515.84707066324</v>
      </c>
      <c r="L190" s="71">
        <v>260475.57605368318</v>
      </c>
      <c r="M190" s="71">
        <v>285558.90210491198</v>
      </c>
      <c r="N190" s="71">
        <v>30823.889322553587</v>
      </c>
      <c r="O190" s="71">
        <v>167355024.50931001</v>
      </c>
      <c r="P190" s="71">
        <v>1637179.2971339531</v>
      </c>
      <c r="Q190" s="71">
        <v>95563.442693043195</v>
      </c>
      <c r="R190" s="71">
        <v>33861.389429705974</v>
      </c>
      <c r="S190" s="71">
        <v>253660.14667558059</v>
      </c>
    </row>
    <row r="192" spans="1:19" x14ac:dyDescent="0.25">
      <c r="A192" s="74" t="s">
        <v>230</v>
      </c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</row>
    <row r="193" spans="1:19" x14ac:dyDescent="0.25">
      <c r="A193" s="75" t="s">
        <v>231</v>
      </c>
      <c r="B193" s="71">
        <v>465699821.62258583</v>
      </c>
      <c r="C193" s="71">
        <v>7631316.3139049755</v>
      </c>
      <c r="D193" s="71">
        <v>306206.48331008677</v>
      </c>
      <c r="E193" s="71">
        <v>3143729.5962778446</v>
      </c>
      <c r="F193" s="71">
        <v>27753315.230591346</v>
      </c>
      <c r="G193" s="71">
        <v>290578.56114534824</v>
      </c>
      <c r="H193" s="71">
        <v>90940601.222512826</v>
      </c>
      <c r="I193" s="71">
        <v>36209649.407327987</v>
      </c>
      <c r="J193" s="71">
        <v>7250958.9919025274</v>
      </c>
      <c r="K193" s="71">
        <v>392769.78539758304</v>
      </c>
      <c r="L193" s="71">
        <v>304834.84471158398</v>
      </c>
      <c r="M193" s="71">
        <v>1317853.272055648</v>
      </c>
      <c r="N193" s="71">
        <v>90239.737385475513</v>
      </c>
      <c r="O193" s="71">
        <v>282909433.42629701</v>
      </c>
      <c r="P193" s="71">
        <v>6796266.9778903155</v>
      </c>
      <c r="Q193" s="71">
        <v>90994.890282904598</v>
      </c>
      <c r="R193" s="71">
        <v>60930.922374586466</v>
      </c>
      <c r="S193" s="71">
        <v>210141.95921770143</v>
      </c>
    </row>
    <row r="194" spans="1:19" x14ac:dyDescent="0.25">
      <c r="A194" s="74" t="s">
        <v>232</v>
      </c>
      <c r="B194" s="71">
        <v>465699821.62258583</v>
      </c>
      <c r="C194" s="71">
        <v>7631316.3139049755</v>
      </c>
      <c r="D194" s="71">
        <v>306206.48331008677</v>
      </c>
      <c r="E194" s="71">
        <v>3143729.5962778446</v>
      </c>
      <c r="F194" s="71">
        <v>27753315.230591346</v>
      </c>
      <c r="G194" s="71">
        <v>290578.56114534824</v>
      </c>
      <c r="H194" s="71">
        <v>90940601.222512826</v>
      </c>
      <c r="I194" s="71">
        <v>36209649.407327987</v>
      </c>
      <c r="J194" s="71">
        <v>7250958.9919025274</v>
      </c>
      <c r="K194" s="71">
        <v>392769.78539758304</v>
      </c>
      <c r="L194" s="71">
        <v>304834.84471158398</v>
      </c>
      <c r="M194" s="71">
        <v>1317853.272055648</v>
      </c>
      <c r="N194" s="71">
        <v>90239.737385475513</v>
      </c>
      <c r="O194" s="71">
        <v>282909433.42629701</v>
      </c>
      <c r="P194" s="71">
        <v>6796266.9778903155</v>
      </c>
      <c r="Q194" s="71">
        <v>90994.890282904598</v>
      </c>
      <c r="R194" s="71">
        <v>60930.922374586466</v>
      </c>
      <c r="S194" s="71">
        <v>210141.95921770143</v>
      </c>
    </row>
    <row r="196" spans="1:19" x14ac:dyDescent="0.25">
      <c r="A196" s="74" t="s">
        <v>233</v>
      </c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</row>
    <row r="197" spans="1:19" x14ac:dyDescent="0.25">
      <c r="A197" s="75" t="s">
        <v>234</v>
      </c>
      <c r="B197" s="71">
        <v>1771231.9881638249</v>
      </c>
      <c r="C197" s="71">
        <v>29024.772910347605</v>
      </c>
      <c r="D197" s="71">
        <v>1164.6186943604237</v>
      </c>
      <c r="E197" s="71">
        <v>11956.788825178735</v>
      </c>
      <c r="F197" s="71">
        <v>105556.32068473526</v>
      </c>
      <c r="G197" s="71">
        <v>1105.179814718437</v>
      </c>
      <c r="H197" s="71">
        <v>345881.39060681342</v>
      </c>
      <c r="I197" s="71">
        <v>137718.94755509202</v>
      </c>
      <c r="J197" s="71">
        <v>27578.130621940098</v>
      </c>
      <c r="K197" s="71">
        <v>1493.8515661366105</v>
      </c>
      <c r="L197" s="71">
        <v>1159.4018356693393</v>
      </c>
      <c r="M197" s="71">
        <v>5012.2928178036473</v>
      </c>
      <c r="N197" s="71">
        <v>343.21574121235466</v>
      </c>
      <c r="O197" s="71">
        <v>1076011.2307796057</v>
      </c>
      <c r="P197" s="71">
        <v>25848.76547600764</v>
      </c>
      <c r="Q197" s="71">
        <v>346.08787237019112</v>
      </c>
      <c r="R197" s="71">
        <v>231.74326844741137</v>
      </c>
      <c r="S197" s="71">
        <v>799.24909338586485</v>
      </c>
    </row>
    <row r="198" spans="1:19" x14ac:dyDescent="0.25">
      <c r="A198" s="74" t="s">
        <v>235</v>
      </c>
      <c r="B198" s="71">
        <v>1771231.9881638249</v>
      </c>
      <c r="C198" s="71">
        <v>29024.772910347605</v>
      </c>
      <c r="D198" s="71">
        <v>1164.6186943604237</v>
      </c>
      <c r="E198" s="71">
        <v>11956.788825178735</v>
      </c>
      <c r="F198" s="71">
        <v>105556.32068473526</v>
      </c>
      <c r="G198" s="71">
        <v>1105.179814718437</v>
      </c>
      <c r="H198" s="71">
        <v>345881.39060681342</v>
      </c>
      <c r="I198" s="71">
        <v>137718.94755509202</v>
      </c>
      <c r="J198" s="71">
        <v>27578.130621940098</v>
      </c>
      <c r="K198" s="71">
        <v>1493.8515661366105</v>
      </c>
      <c r="L198" s="71">
        <v>1159.4018356693393</v>
      </c>
      <c r="M198" s="71">
        <v>5012.2928178036473</v>
      </c>
      <c r="N198" s="71">
        <v>343.21574121235466</v>
      </c>
      <c r="O198" s="71">
        <v>1076011.2307796057</v>
      </c>
      <c r="P198" s="71">
        <v>25848.76547600764</v>
      </c>
      <c r="Q198" s="71">
        <v>346.08787237019112</v>
      </c>
      <c r="R198" s="71">
        <v>231.74326844741137</v>
      </c>
      <c r="S198" s="71">
        <v>799.24909338586485</v>
      </c>
    </row>
    <row r="200" spans="1:19" x14ac:dyDescent="0.25">
      <c r="A200" s="74" t="s">
        <v>236</v>
      </c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</row>
    <row r="201" spans="1:19" x14ac:dyDescent="0.25">
      <c r="A201" s="75" t="s">
        <v>237</v>
      </c>
      <c r="B201" s="71">
        <v>59810494.705626667</v>
      </c>
      <c r="C201" s="71">
        <v>968112.72732137877</v>
      </c>
      <c r="D201" s="71">
        <v>38553.42613092596</v>
      </c>
      <c r="E201" s="71">
        <v>410751.94239443837</v>
      </c>
      <c r="F201" s="71">
        <v>3770071.2309610518</v>
      </c>
      <c r="G201" s="71">
        <v>45869.16890524701</v>
      </c>
      <c r="H201" s="71">
        <v>11164678.891105814</v>
      </c>
      <c r="I201" s="71">
        <v>4395386.3027283195</v>
      </c>
      <c r="J201" s="71">
        <v>918185.13169175584</v>
      </c>
      <c r="K201" s="71">
        <v>48924.965481027692</v>
      </c>
      <c r="L201" s="71">
        <v>37296.952046247883</v>
      </c>
      <c r="M201" s="71">
        <v>81676.70260926483</v>
      </c>
      <c r="N201" s="71">
        <v>11186.450979908212</v>
      </c>
      <c r="O201" s="71">
        <v>36834903.723430827</v>
      </c>
      <c r="P201" s="71">
        <v>1040303.6728295726</v>
      </c>
      <c r="Q201" s="71">
        <v>12931.702497551358</v>
      </c>
      <c r="R201" s="71">
        <v>7453.0759845114317</v>
      </c>
      <c r="S201" s="71">
        <v>24208.638528820757</v>
      </c>
    </row>
    <row r="202" spans="1:19" x14ac:dyDescent="0.25">
      <c r="A202" s="75" t="s">
        <v>238</v>
      </c>
      <c r="B202" s="71">
        <v>21639230.769230768</v>
      </c>
      <c r="C202" s="71">
        <v>350259.84687543311</v>
      </c>
      <c r="D202" s="71">
        <v>13948.496649253017</v>
      </c>
      <c r="E202" s="71">
        <v>148608.63656335659</v>
      </c>
      <c r="F202" s="71">
        <v>1363998.7728696945</v>
      </c>
      <c r="G202" s="71">
        <v>16595.307161706001</v>
      </c>
      <c r="H202" s="71">
        <v>4039342.3291024906</v>
      </c>
      <c r="I202" s="71">
        <v>1590235.6098670829</v>
      </c>
      <c r="J202" s="71">
        <v>332196.21491753502</v>
      </c>
      <c r="K202" s="71">
        <v>17700.883827015245</v>
      </c>
      <c r="L202" s="71">
        <v>13493.908657501308</v>
      </c>
      <c r="M202" s="71">
        <v>29550.349398220998</v>
      </c>
      <c r="N202" s="71">
        <v>4047.219395765158</v>
      </c>
      <c r="O202" s="71">
        <v>13326741.167361258</v>
      </c>
      <c r="P202" s="71">
        <v>376378.28205958166</v>
      </c>
      <c r="Q202" s="71">
        <v>4678.6453775515538</v>
      </c>
      <c r="R202" s="71">
        <v>2696.4971944009421</v>
      </c>
      <c r="S202" s="71">
        <v>8758.6019529238602</v>
      </c>
    </row>
    <row r="203" spans="1:19" x14ac:dyDescent="0.25">
      <c r="A203" s="74" t="s">
        <v>239</v>
      </c>
      <c r="B203" s="71">
        <v>81449725.474857435</v>
      </c>
      <c r="C203" s="71">
        <v>1318372.5741968118</v>
      </c>
      <c r="D203" s="71">
        <v>52501.922780178975</v>
      </c>
      <c r="E203" s="71">
        <v>559360.57895779493</v>
      </c>
      <c r="F203" s="71">
        <v>5134070.0038307458</v>
      </c>
      <c r="G203" s="71">
        <v>62464.476066953008</v>
      </c>
      <c r="H203" s="71">
        <v>15204021.220208304</v>
      </c>
      <c r="I203" s="71">
        <v>5985621.9125954024</v>
      </c>
      <c r="J203" s="71">
        <v>1250381.3466092909</v>
      </c>
      <c r="K203" s="71">
        <v>66625.849308042933</v>
      </c>
      <c r="L203" s="71">
        <v>50790.860703749189</v>
      </c>
      <c r="M203" s="71">
        <v>111227.05200748582</v>
      </c>
      <c r="N203" s="71">
        <v>15233.67037567337</v>
      </c>
      <c r="O203" s="71">
        <v>50161644.890792087</v>
      </c>
      <c r="P203" s="71">
        <v>1416681.9548891543</v>
      </c>
      <c r="Q203" s="71">
        <v>17610.347875102911</v>
      </c>
      <c r="R203" s="71">
        <v>10149.573178912375</v>
      </c>
      <c r="S203" s="71">
        <v>32967.240481744615</v>
      </c>
    </row>
    <row r="205" spans="1:19" x14ac:dyDescent="0.25">
      <c r="A205" s="74" t="s">
        <v>240</v>
      </c>
      <c r="B205" s="71"/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</row>
    <row r="206" spans="1:19" x14ac:dyDescent="0.25">
      <c r="A206" s="75" t="s">
        <v>241</v>
      </c>
      <c r="B206" s="71">
        <v>5785901.0247470243</v>
      </c>
      <c r="C206" s="71">
        <v>93652.534536760024</v>
      </c>
      <c r="D206" s="71">
        <v>3729.5512912293029</v>
      </c>
      <c r="E206" s="71">
        <v>39735.001292227018</v>
      </c>
      <c r="F206" s="71">
        <v>364706.21261279652</v>
      </c>
      <c r="G206" s="71">
        <v>4437.2559143570534</v>
      </c>
      <c r="H206" s="71">
        <v>1080040.0056036252</v>
      </c>
      <c r="I206" s="71">
        <v>425197.45469890547</v>
      </c>
      <c r="J206" s="71">
        <v>88822.677700792148</v>
      </c>
      <c r="K206" s="71">
        <v>4732.8651820323566</v>
      </c>
      <c r="L206" s="71">
        <v>3608.0034804330949</v>
      </c>
      <c r="M206" s="71">
        <v>7901.1772039472244</v>
      </c>
      <c r="N206" s="71">
        <v>1082.1461769625594</v>
      </c>
      <c r="O206" s="71">
        <v>3563306.209868331</v>
      </c>
      <c r="P206" s="71">
        <v>100636.08596279458</v>
      </c>
      <c r="Q206" s="71">
        <v>1250.9769581502439</v>
      </c>
      <c r="R206" s="71">
        <v>720.98985618731865</v>
      </c>
      <c r="S206" s="71">
        <v>2341.8764074937062</v>
      </c>
    </row>
    <row r="207" spans="1:19" x14ac:dyDescent="0.25">
      <c r="A207" s="74" t="s">
        <v>242</v>
      </c>
      <c r="B207" s="71">
        <v>5785901.0247470243</v>
      </c>
      <c r="C207" s="71">
        <v>93652.534536760024</v>
      </c>
      <c r="D207" s="71">
        <v>3729.5512912293029</v>
      </c>
      <c r="E207" s="71">
        <v>39735.001292227018</v>
      </c>
      <c r="F207" s="71">
        <v>364706.21261279652</v>
      </c>
      <c r="G207" s="71">
        <v>4437.2559143570534</v>
      </c>
      <c r="H207" s="71">
        <v>1080040.0056036252</v>
      </c>
      <c r="I207" s="71">
        <v>425197.45469890547</v>
      </c>
      <c r="J207" s="71">
        <v>88822.677700792148</v>
      </c>
      <c r="K207" s="71">
        <v>4732.8651820323566</v>
      </c>
      <c r="L207" s="71">
        <v>3608.0034804330949</v>
      </c>
      <c r="M207" s="71">
        <v>7901.1772039472244</v>
      </c>
      <c r="N207" s="71">
        <v>1082.1461769625594</v>
      </c>
      <c r="O207" s="71">
        <v>3563306.209868331</v>
      </c>
      <c r="P207" s="71">
        <v>100636.08596279458</v>
      </c>
      <c r="Q207" s="71">
        <v>1250.9769581502439</v>
      </c>
      <c r="R207" s="71">
        <v>720.98985618731865</v>
      </c>
      <c r="S207" s="71">
        <v>2341.8764074937062</v>
      </c>
    </row>
    <row r="209" spans="1:19" x14ac:dyDescent="0.25">
      <c r="A209" s="74" t="s">
        <v>243</v>
      </c>
      <c r="B209" s="71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</row>
    <row r="210" spans="1:19" x14ac:dyDescent="0.25">
      <c r="A210" s="75" t="s">
        <v>244</v>
      </c>
      <c r="B210" s="71">
        <v>228509849.76347879</v>
      </c>
      <c r="C210" s="71">
        <v>3698737.0688560521</v>
      </c>
      <c r="D210" s="71">
        <v>147295.84927202563</v>
      </c>
      <c r="E210" s="71">
        <v>1569304.2685664373</v>
      </c>
      <c r="F210" s="71">
        <v>14403800.116093645</v>
      </c>
      <c r="G210" s="71">
        <v>175246.11603534489</v>
      </c>
      <c r="H210" s="71">
        <v>42655375.258483946</v>
      </c>
      <c r="I210" s="71">
        <v>16792856.648858536</v>
      </c>
      <c r="J210" s="71">
        <v>3507985.4719577325</v>
      </c>
      <c r="K210" s="71">
        <v>186920.98379686679</v>
      </c>
      <c r="L210" s="71">
        <v>142495.40905271927</v>
      </c>
      <c r="M210" s="71">
        <v>312051.10631970153</v>
      </c>
      <c r="N210" s="71">
        <v>42738.556926947982</v>
      </c>
      <c r="O210" s="71">
        <v>140730123.65673584</v>
      </c>
      <c r="P210" s="71">
        <v>3974547.2288213219</v>
      </c>
      <c r="Q210" s="71">
        <v>49406.402830228923</v>
      </c>
      <c r="R210" s="71">
        <v>28474.957143871947</v>
      </c>
      <c r="S210" s="71">
        <v>92490.66372759467</v>
      </c>
    </row>
    <row r="211" spans="1:19" x14ac:dyDescent="0.25">
      <c r="A211" s="74" t="s">
        <v>245</v>
      </c>
      <c r="B211" s="71">
        <v>228509849.76347879</v>
      </c>
      <c r="C211" s="71">
        <v>3698737.0688560521</v>
      </c>
      <c r="D211" s="71">
        <v>147295.84927202563</v>
      </c>
      <c r="E211" s="71">
        <v>1569304.2685664373</v>
      </c>
      <c r="F211" s="71">
        <v>14403800.116093645</v>
      </c>
      <c r="G211" s="71">
        <v>175246.11603534489</v>
      </c>
      <c r="H211" s="71">
        <v>42655375.258483946</v>
      </c>
      <c r="I211" s="71">
        <v>16792856.648858536</v>
      </c>
      <c r="J211" s="71">
        <v>3507985.4719577325</v>
      </c>
      <c r="K211" s="71">
        <v>186920.98379686679</v>
      </c>
      <c r="L211" s="71">
        <v>142495.40905271927</v>
      </c>
      <c r="M211" s="71">
        <v>312051.10631970153</v>
      </c>
      <c r="N211" s="71">
        <v>42738.556926947982</v>
      </c>
      <c r="O211" s="71">
        <v>140730123.65673584</v>
      </c>
      <c r="P211" s="71">
        <v>3974547.2288213219</v>
      </c>
      <c r="Q211" s="71">
        <v>49406.402830228923</v>
      </c>
      <c r="R211" s="71">
        <v>28474.957143871947</v>
      </c>
      <c r="S211" s="71">
        <v>92490.66372759467</v>
      </c>
    </row>
    <row r="213" spans="1:19" x14ac:dyDescent="0.25">
      <c r="A213" s="74" t="s">
        <v>246</v>
      </c>
      <c r="B213" s="71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</row>
    <row r="214" spans="1:19" x14ac:dyDescent="0.25">
      <c r="A214" s="75" t="s">
        <v>247</v>
      </c>
      <c r="B214" s="71">
        <v>4978064.2338751536</v>
      </c>
      <c r="C214" s="71">
        <v>123588.33544143115</v>
      </c>
      <c r="D214" s="71">
        <v>4710.5608983669608</v>
      </c>
      <c r="E214" s="71">
        <v>67618.334418798593</v>
      </c>
      <c r="F214" s="71">
        <v>277061.69605989917</v>
      </c>
      <c r="G214" s="71">
        <v>3245.5677589800466</v>
      </c>
      <c r="H214" s="71">
        <v>1198697.0260515348</v>
      </c>
      <c r="I214" s="71">
        <v>487294.08620963601</v>
      </c>
      <c r="J214" s="71">
        <v>115886.84181909282</v>
      </c>
      <c r="K214" s="71">
        <v>7754.4073267503827</v>
      </c>
      <c r="L214" s="71">
        <v>4126.1865728703115</v>
      </c>
      <c r="M214" s="71">
        <v>4523.5308641223155</v>
      </c>
      <c r="N214" s="71">
        <v>488.28039915784166</v>
      </c>
      <c r="O214" s="71">
        <v>2651066.4281643783</v>
      </c>
      <c r="P214" s="71">
        <v>25934.513076278305</v>
      </c>
      <c r="Q214" s="71">
        <v>1513.817917485015</v>
      </c>
      <c r="R214" s="71">
        <v>536.39735640622962</v>
      </c>
      <c r="S214" s="71">
        <v>4018.2235399659248</v>
      </c>
    </row>
    <row r="215" spans="1:19" x14ac:dyDescent="0.25">
      <c r="A215" s="74" t="s">
        <v>248</v>
      </c>
      <c r="B215" s="71">
        <v>4978064.2338751536</v>
      </c>
      <c r="C215" s="71">
        <v>123588.33544143115</v>
      </c>
      <c r="D215" s="71">
        <v>4710.5608983669608</v>
      </c>
      <c r="E215" s="71">
        <v>67618.334418798593</v>
      </c>
      <c r="F215" s="71">
        <v>277061.69605989917</v>
      </c>
      <c r="G215" s="71">
        <v>3245.5677589800466</v>
      </c>
      <c r="H215" s="71">
        <v>1198697.0260515348</v>
      </c>
      <c r="I215" s="71">
        <v>487294.08620963601</v>
      </c>
      <c r="J215" s="71">
        <v>115886.84181909282</v>
      </c>
      <c r="K215" s="71">
        <v>7754.4073267503827</v>
      </c>
      <c r="L215" s="71">
        <v>4126.1865728703115</v>
      </c>
      <c r="M215" s="71">
        <v>4523.5308641223155</v>
      </c>
      <c r="N215" s="71">
        <v>488.28039915784166</v>
      </c>
      <c r="O215" s="71">
        <v>2651066.4281643783</v>
      </c>
      <c r="P215" s="71">
        <v>25934.513076278305</v>
      </c>
      <c r="Q215" s="71">
        <v>1513.817917485015</v>
      </c>
      <c r="R215" s="71">
        <v>536.39735640622962</v>
      </c>
      <c r="S215" s="71">
        <v>4018.2235399659248</v>
      </c>
    </row>
    <row r="217" spans="1:19" x14ac:dyDescent="0.25">
      <c r="A217" s="73" t="s">
        <v>249</v>
      </c>
      <c r="B217" s="71">
        <v>1857501820.1814752</v>
      </c>
      <c r="C217" s="71">
        <v>33015854.21450628</v>
      </c>
      <c r="D217" s="71">
        <v>1303571.4824375263</v>
      </c>
      <c r="E217" s="71">
        <v>14887143.227119181</v>
      </c>
      <c r="F217" s="71">
        <v>112958029.73907737</v>
      </c>
      <c r="G217" s="71">
        <v>1325652.0777900217</v>
      </c>
      <c r="H217" s="71">
        <v>368647086.04360873</v>
      </c>
      <c r="I217" s="71">
        <v>146703329.09764683</v>
      </c>
      <c r="J217" s="71">
        <v>31241266.026530024</v>
      </c>
      <c r="K217" s="71">
        <v>1772389.5115784404</v>
      </c>
      <c r="L217" s="71">
        <v>1242098.3700626001</v>
      </c>
      <c r="M217" s="71">
        <v>3046854.6092816889</v>
      </c>
      <c r="N217" s="71">
        <v>323298.39659743506</v>
      </c>
      <c r="O217" s="71">
        <v>1112418698.8522954</v>
      </c>
      <c r="P217" s="71">
        <v>27061080.774965357</v>
      </c>
      <c r="Q217" s="71">
        <v>421243.39688192937</v>
      </c>
      <c r="R217" s="71">
        <v>229747.23834337146</v>
      </c>
      <c r="S217" s="71">
        <v>904477.12275301083</v>
      </c>
    </row>
    <row r="219" spans="1:19" x14ac:dyDescent="0.25">
      <c r="A219" s="73" t="s">
        <v>250</v>
      </c>
      <c r="B219" s="71"/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</row>
    <row r="220" spans="1:19" x14ac:dyDescent="0.25">
      <c r="A220" s="74" t="s">
        <v>250</v>
      </c>
      <c r="B220" s="71"/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</row>
    <row r="221" spans="1:19" x14ac:dyDescent="0.25">
      <c r="A221" s="75" t="s">
        <v>251</v>
      </c>
      <c r="B221" s="71">
        <v>13514893.643119995</v>
      </c>
      <c r="C221" s="71">
        <v>218756.6013071012</v>
      </c>
      <c r="D221" s="71">
        <v>8711.6058193768877</v>
      </c>
      <c r="E221" s="71">
        <v>92814.29358656604</v>
      </c>
      <c r="F221" s="71">
        <v>851892.49753240694</v>
      </c>
      <c r="G221" s="71">
        <v>10364.685032347705</v>
      </c>
      <c r="H221" s="71">
        <v>2522792.1707640886</v>
      </c>
      <c r="I221" s="71">
        <v>993189.88572437479</v>
      </c>
      <c r="J221" s="71">
        <v>207474.86641906708</v>
      </c>
      <c r="K221" s="71">
        <v>11055.1786642755</v>
      </c>
      <c r="L221" s="71">
        <v>8427.6905348881337</v>
      </c>
      <c r="M221" s="71">
        <v>18455.823753303808</v>
      </c>
      <c r="N221" s="71">
        <v>2527.7118335423556</v>
      </c>
      <c r="O221" s="71">
        <v>8323285.2131868424</v>
      </c>
      <c r="P221" s="71">
        <v>235069.00526465825</v>
      </c>
      <c r="Q221" s="71">
        <v>2922.0722005236034</v>
      </c>
      <c r="R221" s="71">
        <v>1684.1112875009865</v>
      </c>
      <c r="S221" s="71">
        <v>5470.2302091303445</v>
      </c>
    </row>
    <row r="222" spans="1:19" x14ac:dyDescent="0.25">
      <c r="A222" s="75" t="s">
        <v>252</v>
      </c>
      <c r="B222" s="71">
        <v>5327511.4247353533</v>
      </c>
      <c r="C222" s="71">
        <v>107189.22791202686</v>
      </c>
      <c r="D222" s="71">
        <v>4158.4261486345767</v>
      </c>
      <c r="E222" s="71">
        <v>56646.227546652764</v>
      </c>
      <c r="F222" s="71">
        <v>298072.41306320863</v>
      </c>
      <c r="G222" s="71">
        <v>2661.464206983715</v>
      </c>
      <c r="H222" s="71">
        <v>1186526.0804161828</v>
      </c>
      <c r="I222" s="71">
        <v>479879.82153836009</v>
      </c>
      <c r="J222" s="71">
        <v>100359.99119352308</v>
      </c>
      <c r="K222" s="71">
        <v>6761.3637657769841</v>
      </c>
      <c r="L222" s="71">
        <v>4108.799757458999</v>
      </c>
      <c r="M222" s="71">
        <v>1606.6968079815883</v>
      </c>
      <c r="N222" s="71">
        <v>406.92382522415551</v>
      </c>
      <c r="O222" s="71">
        <v>3065098.9829779747</v>
      </c>
      <c r="P222" s="71">
        <v>9271.6724403026292</v>
      </c>
      <c r="Q222" s="71">
        <v>1240.761828210329</v>
      </c>
      <c r="R222" s="71">
        <v>501.08350585967889</v>
      </c>
      <c r="S222" s="71">
        <v>3021.4878009919594</v>
      </c>
    </row>
    <row r="223" spans="1:19" x14ac:dyDescent="0.25">
      <c r="A223" s="75" t="s">
        <v>253</v>
      </c>
      <c r="B223" s="71">
        <v>335278.49874166941</v>
      </c>
      <c r="C223" s="71">
        <v>5426.9302306653444</v>
      </c>
      <c r="D223" s="71">
        <v>216.11817287491334</v>
      </c>
      <c r="E223" s="71">
        <v>2302.5439812701698</v>
      </c>
      <c r="F223" s="71">
        <v>21133.813199289023</v>
      </c>
      <c r="G223" s="71">
        <v>257.12788641476521</v>
      </c>
      <c r="H223" s="71">
        <v>62585.618058608299</v>
      </c>
      <c r="I223" s="71">
        <v>24639.129440770401</v>
      </c>
      <c r="J223" s="71">
        <v>5147.0521024059208</v>
      </c>
      <c r="K223" s="71">
        <v>274.25770440791581</v>
      </c>
      <c r="L223" s="71">
        <v>209.07478112749382</v>
      </c>
      <c r="M223" s="71">
        <v>457.85346481054825</v>
      </c>
      <c r="N223" s="71">
        <v>62.707665423106207</v>
      </c>
      <c r="O223" s="71">
        <v>206484.68604831648</v>
      </c>
      <c r="P223" s="71">
        <v>5831.609575851433</v>
      </c>
      <c r="Q223" s="71">
        <v>72.490987090013732</v>
      </c>
      <c r="R223" s="71">
        <v>41.77955958052798</v>
      </c>
      <c r="S223" s="71">
        <v>135.70588276306614</v>
      </c>
    </row>
    <row r="224" spans="1:19" x14ac:dyDescent="0.25">
      <c r="A224" s="75" t="s">
        <v>254</v>
      </c>
      <c r="B224" s="71">
        <v>61159054.002802715</v>
      </c>
      <c r="C224" s="71">
        <v>1230516.7001525541</v>
      </c>
      <c r="D224" s="71">
        <v>47738.125574013713</v>
      </c>
      <c r="E224" s="71">
        <v>650290.42894129222</v>
      </c>
      <c r="F224" s="71">
        <v>3421827.8205164182</v>
      </c>
      <c r="G224" s="71">
        <v>30553.220853867868</v>
      </c>
      <c r="H224" s="71">
        <v>13621146.318144584</v>
      </c>
      <c r="I224" s="71">
        <v>5508950.3485725177</v>
      </c>
      <c r="J224" s="71">
        <v>1152118.0588421521</v>
      </c>
      <c r="K224" s="71">
        <v>77619.469714096354</v>
      </c>
      <c r="L224" s="71">
        <v>47168.421842590527</v>
      </c>
      <c r="M224" s="71">
        <v>18444.644977998898</v>
      </c>
      <c r="N224" s="71">
        <v>4671.4261533746885</v>
      </c>
      <c r="O224" s="71">
        <v>35186889.201874912</v>
      </c>
      <c r="P224" s="71">
        <v>106437.44710522784</v>
      </c>
      <c r="Q224" s="71">
        <v>14243.764791156935</v>
      </c>
      <c r="R224" s="71">
        <v>5752.3655514841357</v>
      </c>
      <c r="S224" s="71">
        <v>34686.239194476519</v>
      </c>
    </row>
    <row r="225" spans="1:19" x14ac:dyDescent="0.25">
      <c r="A225" s="75" t="s">
        <v>255</v>
      </c>
      <c r="B225" s="71">
        <v>218231533.78928652</v>
      </c>
      <c r="C225" s="71">
        <v>5417943.7497641509</v>
      </c>
      <c r="D225" s="71">
        <v>206504.55308774195</v>
      </c>
      <c r="E225" s="71">
        <v>2964295.3845543736</v>
      </c>
      <c r="F225" s="71">
        <v>12146006.167209553</v>
      </c>
      <c r="G225" s="71">
        <v>142281.25568157068</v>
      </c>
      <c r="H225" s="71">
        <v>52549239.675086796</v>
      </c>
      <c r="I225" s="71">
        <v>21362306.881523594</v>
      </c>
      <c r="J225" s="71">
        <v>5080320.7929862393</v>
      </c>
      <c r="K225" s="71">
        <v>339942.62127595872</v>
      </c>
      <c r="L225" s="71">
        <v>180886.38117015318</v>
      </c>
      <c r="M225" s="71">
        <v>198305.41195169062</v>
      </c>
      <c r="N225" s="71">
        <v>21405.545493435919</v>
      </c>
      <c r="O225" s="71">
        <v>116219129.68873659</v>
      </c>
      <c r="P225" s="71">
        <v>1136933.6153199312</v>
      </c>
      <c r="Q225" s="71">
        <v>66363.708961884724</v>
      </c>
      <c r="R225" s="71">
        <v>23514.927150292337</v>
      </c>
      <c r="S225" s="71">
        <v>176153.42933258187</v>
      </c>
    </row>
    <row r="226" spans="1:19" x14ac:dyDescent="0.25">
      <c r="A226" s="75" t="s">
        <v>256</v>
      </c>
      <c r="B226" s="71">
        <v>199570.38695710036</v>
      </c>
      <c r="C226" s="71">
        <v>3230.313217781249</v>
      </c>
      <c r="D226" s="71">
        <v>128.64167416336477</v>
      </c>
      <c r="E226" s="71">
        <v>1370.5608771586865</v>
      </c>
      <c r="F226" s="71">
        <v>12579.641384373092</v>
      </c>
      <c r="G226" s="71">
        <v>153.05219983341101</v>
      </c>
      <c r="H226" s="71">
        <v>37253.316454179832</v>
      </c>
      <c r="I226" s="71">
        <v>14666.137599743144</v>
      </c>
      <c r="J226" s="71">
        <v>3063.7192173690787</v>
      </c>
      <c r="K226" s="71">
        <v>163.24851250549736</v>
      </c>
      <c r="L226" s="71">
        <v>124.44918218490962</v>
      </c>
      <c r="M226" s="71">
        <v>272.53162217328304</v>
      </c>
      <c r="N226" s="71">
        <v>37.325963641074765</v>
      </c>
      <c r="O226" s="71">
        <v>122907.46006688803</v>
      </c>
      <c r="P226" s="71">
        <v>3471.1936017469402</v>
      </c>
      <c r="Q226" s="71">
        <v>43.149365076354051</v>
      </c>
      <c r="R226" s="71">
        <v>24.868767021077481</v>
      </c>
      <c r="S226" s="71">
        <v>80.777251261337952</v>
      </c>
    </row>
    <row r="227" spans="1:19" x14ac:dyDescent="0.25">
      <c r="A227" s="75" t="s">
        <v>257</v>
      </c>
      <c r="B227" s="71">
        <v>17808.151841680377</v>
      </c>
      <c r="C227" s="71">
        <v>288.24871843737725</v>
      </c>
      <c r="D227" s="71">
        <v>11.479009995413884</v>
      </c>
      <c r="E227" s="71">
        <v>122.29848616746486</v>
      </c>
      <c r="F227" s="71">
        <v>1122.5120485182892</v>
      </c>
      <c r="G227" s="71">
        <v>13.657220672335933</v>
      </c>
      <c r="H227" s="71">
        <v>3324.2041874920646</v>
      </c>
      <c r="I227" s="71">
        <v>1308.6951891482092</v>
      </c>
      <c r="J227" s="71">
        <v>273.38312990749858</v>
      </c>
      <c r="K227" s="71">
        <v>14.567062493351168</v>
      </c>
      <c r="L227" s="71">
        <v>11.10490372200467</v>
      </c>
      <c r="M227" s="71">
        <v>24.31866061553789</v>
      </c>
      <c r="N227" s="71">
        <v>3.3306866729691023</v>
      </c>
      <c r="O227" s="71">
        <v>10967.332101314734</v>
      </c>
      <c r="P227" s="71">
        <v>309.74306195571393</v>
      </c>
      <c r="Q227" s="71">
        <v>3.8503229705967912</v>
      </c>
      <c r="R227" s="71">
        <v>2.2191006690883452</v>
      </c>
      <c r="S227" s="71">
        <v>7.2079509277330418</v>
      </c>
    </row>
    <row r="228" spans="1:19" x14ac:dyDescent="0.25">
      <c r="A228" s="75" t="s">
        <v>258</v>
      </c>
      <c r="B228" s="71">
        <v>117263.37762250497</v>
      </c>
      <c r="C228" s="71">
        <v>1898.064359503788</v>
      </c>
      <c r="D228" s="71">
        <v>75.587152209373357</v>
      </c>
      <c r="E228" s="71">
        <v>805.31285299075137</v>
      </c>
      <c r="F228" s="71">
        <v>7391.5336864508208</v>
      </c>
      <c r="G228" s="71">
        <v>89.930265600368585</v>
      </c>
      <c r="H228" s="71">
        <v>21889.268150771331</v>
      </c>
      <c r="I228" s="71">
        <v>8617.5151426247812</v>
      </c>
      <c r="J228" s="71">
        <v>1800.1772156352154</v>
      </c>
      <c r="K228" s="71">
        <v>95.921405275219286</v>
      </c>
      <c r="L228" s="71">
        <v>73.123731771377251</v>
      </c>
      <c r="M228" s="71">
        <v>160.13387062204393</v>
      </c>
      <c r="N228" s="71">
        <v>21.931954115557808</v>
      </c>
      <c r="O228" s="71">
        <v>72217.848159730027</v>
      </c>
      <c r="P228" s="71">
        <v>2039.6006257680535</v>
      </c>
      <c r="Q228" s="71">
        <v>25.35366277666985</v>
      </c>
      <c r="R228" s="71">
        <v>14.612366406973861</v>
      </c>
      <c r="S228" s="71">
        <v>47.463020252610846</v>
      </c>
    </row>
    <row r="229" spans="1:19" x14ac:dyDescent="0.25">
      <c r="A229" s="75" t="s">
        <v>259</v>
      </c>
      <c r="B229" s="71">
        <v>42652941.998861171</v>
      </c>
      <c r="C229" s="71">
        <v>690394.82468807348</v>
      </c>
      <c r="D229" s="71">
        <v>27493.787782782969</v>
      </c>
      <c r="E229" s="71">
        <v>292921.48244380549</v>
      </c>
      <c r="F229" s="71">
        <v>2688568.7927712328</v>
      </c>
      <c r="G229" s="71">
        <v>32710.898153922386</v>
      </c>
      <c r="H229" s="71">
        <v>7961920.4542952385</v>
      </c>
      <c r="I229" s="71">
        <v>3134502.6981564667</v>
      </c>
      <c r="J229" s="71">
        <v>654789.72141959064</v>
      </c>
      <c r="K229" s="71">
        <v>34890.092871314191</v>
      </c>
      <c r="L229" s="71">
        <v>26597.752454524685</v>
      </c>
      <c r="M229" s="71">
        <v>58246.494636057134</v>
      </c>
      <c r="N229" s="71">
        <v>7977.4468873310007</v>
      </c>
      <c r="O229" s="71">
        <v>26268249.740815602</v>
      </c>
      <c r="P229" s="71">
        <v>741876.69633549615</v>
      </c>
      <c r="Q229" s="71">
        <v>9222.0463864964004</v>
      </c>
      <c r="R229" s="71">
        <v>5315.0474552180103</v>
      </c>
      <c r="S229" s="71">
        <v>17264.021308020525</v>
      </c>
    </row>
    <row r="230" spans="1:19" x14ac:dyDescent="0.25">
      <c r="A230" s="74" t="s">
        <v>260</v>
      </c>
      <c r="B230" s="71">
        <v>341555855.27396876</v>
      </c>
      <c r="C230" s="71">
        <v>7675644.6603502948</v>
      </c>
      <c r="D230" s="71">
        <v>295038.32442179316</v>
      </c>
      <c r="E230" s="71">
        <v>4061568.5332702771</v>
      </c>
      <c r="F230" s="71">
        <v>19448595.191411451</v>
      </c>
      <c r="G230" s="71">
        <v>219085.29150121324</v>
      </c>
      <c r="H230" s="71">
        <v>77966677.105557963</v>
      </c>
      <c r="I230" s="71">
        <v>31528061.112887599</v>
      </c>
      <c r="J230" s="71">
        <v>7205347.76252589</v>
      </c>
      <c r="K230" s="71">
        <v>470816.72097610374</v>
      </c>
      <c r="L230" s="71">
        <v>267606.79835842131</v>
      </c>
      <c r="M230" s="71">
        <v>295973.90974525351</v>
      </c>
      <c r="N230" s="71">
        <v>37114.350462760827</v>
      </c>
      <c r="O230" s="71">
        <v>189475230.15396819</v>
      </c>
      <c r="P230" s="71">
        <v>2241240.5833309386</v>
      </c>
      <c r="Q230" s="71">
        <v>94137.198506185639</v>
      </c>
      <c r="R230" s="71">
        <v>36851.014744032822</v>
      </c>
      <c r="S230" s="71">
        <v>236866.56195040597</v>
      </c>
    </row>
    <row r="232" spans="1:19" x14ac:dyDescent="0.25">
      <c r="A232" s="73" t="s">
        <v>260</v>
      </c>
      <c r="B232" s="71">
        <v>341555855.27396876</v>
      </c>
      <c r="C232" s="71">
        <v>7675644.6603502948</v>
      </c>
      <c r="D232" s="71">
        <v>295038.32442179316</v>
      </c>
      <c r="E232" s="71">
        <v>4061568.5332702771</v>
      </c>
      <c r="F232" s="71">
        <v>19448595.191411451</v>
      </c>
      <c r="G232" s="71">
        <v>219085.29150121324</v>
      </c>
      <c r="H232" s="71">
        <v>77966677.105557963</v>
      </c>
      <c r="I232" s="71">
        <v>31528061.112887599</v>
      </c>
      <c r="J232" s="71">
        <v>7205347.76252589</v>
      </c>
      <c r="K232" s="71">
        <v>470816.72097610374</v>
      </c>
      <c r="L232" s="71">
        <v>267606.79835842131</v>
      </c>
      <c r="M232" s="71">
        <v>295973.90974525351</v>
      </c>
      <c r="N232" s="71">
        <v>37114.350462760827</v>
      </c>
      <c r="O232" s="71">
        <v>189475230.15396819</v>
      </c>
      <c r="P232" s="71">
        <v>2241240.5833309386</v>
      </c>
      <c r="Q232" s="71">
        <v>94137.198506185639</v>
      </c>
      <c r="R232" s="71">
        <v>36851.014744032822</v>
      </c>
      <c r="S232" s="71">
        <v>236866.56195040597</v>
      </c>
    </row>
    <row r="234" spans="1:19" x14ac:dyDescent="0.25">
      <c r="A234" s="73" t="s">
        <v>261</v>
      </c>
      <c r="B234" s="71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</row>
    <row r="235" spans="1:19" x14ac:dyDescent="0.25">
      <c r="A235" s="74" t="s">
        <v>262</v>
      </c>
      <c r="B235" s="71"/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</row>
    <row r="236" spans="1:19" x14ac:dyDescent="0.25">
      <c r="A236" s="75" t="s">
        <v>263</v>
      </c>
      <c r="B236" s="71">
        <v>8605573.3469426446</v>
      </c>
      <c r="C236" s="71">
        <v>139292.69644193488</v>
      </c>
      <c r="D236" s="71">
        <v>5547.0923285041299</v>
      </c>
      <c r="E236" s="71">
        <v>59099.259838457219</v>
      </c>
      <c r="F236" s="71">
        <v>542440.33026166481</v>
      </c>
      <c r="G236" s="71">
        <v>6599.686214270183</v>
      </c>
      <c r="H236" s="71">
        <v>1606381.3477107855</v>
      </c>
      <c r="I236" s="71">
        <v>632411.07438486465</v>
      </c>
      <c r="J236" s="71">
        <v>132109.08111920807</v>
      </c>
      <c r="K236" s="71">
        <v>7039.3562369918473</v>
      </c>
      <c r="L236" s="71">
        <v>5366.3100101593764</v>
      </c>
      <c r="M236" s="71">
        <v>11751.69773297875</v>
      </c>
      <c r="N236" s="71">
        <v>1609.5139301785832</v>
      </c>
      <c r="O236" s="71">
        <v>5299830.1933412086</v>
      </c>
      <c r="P236" s="71">
        <v>149679.57719945948</v>
      </c>
      <c r="Q236" s="71">
        <v>1860.6218673033402</v>
      </c>
      <c r="R236" s="71">
        <v>1072.3534784442454</v>
      </c>
      <c r="S236" s="71">
        <v>3483.1548462311948</v>
      </c>
    </row>
    <row r="237" spans="1:19" x14ac:dyDescent="0.25">
      <c r="A237" s="74" t="s">
        <v>264</v>
      </c>
      <c r="B237" s="71">
        <v>8605573.3469426446</v>
      </c>
      <c r="C237" s="71">
        <v>139292.69644193488</v>
      </c>
      <c r="D237" s="71">
        <v>5547.0923285041299</v>
      </c>
      <c r="E237" s="71">
        <v>59099.259838457219</v>
      </c>
      <c r="F237" s="71">
        <v>542440.33026166481</v>
      </c>
      <c r="G237" s="71">
        <v>6599.686214270183</v>
      </c>
      <c r="H237" s="71">
        <v>1606381.3477107855</v>
      </c>
      <c r="I237" s="71">
        <v>632411.07438486465</v>
      </c>
      <c r="J237" s="71">
        <v>132109.08111920807</v>
      </c>
      <c r="K237" s="71">
        <v>7039.3562369918473</v>
      </c>
      <c r="L237" s="71">
        <v>5366.3100101593764</v>
      </c>
      <c r="M237" s="71">
        <v>11751.69773297875</v>
      </c>
      <c r="N237" s="71">
        <v>1609.5139301785832</v>
      </c>
      <c r="O237" s="71">
        <v>5299830.1933412086</v>
      </c>
      <c r="P237" s="71">
        <v>149679.57719945948</v>
      </c>
      <c r="Q237" s="71">
        <v>1860.6218673033402</v>
      </c>
      <c r="R237" s="71">
        <v>1072.3534784442454</v>
      </c>
      <c r="S237" s="71">
        <v>3483.1548462311948</v>
      </c>
    </row>
    <row r="239" spans="1:19" x14ac:dyDescent="0.25">
      <c r="A239" s="74" t="s">
        <v>265</v>
      </c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</row>
    <row r="240" spans="1:19" x14ac:dyDescent="0.25">
      <c r="A240" s="75" t="s">
        <v>266</v>
      </c>
      <c r="B240" s="71">
        <v>159.32793668320357</v>
      </c>
      <c r="C240" s="71">
        <v>2.578935420615295</v>
      </c>
      <c r="D240" s="71">
        <v>0.10270167246971242</v>
      </c>
      <c r="E240" s="71">
        <v>1.0941935824544735</v>
      </c>
      <c r="F240" s="71">
        <v>10.043014580202447</v>
      </c>
      <c r="G240" s="71">
        <v>0.12218992795521627</v>
      </c>
      <c r="H240" s="71">
        <v>29.741356599798557</v>
      </c>
      <c r="I240" s="71">
        <v>11.708778434053592</v>
      </c>
      <c r="J240" s="71">
        <v>2.4459343338599835</v>
      </c>
      <c r="K240" s="71">
        <v>0.13033020109187923</v>
      </c>
      <c r="L240" s="71">
        <v>9.9354577208371195E-2</v>
      </c>
      <c r="M240" s="71">
        <v>0.21757687452462363</v>
      </c>
      <c r="N240" s="71">
        <v>2.9799354815717733E-2</v>
      </c>
      <c r="O240" s="71">
        <v>98.123736261732944</v>
      </c>
      <c r="P240" s="71">
        <v>2.7712433834843599</v>
      </c>
      <c r="Q240" s="71">
        <v>3.4448494145995733E-2</v>
      </c>
      <c r="R240" s="71">
        <v>1.9854094576543097E-2</v>
      </c>
      <c r="S240" s="71">
        <v>6.4488890213838315E-2</v>
      </c>
    </row>
    <row r="241" spans="1:19" x14ac:dyDescent="0.25">
      <c r="A241" s="74" t="s">
        <v>267</v>
      </c>
      <c r="B241" s="71">
        <v>159.32793668320357</v>
      </c>
      <c r="C241" s="71">
        <v>2.578935420615295</v>
      </c>
      <c r="D241" s="71">
        <v>0.10270167246971242</v>
      </c>
      <c r="E241" s="71">
        <v>1.0941935824544735</v>
      </c>
      <c r="F241" s="71">
        <v>10.043014580202447</v>
      </c>
      <c r="G241" s="71">
        <v>0.12218992795521627</v>
      </c>
      <c r="H241" s="71">
        <v>29.741356599798557</v>
      </c>
      <c r="I241" s="71">
        <v>11.708778434053592</v>
      </c>
      <c r="J241" s="71">
        <v>2.4459343338599835</v>
      </c>
      <c r="K241" s="71">
        <v>0.13033020109187923</v>
      </c>
      <c r="L241" s="71">
        <v>9.9354577208371195E-2</v>
      </c>
      <c r="M241" s="71">
        <v>0.21757687452462363</v>
      </c>
      <c r="N241" s="71">
        <v>2.9799354815717733E-2</v>
      </c>
      <c r="O241" s="71">
        <v>98.123736261732944</v>
      </c>
      <c r="P241" s="71">
        <v>2.7712433834843599</v>
      </c>
      <c r="Q241" s="71">
        <v>3.4448494145995733E-2</v>
      </c>
      <c r="R241" s="71">
        <v>1.9854094576543097E-2</v>
      </c>
      <c r="S241" s="71">
        <v>6.4488890213838315E-2</v>
      </c>
    </row>
    <row r="243" spans="1:19" x14ac:dyDescent="0.25">
      <c r="A243" s="74" t="s">
        <v>268</v>
      </c>
      <c r="B243" s="71"/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</row>
    <row r="244" spans="1:19" x14ac:dyDescent="0.25">
      <c r="A244" s="75" t="s">
        <v>269</v>
      </c>
      <c r="B244" s="71">
        <v>21726932.796550222</v>
      </c>
      <c r="C244" s="71">
        <v>351679.42130426428</v>
      </c>
      <c r="D244" s="71">
        <v>14005.028762027447</v>
      </c>
      <c r="E244" s="71">
        <v>149210.93517751613</v>
      </c>
      <c r="F244" s="71">
        <v>1369526.9480122239</v>
      </c>
      <c r="G244" s="71">
        <v>16662.566580379058</v>
      </c>
      <c r="H244" s="71">
        <v>4055713.4522296251</v>
      </c>
      <c r="I244" s="71">
        <v>1596680.7043525681</v>
      </c>
      <c r="J244" s="71">
        <v>333542.57892773562</v>
      </c>
      <c r="K244" s="71">
        <v>17772.62405722633</v>
      </c>
      <c r="L244" s="71">
        <v>13548.598362433386</v>
      </c>
      <c r="M244" s="71">
        <v>29670.114540423157</v>
      </c>
      <c r="N244" s="71">
        <v>4063.6224439973498</v>
      </c>
      <c r="O244" s="71">
        <v>13380753.356167946</v>
      </c>
      <c r="P244" s="71">
        <v>377903.71236381278</v>
      </c>
      <c r="Q244" s="71">
        <v>4697.6075434943241</v>
      </c>
      <c r="R244" s="71">
        <v>2707.4258763458865</v>
      </c>
      <c r="S244" s="71">
        <v>8794.0998482024497</v>
      </c>
    </row>
    <row r="245" spans="1:19" x14ac:dyDescent="0.25">
      <c r="A245" s="75" t="s">
        <v>270</v>
      </c>
      <c r="B245" s="71">
        <v>947896.39589782979</v>
      </c>
      <c r="C245" s="71">
        <v>15342.968981736632</v>
      </c>
      <c r="D245" s="71">
        <v>611.00738020780864</v>
      </c>
      <c r="E245" s="71">
        <v>6509.7319077531893</v>
      </c>
      <c r="F245" s="71">
        <v>59749.329105112483</v>
      </c>
      <c r="G245" s="71">
        <v>726.94967834837439</v>
      </c>
      <c r="H245" s="71">
        <v>176941.50390032114</v>
      </c>
      <c r="I245" s="71">
        <v>69659.528071800247</v>
      </c>
      <c r="J245" s="71">
        <v>14551.700021563478</v>
      </c>
      <c r="K245" s="71">
        <v>775.37894774391668</v>
      </c>
      <c r="L245" s="71">
        <v>591.09436557271374</v>
      </c>
      <c r="M245" s="71">
        <v>1294.4392520608537</v>
      </c>
      <c r="N245" s="71">
        <v>177.28655512600548</v>
      </c>
      <c r="O245" s="71">
        <v>583771.67175310024</v>
      </c>
      <c r="P245" s="71">
        <v>16487.074834738989</v>
      </c>
      <c r="Q245" s="71">
        <v>204.94587531138973</v>
      </c>
      <c r="R245" s="71">
        <v>118.11880003404217</v>
      </c>
      <c r="S245" s="71">
        <v>383.66646729815074</v>
      </c>
    </row>
    <row r="246" spans="1:19" x14ac:dyDescent="0.25">
      <c r="A246" s="75" t="s">
        <v>271</v>
      </c>
      <c r="B246" s="71">
        <v>93826105.22906068</v>
      </c>
      <c r="C246" s="71">
        <v>1537506.8966313086</v>
      </c>
      <c r="D246" s="71">
        <v>61692.447346815658</v>
      </c>
      <c r="E246" s="71">
        <v>633377.74724578566</v>
      </c>
      <c r="F246" s="71">
        <v>5591553.5166150192</v>
      </c>
      <c r="G246" s="71">
        <v>58543.83744520256</v>
      </c>
      <c r="H246" s="71">
        <v>18322107.983997803</v>
      </c>
      <c r="I246" s="71">
        <v>7295279.5295521775</v>
      </c>
      <c r="J246" s="71">
        <v>1460875.0310778634</v>
      </c>
      <c r="K246" s="71">
        <v>79132.646190650674</v>
      </c>
      <c r="L246" s="71">
        <v>61416.098717282242</v>
      </c>
      <c r="M246" s="71">
        <v>265512.31939393625</v>
      </c>
      <c r="N246" s="71">
        <v>18180.902595737211</v>
      </c>
      <c r="O246" s="71">
        <v>56998712.557939984</v>
      </c>
      <c r="P246" s="71">
        <v>1369266.7057732048</v>
      </c>
      <c r="Q246" s="71">
        <v>18333.045783104873</v>
      </c>
      <c r="R246" s="71">
        <v>12275.95732053941</v>
      </c>
      <c r="S246" s="71">
        <v>42338.005434281658</v>
      </c>
    </row>
    <row r="247" spans="1:19" x14ac:dyDescent="0.25">
      <c r="A247" s="75" t="s">
        <v>272</v>
      </c>
      <c r="B247" s="71">
        <v>-93826105.22906068</v>
      </c>
      <c r="C247" s="71">
        <v>-1537506.8966313086</v>
      </c>
      <c r="D247" s="71">
        <v>-61692.447346815658</v>
      </c>
      <c r="E247" s="71">
        <v>-633377.74724578566</v>
      </c>
      <c r="F247" s="71">
        <v>-5591553.5166150192</v>
      </c>
      <c r="G247" s="71">
        <v>-58543.83744520256</v>
      </c>
      <c r="H247" s="71">
        <v>-18322107.983997803</v>
      </c>
      <c r="I247" s="71">
        <v>-7295279.5295521775</v>
      </c>
      <c r="J247" s="71">
        <v>-1460875.0310778634</v>
      </c>
      <c r="K247" s="71">
        <v>-79132.646190650674</v>
      </c>
      <c r="L247" s="71">
        <v>-61416.098717282242</v>
      </c>
      <c r="M247" s="71">
        <v>-265512.31939393625</v>
      </c>
      <c r="N247" s="71">
        <v>-18180.902595737211</v>
      </c>
      <c r="O247" s="71">
        <v>-56998712.557939984</v>
      </c>
      <c r="P247" s="71">
        <v>-1369266.7057732048</v>
      </c>
      <c r="Q247" s="71">
        <v>-18333.045783104873</v>
      </c>
      <c r="R247" s="71">
        <v>-12275.95732053941</v>
      </c>
      <c r="S247" s="71">
        <v>-42338.005434281658</v>
      </c>
    </row>
    <row r="248" spans="1:19" x14ac:dyDescent="0.25">
      <c r="A248" s="75" t="s">
        <v>273</v>
      </c>
      <c r="B248" s="71">
        <v>1290218238.6134775</v>
      </c>
      <c r="C248" s="71">
        <v>20763493.588361833</v>
      </c>
      <c r="D248" s="71">
        <v>830608.78875644109</v>
      </c>
      <c r="E248" s="71">
        <v>9047917.568573501</v>
      </c>
      <c r="F248" s="71">
        <v>82093247.91682148</v>
      </c>
      <c r="G248" s="71">
        <v>1026688.2140773606</v>
      </c>
      <c r="H248" s="71">
        <v>237983887.58181217</v>
      </c>
      <c r="I248" s="71">
        <v>93322726.969847873</v>
      </c>
      <c r="J248" s="71">
        <v>19645167.594539795</v>
      </c>
      <c r="K248" s="71">
        <v>1076297.5426834759</v>
      </c>
      <c r="L248" s="71">
        <v>806848.17108351924</v>
      </c>
      <c r="M248" s="71">
        <v>1941499.4470992365</v>
      </c>
      <c r="N248" s="71">
        <v>240793.15912482055</v>
      </c>
      <c r="O248" s="71">
        <v>796610703.64602232</v>
      </c>
      <c r="P248" s="71">
        <v>23861396.25451069</v>
      </c>
      <c r="Q248" s="71">
        <v>279614.68801505282</v>
      </c>
      <c r="R248" s="71">
        <v>153246.22212928516</v>
      </c>
      <c r="S248" s="71">
        <v>534101.26001877373</v>
      </c>
    </row>
    <row r="249" spans="1:19" x14ac:dyDescent="0.25">
      <c r="A249" s="75" t="s">
        <v>274</v>
      </c>
      <c r="B249" s="71">
        <v>32065958.609994542</v>
      </c>
      <c r="C249" s="71">
        <v>645165.26979293441</v>
      </c>
      <c r="D249" s="71">
        <v>25029.307332073768</v>
      </c>
      <c r="E249" s="71">
        <v>340950.10655252263</v>
      </c>
      <c r="F249" s="71">
        <v>1794079.242268512</v>
      </c>
      <c r="G249" s="71">
        <v>16019.186877175242</v>
      </c>
      <c r="H249" s="71">
        <v>7141626.3900728049</v>
      </c>
      <c r="I249" s="71">
        <v>2888366.6816322245</v>
      </c>
      <c r="J249" s="71">
        <v>604060.5204090745</v>
      </c>
      <c r="K249" s="71">
        <v>40696.226319456779</v>
      </c>
      <c r="L249" s="71">
        <v>24730.609182312692</v>
      </c>
      <c r="M249" s="71">
        <v>9670.6077633812401</v>
      </c>
      <c r="N249" s="71">
        <v>2449.249095267141</v>
      </c>
      <c r="O249" s="71">
        <v>18448639.390499376</v>
      </c>
      <c r="P249" s="71">
        <v>55805.61748507934</v>
      </c>
      <c r="Q249" s="71">
        <v>7468.0679695079143</v>
      </c>
      <c r="R249" s="71">
        <v>3015.9903335816107</v>
      </c>
      <c r="S249" s="71">
        <v>18186.146409254201</v>
      </c>
    </row>
    <row r="250" spans="1:19" x14ac:dyDescent="0.25">
      <c r="A250" s="74" t="s">
        <v>275</v>
      </c>
      <c r="B250" s="71">
        <v>1344959026.4159203</v>
      </c>
      <c r="C250" s="71">
        <v>21775681.248440769</v>
      </c>
      <c r="D250" s="71">
        <v>870254.13223075017</v>
      </c>
      <c r="E250" s="71">
        <v>9544588.3422112931</v>
      </c>
      <c r="F250" s="71">
        <v>85316603.436207339</v>
      </c>
      <c r="G250" s="71">
        <v>1060096.9172132632</v>
      </c>
      <c r="H250" s="71">
        <v>249358168.9280149</v>
      </c>
      <c r="I250" s="71">
        <v>97877433.883904457</v>
      </c>
      <c r="J250" s="71">
        <v>20597322.393898167</v>
      </c>
      <c r="K250" s="71">
        <v>1135541.7720079029</v>
      </c>
      <c r="L250" s="71">
        <v>845718.47299383802</v>
      </c>
      <c r="M250" s="71">
        <v>1982134.6086551016</v>
      </c>
      <c r="N250" s="71">
        <v>247483.31721921105</v>
      </c>
      <c r="O250" s="71">
        <v>829023868.06444275</v>
      </c>
      <c r="P250" s="71">
        <v>24311592.65919432</v>
      </c>
      <c r="Q250" s="71">
        <v>291985.30940336641</v>
      </c>
      <c r="R250" s="71">
        <v>159087.75713924671</v>
      </c>
      <c r="S250" s="71">
        <v>561465.1727435285</v>
      </c>
    </row>
    <row r="252" spans="1:19" x14ac:dyDescent="0.25">
      <c r="A252" s="73" t="s">
        <v>276</v>
      </c>
      <c r="B252" s="71">
        <v>1353564759.0907996</v>
      </c>
      <c r="C252" s="71">
        <v>21914976.523818124</v>
      </c>
      <c r="D252" s="71">
        <v>875801.32726092672</v>
      </c>
      <c r="E252" s="71">
        <v>9603688.6962433327</v>
      </c>
      <c r="F252" s="71">
        <v>85859053.809483588</v>
      </c>
      <c r="G252" s="71">
        <v>1066696.7256174614</v>
      </c>
      <c r="H252" s="71">
        <v>250964580.0170823</v>
      </c>
      <c r="I252" s="71">
        <v>98509856.667067751</v>
      </c>
      <c r="J252" s="71">
        <v>20729433.920951709</v>
      </c>
      <c r="K252" s="71">
        <v>1142581.2585750958</v>
      </c>
      <c r="L252" s="71">
        <v>851084.88235857466</v>
      </c>
      <c r="M252" s="71">
        <v>1993886.523964955</v>
      </c>
      <c r="N252" s="71">
        <v>249092.86094874446</v>
      </c>
      <c r="O252" s="71">
        <v>834323796.38152027</v>
      </c>
      <c r="P252" s="71">
        <v>24461275.007637162</v>
      </c>
      <c r="Q252" s="71">
        <v>293845.96571916388</v>
      </c>
      <c r="R252" s="71">
        <v>160160.13047178552</v>
      </c>
      <c r="S252" s="71">
        <v>564948.39207864995</v>
      </c>
    </row>
    <row r="254" spans="1:19" x14ac:dyDescent="0.25">
      <c r="A254" s="73" t="s">
        <v>277</v>
      </c>
      <c r="B254" s="71"/>
      <c r="C254" s="71"/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</row>
    <row r="255" spans="1:19" x14ac:dyDescent="0.25">
      <c r="A255" s="74" t="s">
        <v>278</v>
      </c>
      <c r="B255" s="71"/>
      <c r="C255" s="71"/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</row>
    <row r="256" spans="1:19" x14ac:dyDescent="0.25">
      <c r="A256" s="75" t="s">
        <v>279</v>
      </c>
      <c r="B256" s="71">
        <v>-18961783.907125182</v>
      </c>
      <c r="C256" s="71">
        <v>-305152.15705104021</v>
      </c>
      <c r="D256" s="71">
        <v>-12207.101010046199</v>
      </c>
      <c r="E256" s="71">
        <v>-132973.36265308311</v>
      </c>
      <c r="F256" s="71">
        <v>-1206489.2439480992</v>
      </c>
      <c r="G256" s="71">
        <v>-15088.796199508191</v>
      </c>
      <c r="H256" s="71">
        <v>-3497547.0929269465</v>
      </c>
      <c r="I256" s="71">
        <v>-1371524.0797770368</v>
      </c>
      <c r="J256" s="71">
        <v>-288716.59971822571</v>
      </c>
      <c r="K256" s="71">
        <v>-15817.883218009503</v>
      </c>
      <c r="L256" s="71">
        <v>-11857.901406188539</v>
      </c>
      <c r="M256" s="71">
        <v>-28533.384407323923</v>
      </c>
      <c r="N256" s="71">
        <v>-3538.833751525267</v>
      </c>
      <c r="O256" s="71">
        <v>-11707445.739467647</v>
      </c>
      <c r="P256" s="71">
        <v>-350680.70343397441</v>
      </c>
      <c r="Q256" s="71">
        <v>-4109.3771059207784</v>
      </c>
      <c r="R256" s="71">
        <v>-2252.1939789981016</v>
      </c>
      <c r="S256" s="71">
        <v>-7849.4570716057415</v>
      </c>
    </row>
    <row r="257" spans="1:19" x14ac:dyDescent="0.25">
      <c r="A257" s="75" t="s">
        <v>280</v>
      </c>
      <c r="B257" s="71">
        <v>-209633263.27587616</v>
      </c>
      <c r="C257" s="71">
        <v>-3373629.9702394833</v>
      </c>
      <c r="D257" s="71">
        <v>-134956.41720253124</v>
      </c>
      <c r="E257" s="71">
        <v>-1470095.8558681626</v>
      </c>
      <c r="F257" s="71">
        <v>-13338422.089128759</v>
      </c>
      <c r="G257" s="71">
        <v>-166815.19005281737</v>
      </c>
      <c r="H257" s="71">
        <v>-38667364.533978157</v>
      </c>
      <c r="I257" s="71">
        <v>-15162975.694341943</v>
      </c>
      <c r="J257" s="71">
        <v>-3191925.5728942007</v>
      </c>
      <c r="K257" s="71">
        <v>-174875.66008291178</v>
      </c>
      <c r="L257" s="71">
        <v>-131095.81775419469</v>
      </c>
      <c r="M257" s="71">
        <v>-315452.72928485688</v>
      </c>
      <c r="N257" s="71">
        <v>-39123.811934397629</v>
      </c>
      <c r="O257" s="71">
        <v>-129432445.12282553</v>
      </c>
      <c r="P257" s="71">
        <v>-3876973.8432215597</v>
      </c>
      <c r="Q257" s="71">
        <v>-45431.491940040571</v>
      </c>
      <c r="R257" s="71">
        <v>-24899.2803451494</v>
      </c>
      <c r="S257" s="71">
        <v>-86780.19478147781</v>
      </c>
    </row>
    <row r="258" spans="1:19" x14ac:dyDescent="0.25">
      <c r="A258" s="75" t="s">
        <v>281</v>
      </c>
      <c r="B258" s="71">
        <v>-124889722.47521096</v>
      </c>
      <c r="C258" s="71">
        <v>-2021506.9351117113</v>
      </c>
      <c r="D258" s="71">
        <v>-80503.040706448606</v>
      </c>
      <c r="E258" s="71">
        <v>-857687.20597071655</v>
      </c>
      <c r="F258" s="71">
        <v>-7872249.7124272818</v>
      </c>
      <c r="G258" s="71">
        <v>-95778.973287876244</v>
      </c>
      <c r="H258" s="71">
        <v>-23312859.308349408</v>
      </c>
      <c r="I258" s="71">
        <v>-9177964.1385818869</v>
      </c>
      <c r="J258" s="71">
        <v>-1917253.5997609918</v>
      </c>
      <c r="K258" s="71">
        <v>-102159.75291807795</v>
      </c>
      <c r="L258" s="71">
        <v>-77879.409176479327</v>
      </c>
      <c r="M258" s="71">
        <v>-170548.34225609258</v>
      </c>
      <c r="N258" s="71">
        <v>-23358.321398934342</v>
      </c>
      <c r="O258" s="71">
        <v>-76914610.488711074</v>
      </c>
      <c r="P258" s="71">
        <v>-2172248.1586062764</v>
      </c>
      <c r="Q258" s="71">
        <v>-27002.564416161702</v>
      </c>
      <c r="R258" s="71">
        <v>-15562.69674533768</v>
      </c>
      <c r="S258" s="71">
        <v>-50549.826786212783</v>
      </c>
    </row>
    <row r="259" spans="1:19" x14ac:dyDescent="0.25">
      <c r="A259" s="75" t="s">
        <v>282</v>
      </c>
      <c r="B259" s="71">
        <v>-4911824.2235218519</v>
      </c>
      <c r="C259" s="71">
        <v>-98825.624984004986</v>
      </c>
      <c r="D259" s="71">
        <v>-3833.958608470678</v>
      </c>
      <c r="E259" s="71">
        <v>-52226.319279756659</v>
      </c>
      <c r="F259" s="71">
        <v>-274814.85859417147</v>
      </c>
      <c r="G259" s="71">
        <v>-2453.7994045781656</v>
      </c>
      <c r="H259" s="71">
        <v>-1093945.5740197033</v>
      </c>
      <c r="I259" s="71">
        <v>-442436.46684034087</v>
      </c>
      <c r="J259" s="71">
        <v>-92529.249872284214</v>
      </c>
      <c r="K259" s="71">
        <v>-6233.7980496092641</v>
      </c>
      <c r="L259" s="71">
        <v>-3788.2043921267341</v>
      </c>
      <c r="M259" s="71">
        <v>-1481.3318399765294</v>
      </c>
      <c r="N259" s="71">
        <v>-375.17297336691632</v>
      </c>
      <c r="O259" s="71">
        <v>-2825939.9617958181</v>
      </c>
      <c r="P259" s="71">
        <v>-8548.2360626004065</v>
      </c>
      <c r="Q259" s="71">
        <v>-1143.9494949046486</v>
      </c>
      <c r="R259" s="71">
        <v>-461.98570136545266</v>
      </c>
      <c r="S259" s="71">
        <v>-2785.7316087736617</v>
      </c>
    </row>
    <row r="260" spans="1:19" x14ac:dyDescent="0.25">
      <c r="A260" s="75" t="s">
        <v>283</v>
      </c>
      <c r="B260" s="71">
        <v>-7526273.2294954062</v>
      </c>
      <c r="C260" s="71">
        <v>-121120.3820160094</v>
      </c>
      <c r="D260" s="71">
        <v>-4845.218044444332</v>
      </c>
      <c r="E260" s="71">
        <v>-52779.520348600752</v>
      </c>
      <c r="F260" s="71">
        <v>-478877.29038978484</v>
      </c>
      <c r="G260" s="71">
        <v>-5989.0147181245802</v>
      </c>
      <c r="H260" s="71">
        <v>-1388239.3757532539</v>
      </c>
      <c r="I260" s="71">
        <v>-544382.58635335509</v>
      </c>
      <c r="J260" s="71">
        <v>-114596.81357056812</v>
      </c>
      <c r="K260" s="71">
        <v>-6278.4024748987258</v>
      </c>
      <c r="L260" s="71">
        <v>-4706.6144382046905</v>
      </c>
      <c r="M260" s="71">
        <v>-11325.413698605016</v>
      </c>
      <c r="N260" s="71">
        <v>-1404.6267934596165</v>
      </c>
      <c r="O260" s="71">
        <v>-4646895.8767964561</v>
      </c>
      <c r="P260" s="71">
        <v>-139191.48131226064</v>
      </c>
      <c r="Q260" s="71">
        <v>-1631.0857171287073</v>
      </c>
      <c r="R260" s="71">
        <v>-893.93631605487781</v>
      </c>
      <c r="S260" s="71">
        <v>-3115.5907541958936</v>
      </c>
    </row>
    <row r="261" spans="1:19" x14ac:dyDescent="0.25">
      <c r="A261" s="75" t="s">
        <v>284</v>
      </c>
      <c r="B261" s="71">
        <v>-106775.54278996846</v>
      </c>
      <c r="C261" s="71">
        <v>-1728.304747358867</v>
      </c>
      <c r="D261" s="71">
        <v>-68.826767305693409</v>
      </c>
      <c r="E261" s="71">
        <v>-733.28705634454604</v>
      </c>
      <c r="F261" s="71">
        <v>-6730.4476250192411</v>
      </c>
      <c r="G261" s="71">
        <v>-81.887057301362603</v>
      </c>
      <c r="H261" s="71">
        <v>-19931.529651122892</v>
      </c>
      <c r="I261" s="71">
        <v>-7846.7794081171141</v>
      </c>
      <c r="J261" s="71">
        <v>-1639.172461297881</v>
      </c>
      <c r="K261" s="71">
        <v>-87.342359746871622</v>
      </c>
      <c r="L261" s="71">
        <v>-66.58367095523954</v>
      </c>
      <c r="M261" s="71">
        <v>-145.81177262154719</v>
      </c>
      <c r="N261" s="71">
        <v>-19.970397856627443</v>
      </c>
      <c r="O261" s="71">
        <v>-65758.808015937611</v>
      </c>
      <c r="P261" s="71">
        <v>-1857.1822533734305</v>
      </c>
      <c r="Q261" s="71">
        <v>-23.086074779524264</v>
      </c>
      <c r="R261" s="71">
        <v>-13.305461484942731</v>
      </c>
      <c r="S261" s="71">
        <v>-43.218009345069106</v>
      </c>
    </row>
    <row r="262" spans="1:19" x14ac:dyDescent="0.25">
      <c r="A262" s="74" t="s">
        <v>285</v>
      </c>
      <c r="B262" s="71">
        <v>-366029642.65401953</v>
      </c>
      <c r="C262" s="71">
        <v>-5921963.3741496084</v>
      </c>
      <c r="D262" s="71">
        <v>-236414.56233924677</v>
      </c>
      <c r="E262" s="71">
        <v>-2566495.5511766644</v>
      </c>
      <c r="F262" s="71">
        <v>-23177583.642113112</v>
      </c>
      <c r="G262" s="71">
        <v>-286207.66072020592</v>
      </c>
      <c r="H262" s="71">
        <v>-67979887.414678589</v>
      </c>
      <c r="I262" s="71">
        <v>-26707129.745302677</v>
      </c>
      <c r="J262" s="71">
        <v>-5606661.008277569</v>
      </c>
      <c r="K262" s="71">
        <v>-305452.83910325408</v>
      </c>
      <c r="L262" s="71">
        <v>-229394.53083814919</v>
      </c>
      <c r="M262" s="71">
        <v>-527487.01325947652</v>
      </c>
      <c r="N262" s="71">
        <v>-67820.737249540383</v>
      </c>
      <c r="O262" s="71">
        <v>-225593095.99761245</v>
      </c>
      <c r="P262" s="71">
        <v>-6549499.6048900448</v>
      </c>
      <c r="Q262" s="71">
        <v>-79341.554748935931</v>
      </c>
      <c r="R262" s="71">
        <v>-44083.398548390454</v>
      </c>
      <c r="S262" s="71">
        <v>-151124.01901161094</v>
      </c>
    </row>
    <row r="264" spans="1:19" x14ac:dyDescent="0.25">
      <c r="A264" s="73" t="s">
        <v>286</v>
      </c>
      <c r="B264" s="71">
        <v>-366029642.65401953</v>
      </c>
      <c r="C264" s="71">
        <v>-5921963.3741496084</v>
      </c>
      <c r="D264" s="71">
        <v>-236414.56233924677</v>
      </c>
      <c r="E264" s="71">
        <v>-2566495.5511766644</v>
      </c>
      <c r="F264" s="71">
        <v>-23177583.642113112</v>
      </c>
      <c r="G264" s="71">
        <v>-286207.66072020592</v>
      </c>
      <c r="H264" s="71">
        <v>-67979887.414678589</v>
      </c>
      <c r="I264" s="71">
        <v>-26707129.745302677</v>
      </c>
      <c r="J264" s="71">
        <v>-5606661.008277569</v>
      </c>
      <c r="K264" s="71">
        <v>-305452.83910325408</v>
      </c>
      <c r="L264" s="71">
        <v>-229394.53083814919</v>
      </c>
      <c r="M264" s="71">
        <v>-527487.01325947652</v>
      </c>
      <c r="N264" s="71">
        <v>-67820.737249540383</v>
      </c>
      <c r="O264" s="71">
        <v>-225593095.99761245</v>
      </c>
      <c r="P264" s="71">
        <v>-6549499.6048900448</v>
      </c>
      <c r="Q264" s="71">
        <v>-79341.554748935931</v>
      </c>
      <c r="R264" s="71">
        <v>-44083.398548390454</v>
      </c>
      <c r="S264" s="71">
        <v>-151124.01901161094</v>
      </c>
    </row>
    <row r="266" spans="1:19" x14ac:dyDescent="0.25">
      <c r="A266" s="73" t="s">
        <v>287</v>
      </c>
      <c r="B266" s="71"/>
      <c r="C266" s="71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</row>
    <row r="267" spans="1:19" x14ac:dyDescent="0.25">
      <c r="A267" s="74" t="s">
        <v>288</v>
      </c>
      <c r="B267" s="71"/>
      <c r="C267" s="71"/>
      <c r="D267" s="71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</row>
    <row r="268" spans="1:19" x14ac:dyDescent="0.25">
      <c r="A268" s="75" t="s">
        <v>289</v>
      </c>
      <c r="B268" s="71">
        <v>-537934697.05399489</v>
      </c>
      <c r="C268" s="71">
        <v>-8707191.426001532</v>
      </c>
      <c r="D268" s="71">
        <v>-346748.9394329018</v>
      </c>
      <c r="E268" s="71">
        <v>-3694296.8417799366</v>
      </c>
      <c r="F268" s="71">
        <v>-33907964.404585116</v>
      </c>
      <c r="G268" s="71">
        <v>-412546.62079966592</v>
      </c>
      <c r="H268" s="71">
        <v>-100414955.37784171</v>
      </c>
      <c r="I268" s="71">
        <v>-39532038.830820844</v>
      </c>
      <c r="J268" s="71">
        <v>-8258143.3757915646</v>
      </c>
      <c r="K268" s="71">
        <v>-440030.40961200919</v>
      </c>
      <c r="L268" s="71">
        <v>-335448.23026097257</v>
      </c>
      <c r="M268" s="71">
        <v>-734599.04471164313</v>
      </c>
      <c r="N268" s="71">
        <v>-100610.773219707</v>
      </c>
      <c r="O268" s="71">
        <v>-331292574.53897566</v>
      </c>
      <c r="P268" s="71">
        <v>-9356475.7128666379</v>
      </c>
      <c r="Q268" s="71">
        <v>-116307.53933152567</v>
      </c>
      <c r="R268" s="71">
        <v>-67032.854210306221</v>
      </c>
      <c r="S268" s="71">
        <v>-217732.1337532051</v>
      </c>
    </row>
    <row r="269" spans="1:19" x14ac:dyDescent="0.25">
      <c r="A269" s="74" t="s">
        <v>290</v>
      </c>
      <c r="B269" s="71">
        <v>-537934697.05399489</v>
      </c>
      <c r="C269" s="71">
        <v>-8707191.426001532</v>
      </c>
      <c r="D269" s="71">
        <v>-346748.9394329018</v>
      </c>
      <c r="E269" s="71">
        <v>-3694296.8417799366</v>
      </c>
      <c r="F269" s="71">
        <v>-33907964.404585116</v>
      </c>
      <c r="G269" s="71">
        <v>-412546.62079966592</v>
      </c>
      <c r="H269" s="71">
        <v>-100414955.37784171</v>
      </c>
      <c r="I269" s="71">
        <v>-39532038.830820844</v>
      </c>
      <c r="J269" s="71">
        <v>-8258143.3757915646</v>
      </c>
      <c r="K269" s="71">
        <v>-440030.40961200919</v>
      </c>
      <c r="L269" s="71">
        <v>-335448.23026097257</v>
      </c>
      <c r="M269" s="71">
        <v>-734599.04471164313</v>
      </c>
      <c r="N269" s="71">
        <v>-100610.773219707</v>
      </c>
      <c r="O269" s="71">
        <v>-331292574.53897566</v>
      </c>
      <c r="P269" s="71">
        <v>-9356475.7128666379</v>
      </c>
      <c r="Q269" s="71">
        <v>-116307.53933152567</v>
      </c>
      <c r="R269" s="71">
        <v>-67032.854210306221</v>
      </c>
      <c r="S269" s="71">
        <v>-217732.1337532051</v>
      </c>
    </row>
    <row r="271" spans="1:19" x14ac:dyDescent="0.25">
      <c r="A271" s="74" t="s">
        <v>291</v>
      </c>
      <c r="B271" s="71"/>
      <c r="C271" s="71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</row>
    <row r="272" spans="1:19" x14ac:dyDescent="0.25">
      <c r="A272" s="75" t="s">
        <v>292</v>
      </c>
      <c r="B272" s="71">
        <v>-29277369.380135451</v>
      </c>
      <c r="C272" s="71">
        <v>-473893.32020910241</v>
      </c>
      <c r="D272" s="71">
        <v>-18871.987320290467</v>
      </c>
      <c r="E272" s="71">
        <v>-201063.98384226664</v>
      </c>
      <c r="F272" s="71">
        <v>-1845458.201968106</v>
      </c>
      <c r="G272" s="71">
        <v>-22453.059581070564</v>
      </c>
      <c r="H272" s="71">
        <v>-5465134.9987037582</v>
      </c>
      <c r="I272" s="71">
        <v>-2151551.311968314</v>
      </c>
      <c r="J272" s="71">
        <v>-449453.6517745764</v>
      </c>
      <c r="K272" s="71">
        <v>-23948.878760296775</v>
      </c>
      <c r="L272" s="71">
        <v>-18256.940478181208</v>
      </c>
      <c r="M272" s="71">
        <v>-39980.926488106139</v>
      </c>
      <c r="N272" s="71">
        <v>-5475.7924843036053</v>
      </c>
      <c r="O272" s="71">
        <v>-18030766.802722298</v>
      </c>
      <c r="P272" s="71">
        <v>-509230.94762628188</v>
      </c>
      <c r="Q272" s="71">
        <v>-6330.0969603786643</v>
      </c>
      <c r="R272" s="71">
        <v>-3648.2971707677625</v>
      </c>
      <c r="S272" s="71">
        <v>-11850.18207735686</v>
      </c>
    </row>
    <row r="273" spans="1:19" x14ac:dyDescent="0.25">
      <c r="A273" s="75" t="s">
        <v>293</v>
      </c>
      <c r="B273" s="71">
        <v>-61857.170515456259</v>
      </c>
      <c r="C273" s="71">
        <v>-1001.2409084198442</v>
      </c>
      <c r="D273" s="71">
        <v>-39.872699028376111</v>
      </c>
      <c r="E273" s="71">
        <v>-424.80760383774913</v>
      </c>
      <c r="F273" s="71">
        <v>-3899.080590066329</v>
      </c>
      <c r="G273" s="71">
        <v>-47.438781711116789</v>
      </c>
      <c r="H273" s="71">
        <v>-11546.726863178374</v>
      </c>
      <c r="I273" s="71">
        <v>-4545.7935325117624</v>
      </c>
      <c r="J273" s="71">
        <v>-949.60482328982482</v>
      </c>
      <c r="K273" s="71">
        <v>-50.599145636861579</v>
      </c>
      <c r="L273" s="71">
        <v>-38.573229226517526</v>
      </c>
      <c r="M273" s="71">
        <v>-84.471625678866232</v>
      </c>
      <c r="N273" s="71">
        <v>-11.569243978546774</v>
      </c>
      <c r="O273" s="71">
        <v>-38095.369913840979</v>
      </c>
      <c r="P273" s="71">
        <v>-1075.90218062551</v>
      </c>
      <c r="Q273" s="71">
        <v>-13.374216855807648</v>
      </c>
      <c r="R273" s="71">
        <v>-7.7081153451018816</v>
      </c>
      <c r="S273" s="71">
        <v>-25.037042224688953</v>
      </c>
    </row>
    <row r="274" spans="1:19" x14ac:dyDescent="0.25">
      <c r="A274" s="74" t="s">
        <v>294</v>
      </c>
      <c r="B274" s="71">
        <v>-29339226.550650906</v>
      </c>
      <c r="C274" s="71">
        <v>-474894.56111752224</v>
      </c>
      <c r="D274" s="71">
        <v>-18911.860019318843</v>
      </c>
      <c r="E274" s="71">
        <v>-201488.79144610438</v>
      </c>
      <c r="F274" s="71">
        <v>-1849357.2825581722</v>
      </c>
      <c r="G274" s="71">
        <v>-22500.49836278168</v>
      </c>
      <c r="H274" s="71">
        <v>-5476681.7255669367</v>
      </c>
      <c r="I274" s="71">
        <v>-2156097.1055008257</v>
      </c>
      <c r="J274" s="71">
        <v>-450403.25659786625</v>
      </c>
      <c r="K274" s="71">
        <v>-23999.477905933636</v>
      </c>
      <c r="L274" s="71">
        <v>-18295.513707407725</v>
      </c>
      <c r="M274" s="71">
        <v>-40065.398113785006</v>
      </c>
      <c r="N274" s="71">
        <v>-5487.3617282821524</v>
      </c>
      <c r="O274" s="71">
        <v>-18068862.17263614</v>
      </c>
      <c r="P274" s="71">
        <v>-510306.84980690741</v>
      </c>
      <c r="Q274" s="71">
        <v>-6343.4711772344717</v>
      </c>
      <c r="R274" s="71">
        <v>-3656.0052861128643</v>
      </c>
      <c r="S274" s="71">
        <v>-11875.219119581549</v>
      </c>
    </row>
    <row r="276" spans="1:19" x14ac:dyDescent="0.25">
      <c r="A276" s="74" t="s">
        <v>295</v>
      </c>
      <c r="B276" s="71"/>
      <c r="C276" s="71"/>
      <c r="D276" s="71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</row>
    <row r="277" spans="1:19" x14ac:dyDescent="0.25">
      <c r="A277" s="75" t="s">
        <v>296</v>
      </c>
      <c r="B277" s="71">
        <v>-69280051.336847395</v>
      </c>
      <c r="C277" s="71">
        <v>-1121390.1469765101</v>
      </c>
      <c r="D277" s="71">
        <v>-44657.43603539584</v>
      </c>
      <c r="E277" s="71">
        <v>-475784.65611854219</v>
      </c>
      <c r="F277" s="71">
        <v>-4366971.5442093061</v>
      </c>
      <c r="G277" s="71">
        <v>-53131.451130349611</v>
      </c>
      <c r="H277" s="71">
        <v>-12932337.887224684</v>
      </c>
      <c r="I277" s="71">
        <v>-5091290.2526058992</v>
      </c>
      <c r="J277" s="71">
        <v>-1063557.7146354977</v>
      </c>
      <c r="K277" s="71">
        <v>-56671.059767379207</v>
      </c>
      <c r="L277" s="71">
        <v>-43202.029429609531</v>
      </c>
      <c r="M277" s="71">
        <v>-94608.248563139845</v>
      </c>
      <c r="N277" s="71">
        <v>-12957.557063848526</v>
      </c>
      <c r="O277" s="71">
        <v>-42666826.842130221</v>
      </c>
      <c r="P277" s="71">
        <v>-1205010.7964207069</v>
      </c>
      <c r="Q277" s="71">
        <v>-14979.127280465607</v>
      </c>
      <c r="R277" s="71">
        <v>-8633.0917235466477</v>
      </c>
      <c r="S277" s="71">
        <v>-28041.49553228998</v>
      </c>
    </row>
    <row r="278" spans="1:19" x14ac:dyDescent="0.25">
      <c r="A278" s="75" t="s">
        <v>297</v>
      </c>
      <c r="B278" s="71">
        <v>-4036273.400661753</v>
      </c>
      <c r="C278" s="71">
        <v>-65332.475000608552</v>
      </c>
      <c r="D278" s="71">
        <v>-2601.753574561139</v>
      </c>
      <c r="E278" s="71">
        <v>-27719.335001602205</v>
      </c>
      <c r="F278" s="71">
        <v>-254420.87217340243</v>
      </c>
      <c r="G278" s="71">
        <v>-3095.4518479395333</v>
      </c>
      <c r="H278" s="71">
        <v>-753441.29248375527</v>
      </c>
      <c r="I278" s="71">
        <v>-296619.86423373199</v>
      </c>
      <c r="J278" s="71">
        <v>-61963.142792428669</v>
      </c>
      <c r="K278" s="71">
        <v>-3301.6703468394689</v>
      </c>
      <c r="L278" s="71">
        <v>-2516.9612157691313</v>
      </c>
      <c r="M278" s="71">
        <v>-5511.9006090501798</v>
      </c>
      <c r="N278" s="71">
        <v>-754.91056812413387</v>
      </c>
      <c r="O278" s="71">
        <v>-2485780.176983451</v>
      </c>
      <c r="P278" s="71">
        <v>-70204.235292133671</v>
      </c>
      <c r="Q278" s="71">
        <v>-872.68776279202723</v>
      </c>
      <c r="R278" s="71">
        <v>-502.96611819471173</v>
      </c>
      <c r="S278" s="71">
        <v>-1633.704657368804</v>
      </c>
    </row>
    <row r="279" spans="1:19" x14ac:dyDescent="0.25">
      <c r="A279" s="75" t="s">
        <v>298</v>
      </c>
      <c r="B279" s="71">
        <v>-188086237.03257367</v>
      </c>
      <c r="C279" s="71">
        <v>-3119259.1391499806</v>
      </c>
      <c r="D279" s="71">
        <v>-124970.57633040112</v>
      </c>
      <c r="E279" s="71">
        <v>-1297585.6903489358</v>
      </c>
      <c r="F279" s="71">
        <v>-11192959.850109082</v>
      </c>
      <c r="G279" s="71">
        <v>-116292.71411293134</v>
      </c>
      <c r="H279" s="71">
        <v>-37050305.752384245</v>
      </c>
      <c r="I279" s="71">
        <v>-14769473.118937025</v>
      </c>
      <c r="J279" s="71">
        <v>-2962232.0860738046</v>
      </c>
      <c r="K279" s="71">
        <v>-161502.22753183814</v>
      </c>
      <c r="L279" s="71">
        <v>-124297.87941330805</v>
      </c>
      <c r="M279" s="71">
        <v>-468775.80255042808</v>
      </c>
      <c r="N279" s="71">
        <v>-35866.708288309186</v>
      </c>
      <c r="O279" s="71">
        <v>-114016508.39870605</v>
      </c>
      <c r="P279" s="71">
        <v>-2499375.538371678</v>
      </c>
      <c r="Q279" s="71">
        <v>-37077.342885865153</v>
      </c>
      <c r="R279" s="71">
        <v>-24514.316027392088</v>
      </c>
      <c r="S279" s="71">
        <v>-85239.891352395411</v>
      </c>
    </row>
    <row r="280" spans="1:19" x14ac:dyDescent="0.25">
      <c r="A280" s="75" t="s">
        <v>299</v>
      </c>
      <c r="B280" s="71">
        <v>-114926734.00711282</v>
      </c>
      <c r="C280" s="71">
        <v>-1860242.6622513407</v>
      </c>
      <c r="D280" s="71">
        <v>-74080.968094633965</v>
      </c>
      <c r="E280" s="71">
        <v>-789265.82130459498</v>
      </c>
      <c r="F280" s="71">
        <v>-7244246.6105830157</v>
      </c>
      <c r="G280" s="71">
        <v>-88138.274057859133</v>
      </c>
      <c r="H280" s="71">
        <v>-21453092.597012676</v>
      </c>
      <c r="I280" s="71">
        <v>-8445798.6003690921</v>
      </c>
      <c r="J280" s="71">
        <v>-1764306.062315468</v>
      </c>
      <c r="K280" s="71">
        <v>-94010.031547461636</v>
      </c>
      <c r="L280" s="71">
        <v>-71666.634897302225</v>
      </c>
      <c r="M280" s="71">
        <v>-156942.9699846635</v>
      </c>
      <c r="N280" s="71">
        <v>-21494.927981770616</v>
      </c>
      <c r="O280" s="71">
        <v>-70778802.336207658</v>
      </c>
      <c r="P280" s="71">
        <v>-1998958.6122359782</v>
      </c>
      <c r="Q280" s="71">
        <v>-24848.454113444881</v>
      </c>
      <c r="R280" s="71">
        <v>-14321.193720642563</v>
      </c>
      <c r="S280" s="71">
        <v>-46517.250435221518</v>
      </c>
    </row>
    <row r="281" spans="1:19" x14ac:dyDescent="0.25">
      <c r="A281" s="75" t="s">
        <v>300</v>
      </c>
      <c r="B281" s="71">
        <v>-8247692.7586455941</v>
      </c>
      <c r="C281" s="71">
        <v>-133499.92120914542</v>
      </c>
      <c r="D281" s="71">
        <v>-5316.4050069477562</v>
      </c>
      <c r="E281" s="71">
        <v>-56641.494733657819</v>
      </c>
      <c r="F281" s="71">
        <v>-519881.82582697057</v>
      </c>
      <c r="G281" s="71">
        <v>-6325.224596233069</v>
      </c>
      <c r="H281" s="71">
        <v>-1539576.652826349</v>
      </c>
      <c r="I281" s="71">
        <v>-606110.95024184801</v>
      </c>
      <c r="J281" s="71">
        <v>-126615.05140564783</v>
      </c>
      <c r="K281" s="71">
        <v>-6746.6100305787468</v>
      </c>
      <c r="L281" s="71">
        <v>-5143.1408956805017</v>
      </c>
      <c r="M281" s="71">
        <v>-11262.979047005114</v>
      </c>
      <c r="N281" s="71">
        <v>-1542.5789603651833</v>
      </c>
      <c r="O281" s="71">
        <v>-5079425.7797130011</v>
      </c>
      <c r="P281" s="71">
        <v>-143454.84202092225</v>
      </c>
      <c r="Q281" s="71">
        <v>-1783.2440539231952</v>
      </c>
      <c r="R281" s="71">
        <v>-1027.7574383832587</v>
      </c>
      <c r="S281" s="71">
        <v>-3338.3006389351967</v>
      </c>
    </row>
    <row r="282" spans="1:19" x14ac:dyDescent="0.25">
      <c r="A282" s="74" t="s">
        <v>301</v>
      </c>
      <c r="B282" s="71">
        <v>-384576988.53584123</v>
      </c>
      <c r="C282" s="71">
        <v>-6299724.344587585</v>
      </c>
      <c r="D282" s="71">
        <v>-251627.13904193981</v>
      </c>
      <c r="E282" s="71">
        <v>-2646996.9975073328</v>
      </c>
      <c r="F282" s="71">
        <v>-23578480.702901773</v>
      </c>
      <c r="G282" s="71">
        <v>-266983.11574531265</v>
      </c>
      <c r="H282" s="71">
        <v>-73728754.181931719</v>
      </c>
      <c r="I282" s="71">
        <v>-29209292.786387596</v>
      </c>
      <c r="J282" s="71">
        <v>-5978674.0572228469</v>
      </c>
      <c r="K282" s="71">
        <v>-322231.59922409721</v>
      </c>
      <c r="L282" s="71">
        <v>-246826.64585166943</v>
      </c>
      <c r="M282" s="71">
        <v>-737101.90075428667</v>
      </c>
      <c r="N282" s="71">
        <v>-72616.682862417641</v>
      </c>
      <c r="O282" s="71">
        <v>-235027343.5337404</v>
      </c>
      <c r="P282" s="71">
        <v>-5917004.0243414193</v>
      </c>
      <c r="Q282" s="71">
        <v>-79560.856096490854</v>
      </c>
      <c r="R282" s="71">
        <v>-48999.32502815927</v>
      </c>
      <c r="S282" s="71">
        <v>-164770.64261621094</v>
      </c>
    </row>
    <row r="284" spans="1:19" x14ac:dyDescent="0.25">
      <c r="A284" s="74" t="s">
        <v>302</v>
      </c>
      <c r="B284" s="71"/>
      <c r="C284" s="71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</row>
    <row r="285" spans="1:19" x14ac:dyDescent="0.25">
      <c r="A285" s="75" t="s">
        <v>303</v>
      </c>
      <c r="B285" s="71">
        <v>-113544277.35680385</v>
      </c>
      <c r="C285" s="71">
        <v>-1837865.7552432746</v>
      </c>
      <c r="D285" s="71">
        <v>-73189.846216956474</v>
      </c>
      <c r="E285" s="71">
        <v>-779771.72236451204</v>
      </c>
      <c r="F285" s="71">
        <v>-7157105.3810875425</v>
      </c>
      <c r="G285" s="71">
        <v>-87078.056483848006</v>
      </c>
      <c r="H285" s="71">
        <v>-21195032.792332254</v>
      </c>
      <c r="I285" s="71">
        <v>-8344203.8709693383</v>
      </c>
      <c r="J285" s="71">
        <v>-1743083.1791447205</v>
      </c>
      <c r="K285" s="71">
        <v>-92879.182451023327</v>
      </c>
      <c r="L285" s="71">
        <v>-70804.555095983669</v>
      </c>
      <c r="M285" s="71">
        <v>-155055.09894709347</v>
      </c>
      <c r="N285" s="71">
        <v>-21236.36493816692</v>
      </c>
      <c r="O285" s="71">
        <v>-69927402.295686722</v>
      </c>
      <c r="P285" s="71">
        <v>-1974913.0874844696</v>
      </c>
      <c r="Q285" s="71">
        <v>-24549.551417428967</v>
      </c>
      <c r="R285" s="71">
        <v>-14148.923711662406</v>
      </c>
      <c r="S285" s="71">
        <v>-45957.693228851414</v>
      </c>
    </row>
    <row r="286" spans="1:19" x14ac:dyDescent="0.25">
      <c r="A286" s="75" t="s">
        <v>304</v>
      </c>
      <c r="B286" s="71">
        <v>-2233805.5321996831</v>
      </c>
      <c r="C286" s="71">
        <v>-27981.868594519849</v>
      </c>
      <c r="D286" s="71">
        <v>-1185.5473108314018</v>
      </c>
      <c r="E286" s="71">
        <v>-5976.011823043189</v>
      </c>
      <c r="F286" s="71">
        <v>-140644.88505577645</v>
      </c>
      <c r="G286" s="71">
        <v>-1642.2819194714207</v>
      </c>
      <c r="H286" s="71">
        <v>-374909.10074414691</v>
      </c>
      <c r="I286" s="71">
        <v>-146290.17508398663</v>
      </c>
      <c r="J286" s="71">
        <v>-27252.58554448796</v>
      </c>
      <c r="K286" s="71">
        <v>-894.76021851183691</v>
      </c>
      <c r="L286" s="71">
        <v>-1197.5113042692833</v>
      </c>
      <c r="M286" s="71">
        <v>-12526.587928796944</v>
      </c>
      <c r="N286" s="71">
        <v>-707.93026420152751</v>
      </c>
      <c r="O286" s="71">
        <v>-1429528.8482547784</v>
      </c>
      <c r="P286" s="71">
        <v>-61595.600639390846</v>
      </c>
      <c r="Q286" s="71">
        <v>-344.02432811840612</v>
      </c>
      <c r="R286" s="71">
        <v>-380.81075019063132</v>
      </c>
      <c r="S286" s="71">
        <v>-747.00243516157423</v>
      </c>
    </row>
    <row r="287" spans="1:19" x14ac:dyDescent="0.25">
      <c r="A287" s="75" t="s">
        <v>305</v>
      </c>
      <c r="B287" s="71">
        <v>-4694123.3225976098</v>
      </c>
      <c r="C287" s="71">
        <v>-75980.65447526463</v>
      </c>
      <c r="D287" s="71">
        <v>-3025.7990283801914</v>
      </c>
      <c r="E287" s="71">
        <v>-32237.156406844028</v>
      </c>
      <c r="F287" s="71">
        <v>-295887.52576299448</v>
      </c>
      <c r="G287" s="71">
        <v>-3599.9624581943704</v>
      </c>
      <c r="H287" s="71">
        <v>-876240.52986010036</v>
      </c>
      <c r="I287" s="71">
        <v>-344964.2986069817</v>
      </c>
      <c r="J287" s="71">
        <v>-72062.173408693809</v>
      </c>
      <c r="K287" s="71">
        <v>-3839.7913719340963</v>
      </c>
      <c r="L287" s="71">
        <v>-2927.1868310700756</v>
      </c>
      <c r="M287" s="71">
        <v>-6410.2548644352019</v>
      </c>
      <c r="N287" s="71">
        <v>-877.94927462691783</v>
      </c>
      <c r="O287" s="71">
        <v>-2890923.7668874837</v>
      </c>
      <c r="P287" s="71">
        <v>-81646.436085302135</v>
      </c>
      <c r="Q287" s="71">
        <v>-1014.9223241408665</v>
      </c>
      <c r="R287" s="71">
        <v>-584.94178949996194</v>
      </c>
      <c r="S287" s="71">
        <v>-1899.9731616629167</v>
      </c>
    </row>
    <row r="288" spans="1:19" x14ac:dyDescent="0.25">
      <c r="A288" s="74" t="s">
        <v>306</v>
      </c>
      <c r="B288" s="71">
        <v>-120472206.21160114</v>
      </c>
      <c r="C288" s="71">
        <v>-1941828.2783130591</v>
      </c>
      <c r="D288" s="71">
        <v>-77401.192556168069</v>
      </c>
      <c r="E288" s="71">
        <v>-817984.8905943993</v>
      </c>
      <c r="F288" s="71">
        <v>-7593637.791906314</v>
      </c>
      <c r="G288" s="71">
        <v>-92320.300861513795</v>
      </c>
      <c r="H288" s="71">
        <v>-22446182.422936503</v>
      </c>
      <c r="I288" s="71">
        <v>-8835458.3446603082</v>
      </c>
      <c r="J288" s="71">
        <v>-1842397.9380979023</v>
      </c>
      <c r="K288" s="71">
        <v>-97613.734041469259</v>
      </c>
      <c r="L288" s="71">
        <v>-74929.253231323033</v>
      </c>
      <c r="M288" s="71">
        <v>-173991.94174032562</v>
      </c>
      <c r="N288" s="71">
        <v>-22822.244476995365</v>
      </c>
      <c r="O288" s="71">
        <v>-74247854.910828993</v>
      </c>
      <c r="P288" s="71">
        <v>-2118155.1242091623</v>
      </c>
      <c r="Q288" s="71">
        <v>-25908.498069688238</v>
      </c>
      <c r="R288" s="71">
        <v>-15114.676251352999</v>
      </c>
      <c r="S288" s="71">
        <v>-48604.668825675901</v>
      </c>
    </row>
    <row r="290" spans="1:19" x14ac:dyDescent="0.25">
      <c r="A290" s="74" t="s">
        <v>307</v>
      </c>
      <c r="B290" s="71"/>
      <c r="C290" s="71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</row>
    <row r="291" spans="1:19" x14ac:dyDescent="0.25">
      <c r="A291" s="75" t="s">
        <v>308</v>
      </c>
      <c r="B291" s="71">
        <v>-84062244.322265163</v>
      </c>
      <c r="C291" s="71">
        <v>-1360659.6804812616</v>
      </c>
      <c r="D291" s="71">
        <v>-54185.93413796684</v>
      </c>
      <c r="E291" s="71">
        <v>-577302.19934392197</v>
      </c>
      <c r="F291" s="71">
        <v>-5298746.4907153938</v>
      </c>
      <c r="G291" s="71">
        <v>-64468.038633517346</v>
      </c>
      <c r="H291" s="71">
        <v>-15691693.729386283</v>
      </c>
      <c r="I291" s="71">
        <v>-6177612.1245813183</v>
      </c>
      <c r="J291" s="71">
        <v>-1290487.6184895099</v>
      </c>
      <c r="K291" s="71">
        <v>-68762.888887084133</v>
      </c>
      <c r="L291" s="71">
        <v>-52419.989348333322</v>
      </c>
      <c r="M291" s="71">
        <v>-114794.6855141311</v>
      </c>
      <c r="N291" s="71">
        <v>-15722.293888393851</v>
      </c>
      <c r="O291" s="71">
        <v>-51770591.292147629</v>
      </c>
      <c r="P291" s="71">
        <v>-1462122.3573748914</v>
      </c>
      <c r="Q291" s="71">
        <v>-18175.203870195437</v>
      </c>
      <c r="R291" s="71">
        <v>-10475.123094132627</v>
      </c>
      <c r="S291" s="71">
        <v>-34024.672371213259</v>
      </c>
    </row>
    <row r="292" spans="1:19" x14ac:dyDescent="0.25">
      <c r="A292" s="74" t="s">
        <v>309</v>
      </c>
      <c r="B292" s="71">
        <v>-84062244.322265163</v>
      </c>
      <c r="C292" s="71">
        <v>-1360659.6804812616</v>
      </c>
      <c r="D292" s="71">
        <v>-54185.93413796684</v>
      </c>
      <c r="E292" s="71">
        <v>-577302.19934392197</v>
      </c>
      <c r="F292" s="71">
        <v>-5298746.4907153938</v>
      </c>
      <c r="G292" s="71">
        <v>-64468.038633517346</v>
      </c>
      <c r="H292" s="71">
        <v>-15691693.729386283</v>
      </c>
      <c r="I292" s="71">
        <v>-6177612.1245813183</v>
      </c>
      <c r="J292" s="71">
        <v>-1290487.6184895099</v>
      </c>
      <c r="K292" s="71">
        <v>-68762.888887084133</v>
      </c>
      <c r="L292" s="71">
        <v>-52419.989348333322</v>
      </c>
      <c r="M292" s="71">
        <v>-114794.6855141311</v>
      </c>
      <c r="N292" s="71">
        <v>-15722.293888393851</v>
      </c>
      <c r="O292" s="71">
        <v>-51770591.292147629</v>
      </c>
      <c r="P292" s="71">
        <v>-1462122.3573748914</v>
      </c>
      <c r="Q292" s="71">
        <v>-18175.203870195437</v>
      </c>
      <c r="R292" s="71">
        <v>-10475.123094132627</v>
      </c>
      <c r="S292" s="71">
        <v>-34024.672371213259</v>
      </c>
    </row>
    <row r="294" spans="1:19" x14ac:dyDescent="0.25">
      <c r="A294" s="74" t="s">
        <v>310</v>
      </c>
      <c r="B294" s="71"/>
      <c r="C294" s="71"/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</row>
    <row r="295" spans="1:19" x14ac:dyDescent="0.25">
      <c r="A295" s="75" t="s">
        <v>311</v>
      </c>
      <c r="B295" s="71">
        <v>-435186886.52625656</v>
      </c>
      <c r="C295" s="71">
        <v>-7044080.9039119855</v>
      </c>
      <c r="D295" s="71">
        <v>-280518.42014373629</v>
      </c>
      <c r="E295" s="71">
        <v>-2988670.4636875656</v>
      </c>
      <c r="F295" s="71">
        <v>-27431399.272974156</v>
      </c>
      <c r="G295" s="71">
        <v>-333748.46507570427</v>
      </c>
      <c r="H295" s="71">
        <v>-81235272.665763006</v>
      </c>
      <c r="I295" s="71">
        <v>-31981251.611091334</v>
      </c>
      <c r="J295" s="71">
        <v>-6680802.937382252</v>
      </c>
      <c r="K295" s="71">
        <v>-355982.73356348003</v>
      </c>
      <c r="L295" s="71">
        <v>-271376.19439216523</v>
      </c>
      <c r="M295" s="71">
        <v>-594287.50899318501</v>
      </c>
      <c r="N295" s="71">
        <v>-81393.688468637134</v>
      </c>
      <c r="O295" s="71">
        <v>-268014286.55272853</v>
      </c>
      <c r="P295" s="71">
        <v>-7569349.1359458854</v>
      </c>
      <c r="Q295" s="71">
        <v>-94092.305624480461</v>
      </c>
      <c r="R295" s="71">
        <v>-54229.294519411735</v>
      </c>
      <c r="S295" s="71">
        <v>-176144.37199105753</v>
      </c>
    </row>
    <row r="296" spans="1:19" x14ac:dyDescent="0.25">
      <c r="A296" s="75" t="s">
        <v>312</v>
      </c>
      <c r="B296" s="71">
        <v>-4123910.0879860134</v>
      </c>
      <c r="C296" s="71">
        <v>-67577.570079100653</v>
      </c>
      <c r="D296" s="71">
        <v>-2711.5492574797795</v>
      </c>
      <c r="E296" s="71">
        <v>-27838.658281679796</v>
      </c>
      <c r="F296" s="71">
        <v>-245763.84044064826</v>
      </c>
      <c r="G296" s="71">
        <v>-2573.1593700950762</v>
      </c>
      <c r="H296" s="71">
        <v>-805306.00480445917</v>
      </c>
      <c r="I296" s="71">
        <v>-320647.18846796855</v>
      </c>
      <c r="J296" s="71">
        <v>-64209.393145340873</v>
      </c>
      <c r="K296" s="71">
        <v>-3478.0929797518293</v>
      </c>
      <c r="L296" s="71">
        <v>-2699.4029907414142</v>
      </c>
      <c r="M296" s="71">
        <v>-11669.981715217576</v>
      </c>
      <c r="N296" s="71">
        <v>-799.09964758964963</v>
      </c>
      <c r="O296" s="71">
        <v>-2505246.9688052181</v>
      </c>
      <c r="P296" s="71">
        <v>-60182.960459628433</v>
      </c>
      <c r="Q296" s="71">
        <v>-805.78675054113762</v>
      </c>
      <c r="R296" s="71">
        <v>-539.56139509644913</v>
      </c>
      <c r="S296" s="71">
        <v>-1860.8693954565067</v>
      </c>
    </row>
    <row r="297" spans="1:19" x14ac:dyDescent="0.25">
      <c r="A297" s="75" t="s">
        <v>313</v>
      </c>
      <c r="B297" s="71">
        <v>-3221815.17739528</v>
      </c>
      <c r="C297" s="71">
        <v>-16391.894525936794</v>
      </c>
      <c r="D297" s="71">
        <v>-663.77829120033323</v>
      </c>
      <c r="E297" s="71">
        <v>0</v>
      </c>
      <c r="F297" s="71">
        <v>-252739.352745816</v>
      </c>
      <c r="G297" s="71">
        <v>-5326.7696247606837</v>
      </c>
      <c r="H297" s="71">
        <v>-255130.31956821526</v>
      </c>
      <c r="I297" s="71">
        <v>-86331.144078546538</v>
      </c>
      <c r="J297" s="71">
        <v>-16198.437760216757</v>
      </c>
      <c r="K297" s="71">
        <v>0</v>
      </c>
      <c r="L297" s="71">
        <v>-741.92985773954558</v>
      </c>
      <c r="M297" s="71">
        <v>-23820.261281866689</v>
      </c>
      <c r="N297" s="71">
        <v>-592.11053581095325</v>
      </c>
      <c r="O297" s="71">
        <v>-2556577.4834445831</v>
      </c>
      <c r="P297" s="71">
        <v>-6771.1902634455928</v>
      </c>
      <c r="Q297" s="71">
        <v>-178.21872132287797</v>
      </c>
      <c r="R297" s="71">
        <v>-352.28669581889267</v>
      </c>
      <c r="S297" s="71">
        <v>0</v>
      </c>
    </row>
    <row r="298" spans="1:19" x14ac:dyDescent="0.25">
      <c r="A298" s="75" t="s">
        <v>314</v>
      </c>
      <c r="B298" s="71">
        <v>-223209604.29332504</v>
      </c>
      <c r="C298" s="71">
        <v>-5541532.2408723263</v>
      </c>
      <c r="D298" s="71">
        <v>-211215.11991933614</v>
      </c>
      <c r="E298" s="71">
        <v>-3031913.8041424225</v>
      </c>
      <c r="F298" s="71">
        <v>-12423068.212244878</v>
      </c>
      <c r="G298" s="71">
        <v>-145526.82752853329</v>
      </c>
      <c r="H298" s="71">
        <v>-53747938.210967414</v>
      </c>
      <c r="I298" s="71">
        <v>-21849601.581508659</v>
      </c>
      <c r="J298" s="71">
        <v>-5196207.7807715936</v>
      </c>
      <c r="K298" s="71">
        <v>-347697.03836983908</v>
      </c>
      <c r="L298" s="71">
        <v>-185012.57294019705</v>
      </c>
      <c r="M298" s="71">
        <v>-202828.94851346489</v>
      </c>
      <c r="N298" s="71">
        <v>-21893.826507611509</v>
      </c>
      <c r="O298" s="71">
        <v>-118870199.45607433</v>
      </c>
      <c r="P298" s="71">
        <v>-1162868.1610622469</v>
      </c>
      <c r="Q298" s="71">
        <v>-67877.528786112031</v>
      </c>
      <c r="R298" s="71">
        <v>-24051.325182322438</v>
      </c>
      <c r="S298" s="71">
        <v>-180171.65793373558</v>
      </c>
    </row>
    <row r="299" spans="1:19" x14ac:dyDescent="0.25">
      <c r="A299" s="74" t="s">
        <v>315</v>
      </c>
      <c r="B299" s="71">
        <v>-665742216.08496284</v>
      </c>
      <c r="C299" s="71">
        <v>-12669582.60938935</v>
      </c>
      <c r="D299" s="71">
        <v>-495108.86761175259</v>
      </c>
      <c r="E299" s="71">
        <v>-6048422.9261116683</v>
      </c>
      <c r="F299" s="71">
        <v>-40352970.678405501</v>
      </c>
      <c r="G299" s="71">
        <v>-487175.22159909329</v>
      </c>
      <c r="H299" s="71">
        <v>-136043647.20110309</v>
      </c>
      <c r="I299" s="71">
        <v>-54237831.525146507</v>
      </c>
      <c r="J299" s="71">
        <v>-11957418.549059402</v>
      </c>
      <c r="K299" s="71">
        <v>-707157.86491307092</v>
      </c>
      <c r="L299" s="71">
        <v>-459830.10018084326</v>
      </c>
      <c r="M299" s="71">
        <v>-832606.70050373417</v>
      </c>
      <c r="N299" s="71">
        <v>-104678.72515964924</v>
      </c>
      <c r="O299" s="71">
        <v>-391946310.46105266</v>
      </c>
      <c r="P299" s="71">
        <v>-8799171.4477312062</v>
      </c>
      <c r="Q299" s="71">
        <v>-162953.83988245652</v>
      </c>
      <c r="R299" s="71">
        <v>-79172.467792649506</v>
      </c>
      <c r="S299" s="71">
        <v>-358176.89932024962</v>
      </c>
    </row>
    <row r="301" spans="1:19" x14ac:dyDescent="0.25">
      <c r="A301" s="73" t="s">
        <v>316</v>
      </c>
      <c r="B301" s="71">
        <v>-1822127578.7593162</v>
      </c>
      <c r="C301" s="71">
        <v>-31453880.899890311</v>
      </c>
      <c r="D301" s="71">
        <v>-1243983.932800048</v>
      </c>
      <c r="E301" s="71">
        <v>-13986492.646783363</v>
      </c>
      <c r="F301" s="71">
        <v>-112581157.35107228</v>
      </c>
      <c r="G301" s="71">
        <v>-1345993.7960018846</v>
      </c>
      <c r="H301" s="71">
        <v>-353801914.63876623</v>
      </c>
      <c r="I301" s="71">
        <v>-140148330.7170974</v>
      </c>
      <c r="J301" s="71">
        <v>-29777524.795259092</v>
      </c>
      <c r="K301" s="71">
        <v>-1659795.9745836644</v>
      </c>
      <c r="L301" s="71">
        <v>-1187749.7325805495</v>
      </c>
      <c r="M301" s="71">
        <v>-2633159.6713379053</v>
      </c>
      <c r="N301" s="71">
        <v>-321938.08133544528</v>
      </c>
      <c r="O301" s="71">
        <v>-1102353536.9093814</v>
      </c>
      <c r="P301" s="71">
        <v>-28163235.516330227</v>
      </c>
      <c r="Q301" s="71">
        <v>-409249.4084275912</v>
      </c>
      <c r="R301" s="71">
        <v>-224450.45166271349</v>
      </c>
      <c r="S301" s="71">
        <v>-835184.23600613629</v>
      </c>
    </row>
    <row r="303" spans="1:19" x14ac:dyDescent="0.25">
      <c r="A303" s="73" t="s">
        <v>317</v>
      </c>
      <c r="B303" s="71"/>
      <c r="C303" s="71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</row>
    <row r="304" spans="1:19" x14ac:dyDescent="0.25">
      <c r="A304" s="74" t="s">
        <v>318</v>
      </c>
      <c r="B304" s="71"/>
      <c r="C304" s="71"/>
      <c r="D304" s="71"/>
      <c r="E304" s="71"/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</row>
    <row r="305" spans="1:19" x14ac:dyDescent="0.25">
      <c r="A305" s="75" t="s">
        <v>319</v>
      </c>
      <c r="B305" s="71">
        <v>-2826088.2441648841</v>
      </c>
      <c r="C305" s="71">
        <v>-45744.012170024173</v>
      </c>
      <c r="D305" s="71">
        <v>-1821.6766956558743</v>
      </c>
      <c r="E305" s="71">
        <v>-19408.32025185724</v>
      </c>
      <c r="F305" s="71">
        <v>-178138.53635423843</v>
      </c>
      <c r="G305" s="71">
        <v>-2167.3507241620778</v>
      </c>
      <c r="H305" s="71">
        <v>-527538.98658292973</v>
      </c>
      <c r="I305" s="71">
        <v>-207685.11646393867</v>
      </c>
      <c r="J305" s="71">
        <v>-43384.897908175066</v>
      </c>
      <c r="K305" s="71">
        <v>-2311.7392770720185</v>
      </c>
      <c r="L305" s="71">
        <v>-1762.3074050776352</v>
      </c>
      <c r="M305" s="71">
        <v>-3859.2820574761081</v>
      </c>
      <c r="N305" s="71">
        <v>-528.56773320203399</v>
      </c>
      <c r="O305" s="71">
        <v>-1740475.2945128225</v>
      </c>
      <c r="P305" s="71">
        <v>-49155.085484832598</v>
      </c>
      <c r="Q305" s="71">
        <v>-611.03210373428817</v>
      </c>
      <c r="R305" s="71">
        <v>-352.16311997355666</v>
      </c>
      <c r="S305" s="71">
        <v>-1143.8753197120973</v>
      </c>
    </row>
    <row r="306" spans="1:19" x14ac:dyDescent="0.25">
      <c r="A306" s="74" t="s">
        <v>320</v>
      </c>
      <c r="B306" s="71">
        <v>-2826088.2441648841</v>
      </c>
      <c r="C306" s="71">
        <v>-45744.012170024173</v>
      </c>
      <c r="D306" s="71">
        <v>-1821.6766956558743</v>
      </c>
      <c r="E306" s="71">
        <v>-19408.32025185724</v>
      </c>
      <c r="F306" s="71">
        <v>-178138.53635423843</v>
      </c>
      <c r="G306" s="71">
        <v>-2167.3507241620778</v>
      </c>
      <c r="H306" s="71">
        <v>-527538.98658292973</v>
      </c>
      <c r="I306" s="71">
        <v>-207685.11646393867</v>
      </c>
      <c r="J306" s="71">
        <v>-43384.897908175066</v>
      </c>
      <c r="K306" s="71">
        <v>-2311.7392770720185</v>
      </c>
      <c r="L306" s="71">
        <v>-1762.3074050776352</v>
      </c>
      <c r="M306" s="71">
        <v>-3859.2820574761081</v>
      </c>
      <c r="N306" s="71">
        <v>-528.56773320203399</v>
      </c>
      <c r="O306" s="71">
        <v>-1740475.2945128225</v>
      </c>
      <c r="P306" s="71">
        <v>-49155.085484832598</v>
      </c>
      <c r="Q306" s="71">
        <v>-611.03210373428817</v>
      </c>
      <c r="R306" s="71">
        <v>-352.16311997355666</v>
      </c>
      <c r="S306" s="71">
        <v>-1143.8753197120973</v>
      </c>
    </row>
    <row r="308" spans="1:19" x14ac:dyDescent="0.25">
      <c r="A308" s="74" t="s">
        <v>321</v>
      </c>
      <c r="B308" s="71"/>
      <c r="C308" s="71"/>
      <c r="D308" s="71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71"/>
    </row>
    <row r="309" spans="1:19" x14ac:dyDescent="0.25">
      <c r="A309" s="75" t="s">
        <v>322</v>
      </c>
      <c r="B309" s="71">
        <v>-2484803.7590814815</v>
      </c>
      <c r="C309" s="71">
        <v>-40219.867030066263</v>
      </c>
      <c r="D309" s="71">
        <v>-1601.6871060353044</v>
      </c>
      <c r="E309" s="71">
        <v>-17064.529820979806</v>
      </c>
      <c r="F309" s="71">
        <v>-156626.14417091064</v>
      </c>
      <c r="G309" s="71">
        <v>-1905.6167965616069</v>
      </c>
      <c r="H309" s="71">
        <v>-463832.24573040637</v>
      </c>
      <c r="I309" s="71">
        <v>-182604.61581848667</v>
      </c>
      <c r="J309" s="71">
        <v>-38145.644472420121</v>
      </c>
      <c r="K309" s="71">
        <v>-2032.568677763383</v>
      </c>
      <c r="L309" s="71">
        <v>-1549.487378476407</v>
      </c>
      <c r="M309" s="71">
        <v>-3393.2268688255658</v>
      </c>
      <c r="N309" s="71">
        <v>-464.73675869866588</v>
      </c>
      <c r="O309" s="71">
        <v>-1530291.7604654911</v>
      </c>
      <c r="P309" s="71">
        <v>-43219.011806468377</v>
      </c>
      <c r="Q309" s="71">
        <v>-537.2425547621516</v>
      </c>
      <c r="R309" s="71">
        <v>-309.63514537343735</v>
      </c>
      <c r="S309" s="71">
        <v>-1005.7384797554541</v>
      </c>
    </row>
    <row r="310" spans="1:19" x14ac:dyDescent="0.25">
      <c r="A310" s="75" t="s">
        <v>323</v>
      </c>
      <c r="B310" s="71">
        <v>-4831844.0746351583</v>
      </c>
      <c r="C310" s="71">
        <v>-79178.322174431494</v>
      </c>
      <c r="D310" s="71">
        <v>-3177.0293079385556</v>
      </c>
      <c r="E310" s="71">
        <v>-32617.60154664742</v>
      </c>
      <c r="F310" s="71">
        <v>-287953.06659381127</v>
      </c>
      <c r="G310" s="71">
        <v>-3014.8826211576702</v>
      </c>
      <c r="H310" s="71">
        <v>-943549.43841242569</v>
      </c>
      <c r="I310" s="71">
        <v>-375691.31833424972</v>
      </c>
      <c r="J310" s="71">
        <v>-75231.944728637565</v>
      </c>
      <c r="K310" s="71">
        <v>-4075.162308752308</v>
      </c>
      <c r="L310" s="71">
        <v>-3162.7979435982706</v>
      </c>
      <c r="M310" s="71">
        <v>-13673.317506617261</v>
      </c>
      <c r="N310" s="71">
        <v>-936.27766242952771</v>
      </c>
      <c r="O310" s="71">
        <v>-2935311.9887322425</v>
      </c>
      <c r="P310" s="71">
        <v>-70514.311584536161</v>
      </c>
      <c r="Q310" s="71">
        <v>-944.11271171121564</v>
      </c>
      <c r="R310" s="71">
        <v>-632.18558944670656</v>
      </c>
      <c r="S310" s="71">
        <v>-2180.316876524716</v>
      </c>
    </row>
    <row r="311" spans="1:19" x14ac:dyDescent="0.25">
      <c r="A311" s="75" t="s">
        <v>324</v>
      </c>
      <c r="B311" s="71">
        <v>-128035751.21936113</v>
      </c>
      <c r="C311" s="71">
        <v>-2072429.6115202729</v>
      </c>
      <c r="D311" s="71">
        <v>-82530.948808368237</v>
      </c>
      <c r="E311" s="71">
        <v>-879292.73563316953</v>
      </c>
      <c r="F311" s="71">
        <v>-8070555.2525916398</v>
      </c>
      <c r="G311" s="71">
        <v>-98191.68905885295</v>
      </c>
      <c r="H311" s="71">
        <v>-23900120.806243699</v>
      </c>
      <c r="I311" s="71">
        <v>-9409161.2172565553</v>
      </c>
      <c r="J311" s="71">
        <v>-1965550.0873752597</v>
      </c>
      <c r="K311" s="71">
        <v>-104733.20342149578</v>
      </c>
      <c r="L311" s="71">
        <v>-79841.226810394481</v>
      </c>
      <c r="M311" s="71">
        <v>-174844.53233779702</v>
      </c>
      <c r="N311" s="71">
        <v>-23946.728107506624</v>
      </c>
      <c r="O311" s="71">
        <v>-78852124.406164363</v>
      </c>
      <c r="P311" s="71">
        <v>-2226968.0747928075</v>
      </c>
      <c r="Q311" s="71">
        <v>-27682.771258929504</v>
      </c>
      <c r="R311" s="71">
        <v>-15954.728133725479</v>
      </c>
      <c r="S311" s="71">
        <v>-51823.199846296266</v>
      </c>
    </row>
    <row r="312" spans="1:19" x14ac:dyDescent="0.25">
      <c r="A312" s="75" t="s">
        <v>325</v>
      </c>
      <c r="B312" s="71">
        <v>-13391761.867800349</v>
      </c>
      <c r="C312" s="71">
        <v>-269441.48975946091</v>
      </c>
      <c r="D312" s="71">
        <v>-10453.032999382962</v>
      </c>
      <c r="E312" s="71">
        <v>-142391.58390011144</v>
      </c>
      <c r="F312" s="71">
        <v>-749264.4232670794</v>
      </c>
      <c r="G312" s="71">
        <v>-6690.1207783652044</v>
      </c>
      <c r="H312" s="71">
        <v>-2982569.8064377913</v>
      </c>
      <c r="I312" s="71">
        <v>-1206273.5830779532</v>
      </c>
      <c r="J312" s="71">
        <v>-252274.84203564422</v>
      </c>
      <c r="K312" s="71">
        <v>-16996.035528418808</v>
      </c>
      <c r="L312" s="71">
        <v>-10328.28717342452</v>
      </c>
      <c r="M312" s="71">
        <v>-4038.7526803498531</v>
      </c>
      <c r="N312" s="71">
        <v>-1022.8841444496763</v>
      </c>
      <c r="O312" s="71">
        <v>-7704737.2419885714</v>
      </c>
      <c r="P312" s="71">
        <v>-23306.196747001446</v>
      </c>
      <c r="Q312" s="71">
        <v>-3118.9021690131312</v>
      </c>
      <c r="R312" s="71">
        <v>-1259.5732700261083</v>
      </c>
      <c r="S312" s="71">
        <v>-7595.1118433045995</v>
      </c>
    </row>
    <row r="313" spans="1:19" x14ac:dyDescent="0.25">
      <c r="A313" s="74" t="s">
        <v>326</v>
      </c>
      <c r="B313" s="71">
        <v>-148744160.92087811</v>
      </c>
      <c r="C313" s="71">
        <v>-2461269.2904842319</v>
      </c>
      <c r="D313" s="71">
        <v>-97762.698221725062</v>
      </c>
      <c r="E313" s="71">
        <v>-1071366.4509009081</v>
      </c>
      <c r="F313" s="71">
        <v>-9264398.8866234403</v>
      </c>
      <c r="G313" s="71">
        <v>-109802.30925493743</v>
      </c>
      <c r="H313" s="71">
        <v>-28290072.296824321</v>
      </c>
      <c r="I313" s="71">
        <v>-11173730.734487243</v>
      </c>
      <c r="J313" s="71">
        <v>-2331202.5186119615</v>
      </c>
      <c r="K313" s="71">
        <v>-127836.96993643028</v>
      </c>
      <c r="L313" s="71">
        <v>-94881.799305893685</v>
      </c>
      <c r="M313" s="71">
        <v>-195949.82939358969</v>
      </c>
      <c r="N313" s="71">
        <v>-26370.626673084495</v>
      </c>
      <c r="O313" s="71">
        <v>-91022465.397350669</v>
      </c>
      <c r="P313" s="71">
        <v>-2364007.5949308132</v>
      </c>
      <c r="Q313" s="71">
        <v>-32283.028694416003</v>
      </c>
      <c r="R313" s="71">
        <v>-18156.122138571729</v>
      </c>
      <c r="S313" s="71">
        <v>-62604.367045881037</v>
      </c>
    </row>
    <row r="315" spans="1:19" x14ac:dyDescent="0.25">
      <c r="A315" s="73" t="s">
        <v>327</v>
      </c>
      <c r="B315" s="71">
        <v>-151570249.165043</v>
      </c>
      <c r="C315" s="71">
        <v>-2507013.3026542561</v>
      </c>
      <c r="D315" s="71">
        <v>-99584.374917380934</v>
      </c>
      <c r="E315" s="71">
        <v>-1090774.7711527653</v>
      </c>
      <c r="F315" s="71">
        <v>-9442537.4229776785</v>
      </c>
      <c r="G315" s="71">
        <v>-111969.65997909951</v>
      </c>
      <c r="H315" s="71">
        <v>-28817611.283407252</v>
      </c>
      <c r="I315" s="71">
        <v>-11381415.850951182</v>
      </c>
      <c r="J315" s="71">
        <v>-2374587.4165201364</v>
      </c>
      <c r="K315" s="71">
        <v>-130148.7092135023</v>
      </c>
      <c r="L315" s="71">
        <v>-96644.106710971319</v>
      </c>
      <c r="M315" s="71">
        <v>-199809.11145106581</v>
      </c>
      <c r="N315" s="71">
        <v>-26899.19440628653</v>
      </c>
      <c r="O315" s="71">
        <v>-92762940.691863492</v>
      </c>
      <c r="P315" s="71">
        <v>-2413162.6804156457</v>
      </c>
      <c r="Q315" s="71">
        <v>-32894.060798150291</v>
      </c>
      <c r="R315" s="71">
        <v>-18508.285258545286</v>
      </c>
      <c r="S315" s="71">
        <v>-63748.242365593134</v>
      </c>
    </row>
    <row r="317" spans="1:19" x14ac:dyDescent="0.25">
      <c r="A317" s="73" t="s">
        <v>328</v>
      </c>
      <c r="B317" s="71"/>
      <c r="C317" s="71"/>
      <c r="D317" s="71"/>
      <c r="E317" s="71"/>
      <c r="F317" s="71"/>
      <c r="G317" s="71"/>
      <c r="H317" s="71"/>
      <c r="I317" s="71"/>
      <c r="J317" s="71"/>
      <c r="K317" s="71"/>
      <c r="L317" s="71"/>
      <c r="M317" s="71"/>
      <c r="N317" s="71"/>
      <c r="O317" s="71"/>
      <c r="P317" s="71"/>
      <c r="Q317" s="71"/>
      <c r="R317" s="71"/>
      <c r="S317" s="71"/>
    </row>
    <row r="318" spans="1:19" x14ac:dyDescent="0.25">
      <c r="A318" s="74" t="s">
        <v>329</v>
      </c>
      <c r="B318" s="71"/>
      <c r="C318" s="71"/>
      <c r="D318" s="71"/>
      <c r="E318" s="71"/>
      <c r="F318" s="71"/>
      <c r="G318" s="71"/>
      <c r="H318" s="71"/>
      <c r="I318" s="71"/>
      <c r="J318" s="71"/>
      <c r="K318" s="71"/>
      <c r="L318" s="71"/>
      <c r="M318" s="71"/>
      <c r="N318" s="71"/>
      <c r="O318" s="71"/>
      <c r="P318" s="71"/>
      <c r="Q318" s="71"/>
      <c r="R318" s="71"/>
      <c r="S318" s="71"/>
    </row>
    <row r="319" spans="1:19" x14ac:dyDescent="0.25">
      <c r="A319" s="75" t="s">
        <v>330</v>
      </c>
      <c r="B319" s="71">
        <v>-10709.970000000001</v>
      </c>
      <c r="C319" s="71">
        <v>-173.35516646804692</v>
      </c>
      <c r="D319" s="71">
        <v>-6.903571677373022</v>
      </c>
      <c r="E319" s="71">
        <v>-73.551322424897378</v>
      </c>
      <c r="F319" s="71">
        <v>-675.08804232741863</v>
      </c>
      <c r="G319" s="71">
        <v>-8.2135656178398673</v>
      </c>
      <c r="H319" s="71">
        <v>-1999.2039285394455</v>
      </c>
      <c r="I319" s="71">
        <v>-787.06012502188378</v>
      </c>
      <c r="J319" s="71">
        <v>-164.41487841329709</v>
      </c>
      <c r="K319" s="71">
        <v>-8.7607520240682515</v>
      </c>
      <c r="L319" s="71">
        <v>-6.6785810662952994</v>
      </c>
      <c r="M319" s="71">
        <v>-14.625443894913246</v>
      </c>
      <c r="N319" s="71">
        <v>-2.0031025489915697</v>
      </c>
      <c r="O319" s="71">
        <v>-6595.8443542805198</v>
      </c>
      <c r="P319" s="71">
        <v>-186.28204267045444</v>
      </c>
      <c r="Q319" s="71">
        <v>-2.3156161218755309</v>
      </c>
      <c r="R319" s="71">
        <v>-1.3345855203957817</v>
      </c>
      <c r="S319" s="71">
        <v>-4.3349213822858301</v>
      </c>
    </row>
    <row r="320" spans="1:19" x14ac:dyDescent="0.25">
      <c r="A320" s="75" t="s">
        <v>331</v>
      </c>
      <c r="B320" s="71">
        <v>-105362.61480231688</v>
      </c>
      <c r="C320" s="71">
        <v>-1705.4346210647034</v>
      </c>
      <c r="D320" s="71">
        <v>-67.916003817306503</v>
      </c>
      <c r="E320" s="71">
        <v>-723.58369377836493</v>
      </c>
      <c r="F320" s="71">
        <v>-6641.3856772142235</v>
      </c>
      <c r="G320" s="71">
        <v>-80.803471003748427</v>
      </c>
      <c r="H320" s="71">
        <v>-19667.781836361846</v>
      </c>
      <c r="I320" s="71">
        <v>-7742.9453844356331</v>
      </c>
      <c r="J320" s="71">
        <v>-1617.481795189901</v>
      </c>
      <c r="K320" s="71">
        <v>-86.186585106262811</v>
      </c>
      <c r="L320" s="71">
        <v>-65.702589672437767</v>
      </c>
      <c r="M320" s="71">
        <v>-143.88229018499973</v>
      </c>
      <c r="N320" s="71">
        <v>-19.706135710831859</v>
      </c>
      <c r="O320" s="71">
        <v>-64888.64189125596</v>
      </c>
      <c r="P320" s="71">
        <v>-1832.6067305954966</v>
      </c>
      <c r="Q320" s="71">
        <v>-22.780583837228892</v>
      </c>
      <c r="R320" s="71">
        <v>-13.129394396642599</v>
      </c>
      <c r="S320" s="71">
        <v>-42.646118691285693</v>
      </c>
    </row>
    <row r="321" spans="1:19" x14ac:dyDescent="0.25">
      <c r="A321" s="75" t="s">
        <v>332</v>
      </c>
      <c r="B321" s="71">
        <v>-29877559.616196845</v>
      </c>
      <c r="C321" s="71">
        <v>-483608.20066954417</v>
      </c>
      <c r="D321" s="71">
        <v>-19258.865744292514</v>
      </c>
      <c r="E321" s="71">
        <v>-205185.82410594873</v>
      </c>
      <c r="F321" s="71">
        <v>-1883290.3575658069</v>
      </c>
      <c r="G321" s="71">
        <v>-22913.350495711496</v>
      </c>
      <c r="H321" s="71">
        <v>-5577171.0434176987</v>
      </c>
      <c r="I321" s="71">
        <v>-2195658.4198529669</v>
      </c>
      <c r="J321" s="71">
        <v>-458667.51555634971</v>
      </c>
      <c r="K321" s="71">
        <v>-24439.834180844242</v>
      </c>
      <c r="L321" s="71">
        <v>-18631.210354449293</v>
      </c>
      <c r="M321" s="71">
        <v>-40800.5411671193</v>
      </c>
      <c r="N321" s="71">
        <v>-5588.0470089880255</v>
      </c>
      <c r="O321" s="71">
        <v>-18400400.086477507</v>
      </c>
      <c r="P321" s="71">
        <v>-519670.25447442208</v>
      </c>
      <c r="Q321" s="71">
        <v>-6459.8648483200886</v>
      </c>
      <c r="R321" s="71">
        <v>-3723.0877816219886</v>
      </c>
      <c r="S321" s="71">
        <v>-12093.112495251746</v>
      </c>
    </row>
    <row r="322" spans="1:19" x14ac:dyDescent="0.25">
      <c r="A322" s="75" t="s">
        <v>333</v>
      </c>
      <c r="B322" s="71">
        <v>-947896.39589782979</v>
      </c>
      <c r="C322" s="71">
        <v>-15342.968981736632</v>
      </c>
      <c r="D322" s="71">
        <v>-611.00738020780864</v>
      </c>
      <c r="E322" s="71">
        <v>-6509.7319077531893</v>
      </c>
      <c r="F322" s="71">
        <v>-59749.329105112483</v>
      </c>
      <c r="G322" s="71">
        <v>-726.94967834837439</v>
      </c>
      <c r="H322" s="71">
        <v>-176941.50390032114</v>
      </c>
      <c r="I322" s="71">
        <v>-69659.528071800247</v>
      </c>
      <c r="J322" s="71">
        <v>-14551.700021563478</v>
      </c>
      <c r="K322" s="71">
        <v>-775.37894774391668</v>
      </c>
      <c r="L322" s="71">
        <v>-591.09436557271374</v>
      </c>
      <c r="M322" s="71">
        <v>-1294.4392520608537</v>
      </c>
      <c r="N322" s="71">
        <v>-177.28655512600548</v>
      </c>
      <c r="O322" s="71">
        <v>-583771.67175310024</v>
      </c>
      <c r="P322" s="71">
        <v>-16487.074834738989</v>
      </c>
      <c r="Q322" s="71">
        <v>-204.94587531138973</v>
      </c>
      <c r="R322" s="71">
        <v>-118.11880003404217</v>
      </c>
      <c r="S322" s="71">
        <v>-383.66646729815074</v>
      </c>
    </row>
    <row r="323" spans="1:19" x14ac:dyDescent="0.25">
      <c r="A323" s="75" t="s">
        <v>334</v>
      </c>
      <c r="B323" s="71">
        <v>-90002991.08106415</v>
      </c>
      <c r="C323" s="71">
        <v>-1810855.0793453329</v>
      </c>
      <c r="D323" s="71">
        <v>-70252.461558149327</v>
      </c>
      <c r="E323" s="71">
        <v>-956981.50716036838</v>
      </c>
      <c r="F323" s="71">
        <v>-5035636.0776404897</v>
      </c>
      <c r="G323" s="71">
        <v>-44962.782842952984</v>
      </c>
      <c r="H323" s="71">
        <v>-20045174.513812065</v>
      </c>
      <c r="I323" s="71">
        <v>-8107090.8825024609</v>
      </c>
      <c r="J323" s="71">
        <v>-1695481.9374667108</v>
      </c>
      <c r="K323" s="71">
        <v>-114226.49604872239</v>
      </c>
      <c r="L323" s="71">
        <v>-69414.073183865781</v>
      </c>
      <c r="M323" s="71">
        <v>-27143.539816233158</v>
      </c>
      <c r="N323" s="71">
        <v>-6874.5721017654141</v>
      </c>
      <c r="O323" s="71">
        <v>-51781789.73895853</v>
      </c>
      <c r="P323" s="71">
        <v>-156635.65695545345</v>
      </c>
      <c r="Q323" s="71">
        <v>-20961.433370119234</v>
      </c>
      <c r="R323" s="71">
        <v>-8465.3059774521917</v>
      </c>
      <c r="S323" s="71">
        <v>-51045.022323482364</v>
      </c>
    </row>
    <row r="324" spans="1:19" x14ac:dyDescent="0.25">
      <c r="A324" s="75" t="s">
        <v>335</v>
      </c>
      <c r="B324" s="71">
        <v>4.0000000000000009</v>
      </c>
      <c r="C324" s="71">
        <v>8.0479773287282286E-2</v>
      </c>
      <c r="D324" s="71">
        <v>3.1222278599551943E-3</v>
      </c>
      <c r="E324" s="71">
        <v>4.2531097940886504E-2</v>
      </c>
      <c r="F324" s="71">
        <v>0.223798610119745</v>
      </c>
      <c r="G324" s="71">
        <v>1.9982794928428893E-3</v>
      </c>
      <c r="H324" s="71">
        <v>0.8908670377746768</v>
      </c>
      <c r="I324" s="71">
        <v>0.36030317593336625</v>
      </c>
      <c r="J324" s="71">
        <v>7.535224850203566E-2</v>
      </c>
      <c r="K324" s="71">
        <v>5.0765644419901801E-3</v>
      </c>
      <c r="L324" s="71">
        <v>3.0849673927545685E-3</v>
      </c>
      <c r="M324" s="71">
        <v>1.2063394556203334E-3</v>
      </c>
      <c r="N324" s="71">
        <v>3.0552638392089017E-4</v>
      </c>
      <c r="O324" s="71">
        <v>2.3013363941347045</v>
      </c>
      <c r="P324" s="71">
        <v>6.9613533983275922E-3</v>
      </c>
      <c r="Q324" s="71">
        <v>9.315883002705825E-4</v>
      </c>
      <c r="R324" s="71">
        <v>3.7622331772630259E-4</v>
      </c>
      <c r="S324" s="71">
        <v>2.268592263895185E-3</v>
      </c>
    </row>
    <row r="325" spans="1:19" x14ac:dyDescent="0.25">
      <c r="A325" s="75" t="s">
        <v>336</v>
      </c>
      <c r="B325" s="71">
        <v>-85305803.492388457</v>
      </c>
      <c r="C325" s="71">
        <v>-1380788.3462898117</v>
      </c>
      <c r="D325" s="71">
        <v>-54987.523672391384</v>
      </c>
      <c r="E325" s="71">
        <v>-585842.4120126944</v>
      </c>
      <c r="F325" s="71">
        <v>-5377132.5110008698</v>
      </c>
      <c r="G325" s="71">
        <v>-65421.734567630519</v>
      </c>
      <c r="H325" s="71">
        <v>-15923825.880856521</v>
      </c>
      <c r="I325" s="71">
        <v>-6268999.4800929874</v>
      </c>
      <c r="J325" s="71">
        <v>-1309578.2069557302</v>
      </c>
      <c r="K325" s="71">
        <v>-69780.119889291091</v>
      </c>
      <c r="L325" s="71">
        <v>-53195.454707097488</v>
      </c>
      <c r="M325" s="71">
        <v>-116492.87933471537</v>
      </c>
      <c r="N325" s="71">
        <v>-15954.878717622674</v>
      </c>
      <c r="O325" s="71">
        <v>-52536449.901599519</v>
      </c>
      <c r="P325" s="71">
        <v>-1483751.992415152</v>
      </c>
      <c r="Q325" s="71">
        <v>-18444.075366833025</v>
      </c>
      <c r="R325" s="71">
        <v>-10630.084878544902</v>
      </c>
      <c r="S325" s="71">
        <v>-34528.010031048449</v>
      </c>
    </row>
    <row r="326" spans="1:19" x14ac:dyDescent="0.25">
      <c r="A326" s="75" t="s">
        <v>337</v>
      </c>
      <c r="B326" s="71">
        <v>-48644476.450193055</v>
      </c>
      <c r="C326" s="71">
        <v>-787375.81083553005</v>
      </c>
      <c r="D326" s="71">
        <v>-31355.888941070014</v>
      </c>
      <c r="E326" s="71">
        <v>-334068.68287945498</v>
      </c>
      <c r="F326" s="71">
        <v>-3066236.8220268623</v>
      </c>
      <c r="G326" s="71">
        <v>-37305.856063941043</v>
      </c>
      <c r="H326" s="71">
        <v>-9080345.5491444394</v>
      </c>
      <c r="I326" s="71">
        <v>-3574811.8544228417</v>
      </c>
      <c r="J326" s="71">
        <v>-746769.19552874391</v>
      </c>
      <c r="K326" s="71">
        <v>-39791.166130322417</v>
      </c>
      <c r="L326" s="71">
        <v>-30333.985940213348</v>
      </c>
      <c r="M326" s="71">
        <v>-66428.483097499528</v>
      </c>
      <c r="N326" s="71">
        <v>-9098.0530077807944</v>
      </c>
      <c r="O326" s="71">
        <v>-29958197.395598438</v>
      </c>
      <c r="P326" s="71">
        <v>-846089.43234918267</v>
      </c>
      <c r="Q326" s="71">
        <v>-10517.483607168049</v>
      </c>
      <c r="R326" s="71">
        <v>-6061.6616029420456</v>
      </c>
      <c r="S326" s="71">
        <v>-19689.129016611754</v>
      </c>
    </row>
    <row r="327" spans="1:19" x14ac:dyDescent="0.25">
      <c r="A327" s="75" t="s">
        <v>338</v>
      </c>
      <c r="B327" s="71">
        <v>-37260310.084450878</v>
      </c>
      <c r="C327" s="71">
        <v>-603107.87587089674</v>
      </c>
      <c r="D327" s="71">
        <v>-24017.735006648145</v>
      </c>
      <c r="E327" s="71">
        <v>-255887.27892544065</v>
      </c>
      <c r="F327" s="71">
        <v>-2348651.7507915073</v>
      </c>
      <c r="G327" s="71">
        <v>-28575.243611298425</v>
      </c>
      <c r="H327" s="71">
        <v>-6955291.032508227</v>
      </c>
      <c r="I327" s="71">
        <v>-2738206.0186370327</v>
      </c>
      <c r="J327" s="71">
        <v>-572004.34288580995</v>
      </c>
      <c r="K327" s="71">
        <v>-30478.92169537018</v>
      </c>
      <c r="L327" s="71">
        <v>-23234.985854704115</v>
      </c>
      <c r="M327" s="71">
        <v>-50882.362382640327</v>
      </c>
      <c r="N327" s="71">
        <v>-6968.854451168384</v>
      </c>
      <c r="O327" s="71">
        <v>-22947142.327127602</v>
      </c>
      <c r="P327" s="71">
        <v>-648080.86979385023</v>
      </c>
      <c r="Q327" s="71">
        <v>-8056.0986387110206</v>
      </c>
      <c r="R327" s="71">
        <v>-4643.0634562155692</v>
      </c>
      <c r="S327" s="71">
        <v>-15081.322813760116</v>
      </c>
    </row>
    <row r="328" spans="1:19" x14ac:dyDescent="0.25">
      <c r="A328" s="75" t="s">
        <v>339</v>
      </c>
      <c r="B328" s="71">
        <v>-6021504.312989153</v>
      </c>
      <c r="C328" s="71">
        <v>-97466.088379920446</v>
      </c>
      <c r="D328" s="71">
        <v>-3881.4195212807704</v>
      </c>
      <c r="E328" s="71">
        <v>-41353.020149223157</v>
      </c>
      <c r="F328" s="71">
        <v>-379557.13774379902</v>
      </c>
      <c r="G328" s="71">
        <v>-4617.942047722092</v>
      </c>
      <c r="H328" s="71">
        <v>-1124019.4956890754</v>
      </c>
      <c r="I328" s="71">
        <v>-442511.5978290374</v>
      </c>
      <c r="J328" s="71">
        <v>-92439.558606163759</v>
      </c>
      <c r="K328" s="71">
        <v>-4925.5885962290695</v>
      </c>
      <c r="L328" s="71">
        <v>-3754.9222542495295</v>
      </c>
      <c r="M328" s="71">
        <v>-8222.9150494913611</v>
      </c>
      <c r="N328" s="71">
        <v>-1126.2114308548298</v>
      </c>
      <c r="O328" s="71">
        <v>-3708404.9000235568</v>
      </c>
      <c r="P328" s="71">
        <v>-104734.0117080226</v>
      </c>
      <c r="Q328" s="71">
        <v>-1301.9170422606899</v>
      </c>
      <c r="R328" s="71">
        <v>-750.34873740225908</v>
      </c>
      <c r="S328" s="71">
        <v>-2437.2381808635341</v>
      </c>
    </row>
    <row r="329" spans="1:19" x14ac:dyDescent="0.25">
      <c r="A329" s="74" t="s">
        <v>340</v>
      </c>
      <c r="B329" s="71">
        <v>-298176610.01798272</v>
      </c>
      <c r="C329" s="71">
        <v>-5180423.0796805313</v>
      </c>
      <c r="D329" s="71">
        <v>-204439.71827730676</v>
      </c>
      <c r="E329" s="71">
        <v>-2386625.5496259886</v>
      </c>
      <c r="F329" s="71">
        <v>-18157570.235795379</v>
      </c>
      <c r="G329" s="71">
        <v>-204612.874345947</v>
      </c>
      <c r="H329" s="71">
        <v>-58904435.114226207</v>
      </c>
      <c r="I329" s="71">
        <v>-23405467.426615406</v>
      </c>
      <c r="J329" s="71">
        <v>-4891274.2783424268</v>
      </c>
      <c r="K329" s="71">
        <v>-284512.44774908922</v>
      </c>
      <c r="L329" s="71">
        <v>-199228.1047459236</v>
      </c>
      <c r="M329" s="71">
        <v>-311423.66662750032</v>
      </c>
      <c r="N329" s="71">
        <v>-45809.612206039572</v>
      </c>
      <c r="O329" s="71">
        <v>-179987638.20644739</v>
      </c>
      <c r="P329" s="71">
        <v>-3777468.1743427343</v>
      </c>
      <c r="Q329" s="71">
        <v>-65970.914017094285</v>
      </c>
      <c r="R329" s="71">
        <v>-34406.13483790672</v>
      </c>
      <c r="S329" s="71">
        <v>-135304.48009979742</v>
      </c>
    </row>
    <row r="331" spans="1:19" x14ac:dyDescent="0.25">
      <c r="A331" s="73" t="s">
        <v>341</v>
      </c>
      <c r="B331" s="71">
        <v>-298176610.01798272</v>
      </c>
      <c r="C331" s="71">
        <v>-5180423.0796805313</v>
      </c>
      <c r="D331" s="71">
        <v>-204439.71827730676</v>
      </c>
      <c r="E331" s="71">
        <v>-2386625.5496259886</v>
      </c>
      <c r="F331" s="71">
        <v>-18157570.235795379</v>
      </c>
      <c r="G331" s="71">
        <v>-204612.874345947</v>
      </c>
      <c r="H331" s="71">
        <v>-58904435.114226207</v>
      </c>
      <c r="I331" s="71">
        <v>-23405467.426615406</v>
      </c>
      <c r="J331" s="71">
        <v>-4891274.2783424268</v>
      </c>
      <c r="K331" s="71">
        <v>-284512.44774908922</v>
      </c>
      <c r="L331" s="71">
        <v>-199228.1047459236</v>
      </c>
      <c r="M331" s="71">
        <v>-311423.66662750032</v>
      </c>
      <c r="N331" s="71">
        <v>-45809.612206039572</v>
      </c>
      <c r="O331" s="71">
        <v>-179987638.20644739</v>
      </c>
      <c r="P331" s="71">
        <v>-3777468.1743427343</v>
      </c>
      <c r="Q331" s="71">
        <v>-65970.914017094285</v>
      </c>
      <c r="R331" s="71">
        <v>-34406.13483790672</v>
      </c>
      <c r="S331" s="71">
        <v>-135304.48009979742</v>
      </c>
    </row>
    <row r="333" spans="1:19" x14ac:dyDescent="0.25">
      <c r="A333" s="73" t="s">
        <v>342</v>
      </c>
      <c r="B333" s="71"/>
      <c r="C333" s="71"/>
      <c r="D333" s="71"/>
      <c r="E333" s="71"/>
      <c r="F333" s="71"/>
      <c r="G333" s="71"/>
      <c r="H333" s="71"/>
      <c r="I333" s="71"/>
      <c r="J333" s="71"/>
      <c r="K333" s="71"/>
      <c r="L333" s="71"/>
      <c r="M333" s="71"/>
      <c r="N333" s="71"/>
      <c r="O333" s="71"/>
      <c r="P333" s="71"/>
      <c r="Q333" s="71"/>
      <c r="R333" s="71"/>
      <c r="S333" s="71"/>
    </row>
    <row r="334" spans="1:19" x14ac:dyDescent="0.25">
      <c r="A334" s="74" t="s">
        <v>343</v>
      </c>
      <c r="B334" s="71"/>
      <c r="C334" s="71"/>
      <c r="D334" s="71"/>
      <c r="E334" s="71"/>
      <c r="F334" s="71"/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1"/>
      <c r="R334" s="71"/>
      <c r="S334" s="71"/>
    </row>
    <row r="335" spans="1:19" x14ac:dyDescent="0.25">
      <c r="A335" s="75" t="s">
        <v>344</v>
      </c>
      <c r="B335" s="71">
        <v>-37586695.598908454</v>
      </c>
      <c r="C335" s="71">
        <v>-608390.86127529561</v>
      </c>
      <c r="D335" s="71">
        <v>-24228.120824116741</v>
      </c>
      <c r="E335" s="71">
        <v>-258128.74983606738</v>
      </c>
      <c r="F335" s="71">
        <v>-2369225.0071124104</v>
      </c>
      <c r="G335" s="71">
        <v>-28825.551393646063</v>
      </c>
      <c r="H335" s="71">
        <v>-7016216.6189218182</v>
      </c>
      <c r="I335" s="71">
        <v>-2762191.6155914883</v>
      </c>
      <c r="J335" s="71">
        <v>-577014.87369732535</v>
      </c>
      <c r="K335" s="71">
        <v>-30745.904941486719</v>
      </c>
      <c r="L335" s="71">
        <v>-23438.515100553483</v>
      </c>
      <c r="M335" s="71">
        <v>-51328.071663787872</v>
      </c>
      <c r="N335" s="71">
        <v>-7029.898847741285</v>
      </c>
      <c r="O335" s="71">
        <v>-23148150.178022977</v>
      </c>
      <c r="P335" s="71">
        <v>-653757.80075922224</v>
      </c>
      <c r="Q335" s="71">
        <v>-8126.6668624525073</v>
      </c>
      <c r="R335" s="71">
        <v>-4683.734847607142</v>
      </c>
      <c r="S335" s="71">
        <v>-15213.429210462495</v>
      </c>
    </row>
    <row r="336" spans="1:19" x14ac:dyDescent="0.25">
      <c r="A336" s="74" t="s">
        <v>345</v>
      </c>
      <c r="B336" s="71">
        <v>-37586695.598908454</v>
      </c>
      <c r="C336" s="71">
        <v>-608390.86127529561</v>
      </c>
      <c r="D336" s="71">
        <v>-24228.120824116741</v>
      </c>
      <c r="E336" s="71">
        <v>-258128.74983606738</v>
      </c>
      <c r="F336" s="71">
        <v>-2369225.0071124104</v>
      </c>
      <c r="G336" s="71">
        <v>-28825.551393646063</v>
      </c>
      <c r="H336" s="71">
        <v>-7016216.6189218182</v>
      </c>
      <c r="I336" s="71">
        <v>-2762191.6155914883</v>
      </c>
      <c r="J336" s="71">
        <v>-577014.87369732535</v>
      </c>
      <c r="K336" s="71">
        <v>-30745.904941486719</v>
      </c>
      <c r="L336" s="71">
        <v>-23438.515100553483</v>
      </c>
      <c r="M336" s="71">
        <v>-51328.071663787872</v>
      </c>
      <c r="N336" s="71">
        <v>-7029.898847741285</v>
      </c>
      <c r="O336" s="71">
        <v>-23148150.178022977</v>
      </c>
      <c r="P336" s="71">
        <v>-653757.80075922224</v>
      </c>
      <c r="Q336" s="71">
        <v>-8126.6668624525073</v>
      </c>
      <c r="R336" s="71">
        <v>-4683.734847607142</v>
      </c>
      <c r="S336" s="71">
        <v>-15213.429210462495</v>
      </c>
    </row>
    <row r="338" spans="1:19" x14ac:dyDescent="0.25">
      <c r="A338" s="73" t="s">
        <v>346</v>
      </c>
      <c r="B338" s="71">
        <v>-37586695.598908454</v>
      </c>
      <c r="C338" s="71">
        <v>-608390.86127529561</v>
      </c>
      <c r="D338" s="71">
        <v>-24228.120824116741</v>
      </c>
      <c r="E338" s="71">
        <v>-258128.74983606738</v>
      </c>
      <c r="F338" s="71">
        <v>-2369225.0071124104</v>
      </c>
      <c r="G338" s="71">
        <v>-28825.551393646063</v>
      </c>
      <c r="H338" s="71">
        <v>-7016216.6189218182</v>
      </c>
      <c r="I338" s="71">
        <v>-2762191.6155914883</v>
      </c>
      <c r="J338" s="71">
        <v>-577014.87369732535</v>
      </c>
      <c r="K338" s="71">
        <v>-30745.904941486719</v>
      </c>
      <c r="L338" s="71">
        <v>-23438.515100553483</v>
      </c>
      <c r="M338" s="71">
        <v>-51328.071663787872</v>
      </c>
      <c r="N338" s="71">
        <v>-7029.898847741285</v>
      </c>
      <c r="O338" s="71">
        <v>-23148150.178022977</v>
      </c>
      <c r="P338" s="71">
        <v>-653757.80075922224</v>
      </c>
      <c r="Q338" s="71">
        <v>-8126.6668624525073</v>
      </c>
      <c r="R338" s="71">
        <v>-4683.734847607142</v>
      </c>
      <c r="S338" s="71">
        <v>-15213.429210462495</v>
      </c>
    </row>
    <row r="340" spans="1:19" x14ac:dyDescent="0.25">
      <c r="A340" s="72" t="s">
        <v>347</v>
      </c>
      <c r="B340" s="71">
        <v>877131658.35097384</v>
      </c>
      <c r="C340" s="71">
        <v>16934803.881024696</v>
      </c>
      <c r="D340" s="71">
        <v>665760.42496214714</v>
      </c>
      <c r="E340" s="71">
        <v>8263883.1880579451</v>
      </c>
      <c r="F340" s="71">
        <v>52537605.080901533</v>
      </c>
      <c r="G340" s="71">
        <v>633824.5524679136</v>
      </c>
      <c r="H340" s="71">
        <v>181058278.09624898</v>
      </c>
      <c r="I340" s="71">
        <v>72336711.522044018</v>
      </c>
      <c r="J340" s="71">
        <v>15948985.337911077</v>
      </c>
      <c r="K340" s="71">
        <v>975131.61553864344</v>
      </c>
      <c r="L340" s="71">
        <v>624335.0608034489</v>
      </c>
      <c r="M340" s="71">
        <v>1613507.5086521616</v>
      </c>
      <c r="N340" s="71">
        <v>140008.0839638873</v>
      </c>
      <c r="O340" s="71">
        <v>512372363.40445602</v>
      </c>
      <c r="P340" s="71">
        <v>12206472.589195585</v>
      </c>
      <c r="Q340" s="71">
        <v>213643.95625305461</v>
      </c>
      <c r="R340" s="71">
        <v>100626.37840402673</v>
      </c>
      <c r="S340" s="71">
        <v>505717.67008846666</v>
      </c>
    </row>
    <row r="342" spans="1:19" x14ac:dyDescent="0.25">
      <c r="A342" s="70" t="s">
        <v>348</v>
      </c>
      <c r="B342" s="71">
        <v>32225197391.330891</v>
      </c>
      <c r="C342" s="71">
        <v>542778932.17349184</v>
      </c>
      <c r="D342" s="71">
        <v>21692675.533256549</v>
      </c>
      <c r="E342" s="71">
        <v>229698178.30733836</v>
      </c>
      <c r="F342" s="71">
        <v>1914847281.5472665</v>
      </c>
      <c r="G342" s="71">
        <v>20008292.658687826</v>
      </c>
      <c r="H342" s="71">
        <v>6389448123.9743452</v>
      </c>
      <c r="I342" s="71">
        <v>2548856578.7153082</v>
      </c>
      <c r="J342" s="71">
        <v>515084738.57421893</v>
      </c>
      <c r="K342" s="71">
        <v>28494886.958489452</v>
      </c>
      <c r="L342" s="71">
        <v>21469197.426245354</v>
      </c>
      <c r="M342" s="71">
        <v>77893500.403592125</v>
      </c>
      <c r="N342" s="71">
        <v>6028413.7907710038</v>
      </c>
      <c r="O342" s="71">
        <v>19462158433.112202</v>
      </c>
      <c r="P342" s="71">
        <v>420990254.83537215</v>
      </c>
      <c r="Q342" s="71">
        <v>6471606.6914823968</v>
      </c>
      <c r="R342" s="71">
        <v>4167296.0973735298</v>
      </c>
      <c r="S342" s="71">
        <v>15109000.531455005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1:A2"/>
    </sheetView>
  </sheetViews>
  <sheetFormatPr defaultRowHeight="15" x14ac:dyDescent="0.25"/>
  <cols>
    <col min="1" max="1" width="8.85546875" style="38"/>
  </cols>
  <sheetData>
    <row r="1" spans="1:1" ht="14.45" x14ac:dyDescent="0.3">
      <c r="A1" s="23" t="s">
        <v>644</v>
      </c>
    </row>
    <row r="2" spans="1:1" thickBot="1" x14ac:dyDescent="0.35">
      <c r="A2" s="86" t="s">
        <v>639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1"/>
  <sheetViews>
    <sheetView workbookViewId="0">
      <selection activeCell="A2" sqref="A2"/>
    </sheetView>
  </sheetViews>
  <sheetFormatPr defaultRowHeight="15" x14ac:dyDescent="0.25"/>
  <cols>
    <col min="1" max="1" width="8.85546875" style="14"/>
  </cols>
  <sheetData>
    <row r="1" spans="1:1" ht="14.45" x14ac:dyDescent="0.3">
      <c r="A1" s="14" t="s">
        <v>645</v>
      </c>
    </row>
    <row r="2" spans="1:1" s="22" customFormat="1" ht="14.45" x14ac:dyDescent="0.3">
      <c r="A2" s="23" t="s">
        <v>639</v>
      </c>
    </row>
    <row r="3" spans="1:1" s="22" customFormat="1" thickBot="1" x14ac:dyDescent="0.35">
      <c r="A3" s="23"/>
    </row>
    <row r="4" spans="1:1" thickBot="1" x14ac:dyDescent="0.35">
      <c r="A4" s="39">
        <v>364</v>
      </c>
    </row>
    <row r="37" spans="1:1" ht="15.75" thickBot="1" x14ac:dyDescent="0.3"/>
    <row r="38" spans="1:1" ht="15.75" thickBot="1" x14ac:dyDescent="0.3">
      <c r="A38" s="39">
        <v>365</v>
      </c>
    </row>
    <row r="72" spans="1:1" ht="15.75" thickBot="1" x14ac:dyDescent="0.3"/>
    <row r="73" spans="1:1" ht="15.75" thickBot="1" x14ac:dyDescent="0.3">
      <c r="A73" s="39">
        <v>366</v>
      </c>
    </row>
    <row r="101" spans="1:1" ht="15.75" thickBot="1" x14ac:dyDescent="0.3"/>
    <row r="102" spans="1:1" ht="15.75" thickBot="1" x14ac:dyDescent="0.3">
      <c r="A102" s="39">
        <v>367</v>
      </c>
    </row>
    <row r="134" spans="1:1" ht="15.75" thickBot="1" x14ac:dyDescent="0.3"/>
    <row r="135" spans="1:1" ht="15.75" thickBot="1" x14ac:dyDescent="0.3">
      <c r="A135" s="39">
        <v>368</v>
      </c>
    </row>
    <row r="171" spans="1:1" ht="15.75" thickBot="1" x14ac:dyDescent="0.3"/>
    <row r="172" spans="1:1" ht="15.75" thickBot="1" x14ac:dyDescent="0.3">
      <c r="A172" s="39">
        <v>369</v>
      </c>
    </row>
    <row r="184" spans="1:1" ht="15.75" thickBot="1" x14ac:dyDescent="0.3"/>
    <row r="185" spans="1:1" ht="15.75" thickBot="1" x14ac:dyDescent="0.3">
      <c r="A185" s="39"/>
    </row>
    <row r="210" spans="1:1" ht="15.75" thickBot="1" x14ac:dyDescent="0.3"/>
    <row r="211" spans="1:1" ht="15.75" thickBot="1" x14ac:dyDescent="0.3">
      <c r="A211" s="39">
        <v>370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2013 GULF_TECO AVERAGE</vt:lpstr>
      <vt:lpstr>2013 GULF CALC</vt:lpstr>
      <vt:lpstr>2013 TECO CALC</vt:lpstr>
      <vt:lpstr>2017 MFR_E_4A_12CP_25 AS FILED</vt:lpstr>
      <vt:lpstr>COS RATE BASE</vt:lpstr>
      <vt:lpstr>TECO Screenshots</vt:lpstr>
      <vt:lpstr>GULF Screenshots</vt:lpstr>
      <vt:lpstr>'2017 MFR_E_4A_12CP_25 AS FILED'!Print_Titles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2016-08-01T14:42:41Z</dcterms:created>
  <dcterms:modified xsi:type="dcterms:W3CDTF">2016-08-01T14:42:43Z</dcterms:modified>
</cp:coreProperties>
</file>