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9200" windowHeight="8745" tabRatio="831" activeTab="0"/>
  </bookViews>
  <sheets>
    <sheet name="EGEAS RM" sheetId="1" r:id="rId1"/>
  </sheets>
  <externalReferences>
    <externalReference r:id="rId4"/>
    <externalReference r:id="rId5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'[2]ST Corrections'!#REF!</definedName>
    <definedName name="_ATPRegress_Range2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Fill" hidden="1">#REF!</definedName>
    <definedName name="_Regression_Int" localSheetId="0" hidden="1">1</definedName>
    <definedName name="Add_Eq_Filler">#REF!</definedName>
    <definedName name="Add_small_filler_MW">#REF!</definedName>
    <definedName name="End_Year">#REF!</definedName>
    <definedName name="Eq_filler_Year">#REF!</definedName>
    <definedName name="EqFiller_Size">#REF!</definedName>
    <definedName name="eqfillersizetest">#REF!</definedName>
    <definedName name="Large_filler_End_Year">#REF!</definedName>
    <definedName name="Large_filler_MW">#REF!</definedName>
    <definedName name="Large_Filler_Start_Year">#REF!</definedName>
    <definedName name="NewUnit_Table">#REF!</definedName>
    <definedName name="No_of_PPAs">#REF!</definedName>
    <definedName name="No_Other_PPA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PA_ONLYOPTION_YR">#REF!</definedName>
    <definedName name="PPA_TRIGGER">#REF!</definedName>
    <definedName name="_xlnm.Print_Area" localSheetId="0">'EGEAS RM'!$A$3:$K$35</definedName>
    <definedName name="Print_Area_MI" localSheetId="0">'EGEAS RM'!$A$5:$K$35</definedName>
    <definedName name="Reserve_Margin">#REF!</definedName>
    <definedName name="Reserve_Margin_Gen_Only">#REF!</definedName>
    <definedName name="Small_Filler_Start_Year">#REF!</definedName>
    <definedName name="Solar_add_Table">#REF!</definedName>
    <definedName name="Solar_Degradation">#REF!</definedName>
    <definedName name="Start_Year">#REF!</definedName>
    <definedName name="Start_Year_GenOnlyRM">#REF!</definedName>
    <definedName name="Title_Description">#REF!</definedName>
    <definedName name="wrn.ACTUAL._.ALL._.PAGES." hidden="1">{"ACTUAL",#N/A,FALSE,"OVER_UND"}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</definedNames>
  <calcPr fullCalcOnLoad="1"/>
</workbook>
</file>

<file path=xl/sharedStrings.xml><?xml version="1.0" encoding="utf-8"?>
<sst xmlns="http://schemas.openxmlformats.org/spreadsheetml/2006/main" count="89" uniqueCount="38">
  <si>
    <t>Summer</t>
  </si>
  <si>
    <t>Peak</t>
  </si>
  <si>
    <t>DSM</t>
  </si>
  <si>
    <t>Additions</t>
  </si>
  <si>
    <t>Capacity</t>
  </si>
  <si>
    <t>Year</t>
  </si>
  <si>
    <t>Unit</t>
  </si>
  <si>
    <t>Total</t>
  </si>
  <si>
    <t>MW</t>
  </si>
  <si>
    <t>%</t>
  </si>
  <si>
    <t>Firm</t>
  </si>
  <si>
    <t>Available</t>
  </si>
  <si>
    <t>Demand</t>
  </si>
  <si>
    <t>Total Reserve Margin</t>
  </si>
  <si>
    <t>Reserves</t>
  </si>
  <si>
    <t>Southeastern Florida Study</t>
  </si>
  <si>
    <t>DRAFT Privileged &amp; Confidential, Attorney-Client Work Product</t>
  </si>
  <si>
    <t>PEEC</t>
  </si>
  <si>
    <t>FL CTs</t>
  </si>
  <si>
    <t>DSM-CONS</t>
  </si>
  <si>
    <t>LAUDERDALE 5</t>
  </si>
  <si>
    <t>LAUDERDALE 4</t>
  </si>
  <si>
    <t>PFL GT'S</t>
  </si>
  <si>
    <t>PPE GT'S</t>
  </si>
  <si>
    <t>DSM-LC</t>
  </si>
  <si>
    <t>TURKEY POINT 4</t>
  </si>
  <si>
    <t>TURKEY POINT 3</t>
  </si>
  <si>
    <t>TURKEY POINT 5</t>
  </si>
  <si>
    <t>TURKEY POINT 1</t>
  </si>
  <si>
    <t>Tx</t>
  </si>
  <si>
    <t>Assistance</t>
  </si>
  <si>
    <t>PFL CT</t>
  </si>
  <si>
    <t>Total w/o DSM</t>
  </si>
  <si>
    <t>Inputs into EGEAS</t>
  </si>
  <si>
    <t>Need</t>
  </si>
  <si>
    <t>to back</t>
  </si>
  <si>
    <t>solve RM</t>
  </si>
  <si>
    <t>Reserve Margin Input into EGEAS for Southeastern Florida Only Run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</si>
</sst>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.00000"/>
    <numFmt numFmtId="167" formatCode="0.000%"/>
    <numFmt numFmtId="168" formatCode="#,##0.0"/>
    <numFmt numFmtId="169" formatCode="0.000000"/>
    <numFmt numFmtId="170" formatCode="0.0"/>
    <numFmt numFmtId="171" formatCode="m/d/yy;@"/>
    <numFmt numFmtId="172" formatCode="mm/dd/yy;@"/>
    <numFmt numFmtId="173" formatCode="_(* #,##0_);_(* \(#,##0\);_(* &quot;-&quot;??_);_(@_)"/>
    <numFmt numFmtId="174" formatCode="_(* #,##0.0_);_(* \(#,##0.0\);_(* &quot;-&quot;??_);_(@_)"/>
    <numFmt numFmtId="175" formatCode="General_)"/>
    <numFmt numFmtId="176" formatCode="#,##0.0_);\(#,##0.0\)"/>
    <numFmt numFmtId="177" formatCode="0.000_)"/>
    <numFmt numFmtId="178" formatCode="0.00_)"/>
    <numFmt numFmtId="179" formatCode="_(* #,##0.0_);_(* \(#,##0.0\);_(* &quot;-&quot;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0000"/>
    <numFmt numFmtId="185" formatCode="#,##0.0_);[Red]\(#,##0.0\)"/>
    <numFmt numFmtId="186" formatCode="#,##0.000_);[Red]\(#,##0.000\)"/>
    <numFmt numFmtId="187" formatCode="#,##0.0000_);[Red]\(#,##0.0000\)"/>
    <numFmt numFmtId="188" formatCode="[$-409]dddd\,\ mmmm\ dd\,\ yyyy"/>
    <numFmt numFmtId="189" formatCode="0_);[Red]\(0\)"/>
    <numFmt numFmtId="190" formatCode="0.00_);[Red]\(0.00\)"/>
    <numFmt numFmtId="191" formatCode="0.0_);[Red]\(0.0\)"/>
    <numFmt numFmtId="192" formatCode="#,##0.000_);\(#,##0.000\)"/>
    <numFmt numFmtId="193" formatCode="#,##0.0000_);\(#,##0.0000\)"/>
    <numFmt numFmtId="194" formatCode="#,##0.00000_);\(#,##0.00000\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sz val="11"/>
      <name val="Times"/>
      <family val="1"/>
    </font>
    <font>
      <b/>
      <i/>
      <sz val="16"/>
      <name val="Helv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169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78" fontId="7" fillId="0" borderId="0">
      <alignment/>
      <protection/>
    </xf>
    <xf numFmtId="169" fontId="0" fillId="0" borderId="0">
      <alignment horizontal="left" wrapText="1"/>
      <protection/>
    </xf>
    <xf numFmtId="169" fontId="5" fillId="0" borderId="0">
      <alignment horizontal="left" wrapText="1"/>
      <protection/>
    </xf>
    <xf numFmtId="169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NumberFormat="1" applyAlignment="1">
      <alignment/>
    </xf>
    <xf numFmtId="175" fontId="3" fillId="0" borderId="0" xfId="68" applyNumberFormat="1" applyFont="1" applyAlignment="1">
      <alignment horizontal="center"/>
      <protection/>
    </xf>
    <xf numFmtId="175" fontId="3" fillId="0" borderId="0" xfId="68" applyNumberFormat="1" applyFont="1" applyAlignment="1">
      <alignment/>
      <protection/>
    </xf>
    <xf numFmtId="165" fontId="3" fillId="0" borderId="0" xfId="68" applyNumberFormat="1" applyFont="1" applyAlignment="1" applyProtection="1">
      <alignment horizontal="center"/>
      <protection/>
    </xf>
    <xf numFmtId="175" fontId="3" fillId="0" borderId="0" xfId="68" applyNumberFormat="1" applyFont="1" applyFill="1" applyAlignment="1">
      <alignment/>
      <protection/>
    </xf>
    <xf numFmtId="175" fontId="3" fillId="0" borderId="0" xfId="68" applyNumberFormat="1" applyFont="1" applyFill="1" applyAlignment="1" applyProtection="1">
      <alignment horizontal="left"/>
      <protection/>
    </xf>
    <xf numFmtId="175" fontId="3" fillId="0" borderId="0" xfId="68" applyNumberFormat="1" applyFont="1" applyAlignment="1" applyProtection="1">
      <alignment horizontal="left"/>
      <protection/>
    </xf>
    <xf numFmtId="169" fontId="3" fillId="0" borderId="0" xfId="68" applyFont="1" applyFill="1" applyAlignment="1" applyProtection="1">
      <alignment horizontal="left"/>
      <protection/>
    </xf>
    <xf numFmtId="169" fontId="3" fillId="0" borderId="0" xfId="68" applyFont="1">
      <alignment horizontal="left" wrapText="1"/>
      <protection/>
    </xf>
    <xf numFmtId="169" fontId="3" fillId="0" borderId="10" xfId="68" applyFont="1" applyBorder="1" applyAlignment="1" quotePrefix="1">
      <alignment horizontal="left"/>
      <protection/>
    </xf>
    <xf numFmtId="169" fontId="3" fillId="0" borderId="0" xfId="68" applyFont="1" applyBorder="1" applyAlignment="1" quotePrefix="1">
      <alignment horizontal="left"/>
      <protection/>
    </xf>
    <xf numFmtId="175" fontId="3" fillId="0" borderId="11" xfId="68" applyNumberFormat="1" applyFont="1" applyBorder="1" applyAlignment="1" applyProtection="1">
      <alignment horizontal="center"/>
      <protection/>
    </xf>
    <xf numFmtId="165" fontId="3" fillId="0" borderId="12" xfId="68" applyNumberFormat="1" applyFont="1" applyBorder="1" applyAlignment="1" applyProtection="1">
      <alignment horizontal="center"/>
      <protection/>
    </xf>
    <xf numFmtId="175" fontId="3" fillId="0" borderId="13" xfId="68" applyNumberFormat="1" applyFont="1" applyBorder="1" applyAlignment="1" applyProtection="1">
      <alignment horizontal="center"/>
      <protection/>
    </xf>
    <xf numFmtId="175" fontId="3" fillId="0" borderId="13" xfId="68" applyNumberFormat="1" applyFont="1" applyBorder="1" applyAlignment="1">
      <alignment horizontal="center"/>
      <protection/>
    </xf>
    <xf numFmtId="175" fontId="3" fillId="0" borderId="12" xfId="68" applyNumberFormat="1" applyFont="1" applyBorder="1" applyAlignment="1">
      <alignment/>
      <protection/>
    </xf>
    <xf numFmtId="175" fontId="3" fillId="0" borderId="13" xfId="68" applyNumberFormat="1" applyFont="1" applyFill="1" applyBorder="1" applyAlignment="1" applyProtection="1">
      <alignment horizontal="center"/>
      <protection/>
    </xf>
    <xf numFmtId="175" fontId="3" fillId="0" borderId="14" xfId="68" applyNumberFormat="1" applyFont="1" applyFill="1" applyBorder="1" applyAlignment="1" applyProtection="1">
      <alignment horizontal="center"/>
      <protection/>
    </xf>
    <xf numFmtId="175" fontId="3" fillId="0" borderId="12" xfId="68" applyNumberFormat="1" applyFont="1" applyBorder="1" applyAlignment="1" applyProtection="1">
      <alignment horizontal="center"/>
      <protection/>
    </xf>
    <xf numFmtId="175" fontId="3" fillId="0" borderId="14" xfId="68" applyNumberFormat="1" applyFont="1" applyBorder="1" applyAlignment="1" applyProtection="1">
      <alignment horizontal="center"/>
      <protection/>
    </xf>
    <xf numFmtId="175" fontId="3" fillId="0" borderId="15" xfId="68" applyNumberFormat="1" applyFont="1" applyBorder="1" applyAlignment="1" applyProtection="1">
      <alignment horizontal="center"/>
      <protection/>
    </xf>
    <xf numFmtId="175" fontId="3" fillId="0" borderId="16" xfId="68" applyNumberFormat="1" applyFont="1" applyBorder="1" applyAlignment="1" applyProtection="1">
      <alignment horizontal="center"/>
      <protection/>
    </xf>
    <xf numFmtId="175" fontId="3" fillId="0" borderId="17" xfId="68" applyNumberFormat="1" applyFont="1" applyBorder="1" applyAlignment="1" applyProtection="1">
      <alignment horizontal="center"/>
      <protection/>
    </xf>
    <xf numFmtId="175" fontId="47" fillId="0" borderId="0" xfId="68" applyNumberFormat="1" applyFont="1" applyAlignment="1">
      <alignment horizontal="left"/>
      <protection/>
    </xf>
    <xf numFmtId="37" fontId="3" fillId="0" borderId="13" xfId="68" applyNumberFormat="1" applyFont="1" applyFill="1" applyBorder="1" applyAlignment="1" applyProtection="1">
      <alignment horizontal="center"/>
      <protection/>
    </xf>
    <xf numFmtId="37" fontId="3" fillId="0" borderId="14" xfId="68" applyNumberFormat="1" applyFont="1" applyFill="1" applyBorder="1" applyAlignment="1" applyProtection="1">
      <alignment horizontal="center"/>
      <protection/>
    </xf>
    <xf numFmtId="175" fontId="3" fillId="0" borderId="18" xfId="68" applyNumberFormat="1" applyFont="1" applyFill="1" applyBorder="1" applyAlignment="1" applyProtection="1">
      <alignment horizontal="center"/>
      <protection/>
    </xf>
    <xf numFmtId="37" fontId="3" fillId="0" borderId="18" xfId="68" applyNumberFormat="1" applyFont="1" applyFill="1" applyBorder="1" applyAlignment="1" applyProtection="1">
      <alignment horizontal="center"/>
      <protection/>
    </xf>
    <xf numFmtId="175" fontId="3" fillId="2" borderId="0" xfId="68" applyNumberFormat="1" applyFont="1" applyFill="1" applyAlignment="1">
      <alignment/>
      <protection/>
    </xf>
    <xf numFmtId="173" fontId="3" fillId="0" borderId="12" xfId="42" applyNumberFormat="1" applyFont="1" applyFill="1" applyBorder="1" applyAlignment="1">
      <alignment/>
    </xf>
    <xf numFmtId="173" fontId="3" fillId="0" borderId="13" xfId="42" applyNumberFormat="1" applyFont="1" applyFill="1" applyBorder="1" applyAlignment="1">
      <alignment/>
    </xf>
    <xf numFmtId="173" fontId="3" fillId="2" borderId="13" xfId="42" applyNumberFormat="1" applyFont="1" applyFill="1" applyBorder="1" applyAlignment="1">
      <alignment/>
    </xf>
    <xf numFmtId="173" fontId="3" fillId="0" borderId="13" xfId="42" applyNumberFormat="1" applyFont="1" applyBorder="1" applyAlignment="1">
      <alignment/>
    </xf>
    <xf numFmtId="173" fontId="3" fillId="2" borderId="14" xfId="42" applyNumberFormat="1" applyFont="1" applyFill="1" applyBorder="1" applyAlignment="1">
      <alignment/>
    </xf>
    <xf numFmtId="175" fontId="3" fillId="0" borderId="14" xfId="68" applyNumberFormat="1" applyFont="1" applyFill="1" applyBorder="1" applyAlignment="1">
      <alignment/>
      <protection/>
    </xf>
    <xf numFmtId="173" fontId="3" fillId="0" borderId="0" xfId="42" applyNumberFormat="1" applyFont="1" applyFill="1" applyAlignment="1">
      <alignment/>
    </xf>
    <xf numFmtId="37" fontId="3" fillId="0" borderId="17" xfId="68" applyNumberFormat="1" applyFont="1" applyFill="1" applyBorder="1" applyAlignment="1" applyProtection="1">
      <alignment horizontal="right"/>
      <protection/>
    </xf>
    <xf numFmtId="37" fontId="3" fillId="0" borderId="19" xfId="68" applyNumberFormat="1" applyFont="1" applyFill="1" applyBorder="1" applyAlignment="1" applyProtection="1">
      <alignment horizontal="right"/>
      <protection/>
    </xf>
    <xf numFmtId="37" fontId="3" fillId="0" borderId="15" xfId="68" applyNumberFormat="1" applyFont="1" applyFill="1" applyBorder="1" applyAlignment="1" applyProtection="1">
      <alignment horizontal="right"/>
      <protection/>
    </xf>
    <xf numFmtId="43" fontId="3" fillId="0" borderId="0" xfId="42" applyFont="1" applyAlignment="1" applyProtection="1">
      <alignment horizontal="left"/>
      <protection/>
    </xf>
    <xf numFmtId="43" fontId="3" fillId="0" borderId="0" xfId="42" applyFont="1" applyFill="1" applyAlignment="1" applyProtection="1">
      <alignment horizontal="left"/>
      <protection/>
    </xf>
    <xf numFmtId="43" fontId="3" fillId="0" borderId="0" xfId="42" applyFont="1" applyAlignment="1">
      <alignment/>
    </xf>
    <xf numFmtId="43" fontId="3" fillId="0" borderId="0" xfId="42" applyFont="1" applyBorder="1" applyAlignment="1" quotePrefix="1">
      <alignment horizontal="left"/>
    </xf>
    <xf numFmtId="43" fontId="3" fillId="0" borderId="0" xfId="42" applyFont="1" applyAlignment="1">
      <alignment horizontal="center"/>
    </xf>
    <xf numFmtId="37" fontId="3" fillId="2" borderId="13" xfId="68" applyNumberFormat="1" applyFont="1" applyFill="1" applyBorder="1" applyAlignment="1" applyProtection="1">
      <alignment horizontal="center"/>
      <protection/>
    </xf>
    <xf numFmtId="37" fontId="3" fillId="2" borderId="18" xfId="68" applyNumberFormat="1" applyFont="1" applyFill="1" applyBorder="1" applyAlignment="1" applyProtection="1">
      <alignment horizontal="center"/>
      <protection/>
    </xf>
    <xf numFmtId="37" fontId="3" fillId="2" borderId="14" xfId="68" applyNumberFormat="1" applyFont="1" applyFill="1" applyBorder="1" applyAlignment="1" applyProtection="1">
      <alignment horizontal="center"/>
      <protection/>
    </xf>
    <xf numFmtId="165" fontId="3" fillId="2" borderId="12" xfId="68" applyNumberFormat="1" applyFont="1" applyFill="1" applyBorder="1" applyAlignment="1" applyProtection="1">
      <alignment horizontal="center"/>
      <protection/>
    </xf>
    <xf numFmtId="175" fontId="3" fillId="2" borderId="13" xfId="68" applyNumberFormat="1" applyFont="1" applyFill="1" applyBorder="1" applyAlignment="1" applyProtection="1">
      <alignment horizontal="center"/>
      <protection/>
    </xf>
    <xf numFmtId="175" fontId="3" fillId="2" borderId="13" xfId="68" applyNumberFormat="1" applyFont="1" applyFill="1" applyBorder="1" applyAlignment="1">
      <alignment horizontal="center"/>
      <protection/>
    </xf>
    <xf numFmtId="175" fontId="3" fillId="2" borderId="14" xfId="68" applyNumberFormat="1" applyFont="1" applyFill="1" applyBorder="1" applyAlignment="1" applyProtection="1">
      <alignment horizontal="center"/>
      <protection/>
    </xf>
    <xf numFmtId="165" fontId="3" fillId="2" borderId="12" xfId="68" applyNumberFormat="1" applyFont="1" applyFill="1" applyBorder="1" applyAlignment="1">
      <alignment horizontal="center"/>
      <protection/>
    </xf>
    <xf numFmtId="39" fontId="3" fillId="0" borderId="11" xfId="68" applyNumberFormat="1" applyFont="1" applyFill="1" applyBorder="1" applyAlignment="1" applyProtection="1">
      <alignment horizontal="right"/>
      <protection/>
    </xf>
    <xf numFmtId="39" fontId="3" fillId="0" borderId="20" xfId="68" applyNumberFormat="1" applyFont="1" applyFill="1" applyBorder="1" applyAlignment="1" applyProtection="1">
      <alignment horizontal="right"/>
      <protection/>
    </xf>
    <xf numFmtId="175" fontId="48" fillId="33" borderId="12" xfId="68" applyNumberFormat="1" applyFont="1" applyFill="1" applyBorder="1" applyAlignment="1">
      <alignment/>
      <protection/>
    </xf>
    <xf numFmtId="175" fontId="48" fillId="33" borderId="13" xfId="68" applyNumberFormat="1" applyFont="1" applyFill="1" applyBorder="1" applyAlignment="1">
      <alignment horizontal="center"/>
      <protection/>
    </xf>
    <xf numFmtId="175" fontId="48" fillId="33" borderId="14" xfId="68" applyNumberFormat="1" applyFont="1" applyFill="1" applyBorder="1" applyAlignment="1" applyProtection="1">
      <alignment horizontal="center"/>
      <protection/>
    </xf>
    <xf numFmtId="175" fontId="48" fillId="33" borderId="13" xfId="68" applyNumberFormat="1" applyFont="1" applyFill="1" applyBorder="1" applyAlignment="1" applyProtection="1">
      <alignment horizontal="center"/>
      <protection/>
    </xf>
    <xf numFmtId="175" fontId="48" fillId="33" borderId="18" xfId="68" applyNumberFormat="1" applyFont="1" applyFill="1" applyBorder="1" applyAlignment="1" applyProtection="1">
      <alignment horizontal="center"/>
      <protection/>
    </xf>
    <xf numFmtId="193" fontId="49" fillId="32" borderId="11" xfId="68" applyNumberFormat="1" applyFont="1" applyFill="1" applyBorder="1" applyAlignment="1" applyProtection="1">
      <alignment horizontal="right"/>
      <protection/>
    </xf>
    <xf numFmtId="193" fontId="49" fillId="32" borderId="16" xfId="68" applyNumberFormat="1" applyFont="1" applyFill="1" applyBorder="1" applyAlignment="1" applyProtection="1">
      <alignment horizontal="right"/>
      <protection/>
    </xf>
    <xf numFmtId="175" fontId="49" fillId="32" borderId="0" xfId="68" applyNumberFormat="1" applyFont="1" applyFill="1" applyAlignment="1">
      <alignment horizontal="center"/>
      <protection/>
    </xf>
    <xf numFmtId="165" fontId="3" fillId="0" borderId="21" xfId="68" applyNumberFormat="1" applyFont="1" applyBorder="1" applyAlignment="1" applyProtection="1">
      <alignment horizontal="center"/>
      <protection/>
    </xf>
    <xf numFmtId="165" fontId="3" fillId="0" borderId="22" xfId="68" applyNumberFormat="1" applyFont="1" applyBorder="1" applyAlignment="1" applyProtection="1">
      <alignment horizontal="center"/>
      <protection/>
    </xf>
    <xf numFmtId="175" fontId="9" fillId="0" borderId="0" xfId="68" applyNumberFormat="1" applyFont="1" applyAlignment="1" applyProtection="1">
      <alignment horizontal="center"/>
      <protection/>
    </xf>
    <xf numFmtId="175" fontId="3" fillId="0" borderId="17" xfId="68" applyNumberFormat="1" applyFont="1" applyBorder="1" applyAlignment="1">
      <alignment horizontal="center"/>
      <protection/>
    </xf>
    <xf numFmtId="175" fontId="3" fillId="0" borderId="11" xfId="68" applyNumberFormat="1" applyFont="1" applyBorder="1" applyAlignment="1">
      <alignment horizontal="center"/>
      <protection/>
    </xf>
    <xf numFmtId="175" fontId="3" fillId="0" borderId="23" xfId="68" applyNumberFormat="1" applyFont="1" applyBorder="1" applyAlignment="1">
      <alignment horizontal="center"/>
      <protection/>
    </xf>
    <xf numFmtId="175" fontId="3" fillId="0" borderId="24" xfId="68" applyNumberFormat="1" applyFont="1" applyBorder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- Style1" xfId="65"/>
    <cellStyle name="Normal 2" xfId="66"/>
    <cellStyle name="Normal 3" xfId="67"/>
    <cellStyle name="Normal_schedule 7.1-0826" xfId="68"/>
    <cellStyle name="Note" xfId="69"/>
    <cellStyle name="Output" xfId="70"/>
    <cellStyle name="Percent" xfId="71"/>
    <cellStyle name="Percent 2" xfId="72"/>
    <cellStyle name="Percent 3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2-PPC_2007\TYSP07\RESULTS\checking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BCYC\PMG\performance\UNIT4P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fuel class"/>
      <sheetName val="Char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 transitionEntry="1">
    <tabColor theme="3" tint="-0.24997000396251678"/>
  </sheetPr>
  <dimension ref="A3:W48"/>
  <sheetViews>
    <sheetView showGridLines="0" tabSelected="1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5" width="10.00390625" style="1" customWidth="1"/>
    <col min="6" max="9" width="8.28125" style="2" customWidth="1"/>
    <col min="10" max="11" width="10.421875" style="2" customWidth="1"/>
    <col min="12" max="12" width="8.28125" style="2" customWidth="1"/>
    <col min="13" max="13" width="15.140625" style="2" bestFit="1" customWidth="1"/>
    <col min="14" max="14" width="7.7109375" style="2" customWidth="1"/>
    <col min="15" max="15" width="15.140625" style="2" bestFit="1" customWidth="1"/>
    <col min="16" max="16" width="7.7109375" style="2" customWidth="1"/>
    <col min="17" max="17" width="15.140625" style="2" bestFit="1" customWidth="1"/>
    <col min="18" max="18" width="7.7109375" style="2" customWidth="1"/>
    <col min="19" max="19" width="15.140625" style="2" bestFit="1" customWidth="1"/>
    <col min="20" max="20" width="7.7109375" style="2" customWidth="1"/>
    <col min="21" max="21" width="1.8515625" style="2" customWidth="1"/>
    <col min="22" max="23" width="7.7109375" style="2" customWidth="1"/>
    <col min="24" max="16384" width="12.7109375" style="2" customWidth="1"/>
  </cols>
  <sheetData>
    <row r="3" spans="2:5" ht="12.75">
      <c r="B3" s="23" t="s">
        <v>16</v>
      </c>
      <c r="C3" s="23"/>
      <c r="D3" s="23"/>
      <c r="E3" s="23"/>
    </row>
    <row r="5" spans="1:11" ht="15.75">
      <c r="A5" s="64" t="s">
        <v>15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.75">
      <c r="A6" s="64" t="s">
        <v>37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5" ht="12.75">
      <c r="A7" s="2"/>
      <c r="B7" s="2"/>
      <c r="C7" s="2"/>
      <c r="D7" s="2"/>
      <c r="E7" s="2"/>
    </row>
    <row r="8" spans="1:11" ht="12.75">
      <c r="A8" s="3">
        <v>-1</v>
      </c>
      <c r="B8" s="3">
        <f>A8-1</f>
        <v>-2</v>
      </c>
      <c r="C8" s="3">
        <f aca="true" t="shared" si="0" ref="C8:K8">B8-1</f>
        <v>-3</v>
      </c>
      <c r="D8" s="3">
        <f t="shared" si="0"/>
        <v>-4</v>
      </c>
      <c r="E8" s="3">
        <f t="shared" si="0"/>
        <v>-5</v>
      </c>
      <c r="F8" s="3">
        <f t="shared" si="0"/>
        <v>-6</v>
      </c>
      <c r="G8" s="3">
        <f t="shared" si="0"/>
        <v>-7</v>
      </c>
      <c r="H8" s="3">
        <f t="shared" si="0"/>
        <v>-8</v>
      </c>
      <c r="I8" s="3">
        <f t="shared" si="0"/>
        <v>-9</v>
      </c>
      <c r="J8" s="3">
        <f t="shared" si="0"/>
        <v>-10</v>
      </c>
      <c r="K8" s="3">
        <f t="shared" si="0"/>
        <v>-11</v>
      </c>
    </row>
    <row r="9" spans="1:11" ht="12.75">
      <c r="A9" s="18"/>
      <c r="B9" s="15"/>
      <c r="C9" s="47"/>
      <c r="D9" s="47"/>
      <c r="E9" s="54"/>
      <c r="F9" s="12"/>
      <c r="G9" s="51"/>
      <c r="H9" s="47"/>
      <c r="I9" s="12"/>
      <c r="J9" s="62" t="s">
        <v>13</v>
      </c>
      <c r="K9" s="63"/>
    </row>
    <row r="10" spans="1:11" ht="12.75">
      <c r="A10" s="14"/>
      <c r="B10" s="14"/>
      <c r="C10" s="48" t="s">
        <v>7</v>
      </c>
      <c r="D10" s="48"/>
      <c r="E10" s="55" t="s">
        <v>10</v>
      </c>
      <c r="F10" s="13" t="s">
        <v>7</v>
      </c>
      <c r="G10" s="49"/>
      <c r="H10" s="49"/>
      <c r="I10" s="13" t="s">
        <v>10</v>
      </c>
      <c r="J10" s="67"/>
      <c r="K10" s="68"/>
    </row>
    <row r="11" spans="1:11" ht="12.75">
      <c r="A11" s="14"/>
      <c r="B11" s="14"/>
      <c r="C11" s="49" t="s">
        <v>10</v>
      </c>
      <c r="D11" s="49"/>
      <c r="E11" s="55" t="s">
        <v>34</v>
      </c>
      <c r="F11" s="14" t="s">
        <v>10</v>
      </c>
      <c r="G11" s="48" t="s">
        <v>7</v>
      </c>
      <c r="H11" s="49"/>
      <c r="I11" s="13" t="s">
        <v>0</v>
      </c>
      <c r="J11" s="65"/>
      <c r="K11" s="66"/>
    </row>
    <row r="12" spans="1:11" ht="15.75" customHeight="1">
      <c r="A12" s="14"/>
      <c r="B12" s="14"/>
      <c r="C12" s="48" t="s">
        <v>4</v>
      </c>
      <c r="D12" s="48" t="s">
        <v>29</v>
      </c>
      <c r="E12" s="55" t="s">
        <v>35</v>
      </c>
      <c r="F12" s="13" t="s">
        <v>4</v>
      </c>
      <c r="G12" s="48" t="s">
        <v>1</v>
      </c>
      <c r="H12" s="48"/>
      <c r="I12" s="13" t="s">
        <v>1</v>
      </c>
      <c r="J12" s="65"/>
      <c r="K12" s="66"/>
    </row>
    <row r="13" spans="1:20" ht="15" customHeight="1">
      <c r="A13" s="14"/>
      <c r="B13" s="14" t="s">
        <v>6</v>
      </c>
      <c r="C13" s="48" t="s">
        <v>11</v>
      </c>
      <c r="D13" s="48" t="s">
        <v>30</v>
      </c>
      <c r="E13" s="55" t="s">
        <v>36</v>
      </c>
      <c r="F13" s="13" t="s">
        <v>11</v>
      </c>
      <c r="G13" s="48" t="s">
        <v>12</v>
      </c>
      <c r="H13" s="48" t="s">
        <v>2</v>
      </c>
      <c r="I13" s="14" t="s">
        <v>12</v>
      </c>
      <c r="J13" s="22" t="s">
        <v>14</v>
      </c>
      <c r="K13" s="11"/>
      <c r="N13" s="15"/>
      <c r="P13" s="15"/>
      <c r="R13" s="15"/>
      <c r="T13" s="15"/>
    </row>
    <row r="14" spans="1:20" ht="12.75">
      <c r="A14" s="19" t="s">
        <v>5</v>
      </c>
      <c r="B14" s="19" t="s">
        <v>3</v>
      </c>
      <c r="C14" s="50" t="s">
        <v>8</v>
      </c>
      <c r="D14" s="50" t="s">
        <v>8</v>
      </c>
      <c r="E14" s="56" t="s">
        <v>8</v>
      </c>
      <c r="F14" s="19" t="s">
        <v>8</v>
      </c>
      <c r="G14" s="50" t="s">
        <v>8</v>
      </c>
      <c r="H14" s="50" t="s">
        <v>8</v>
      </c>
      <c r="I14" s="19" t="s">
        <v>8</v>
      </c>
      <c r="J14" s="20" t="s">
        <v>8</v>
      </c>
      <c r="K14" s="21" t="s">
        <v>9</v>
      </c>
      <c r="M14" s="2">
        <v>2016</v>
      </c>
      <c r="N14" s="19" t="s">
        <v>8</v>
      </c>
      <c r="O14" s="2">
        <v>2017</v>
      </c>
      <c r="P14" s="19" t="s">
        <v>8</v>
      </c>
      <c r="Q14" s="2">
        <v>2018</v>
      </c>
      <c r="R14" s="19" t="s">
        <v>8</v>
      </c>
      <c r="S14" s="2">
        <v>2019</v>
      </c>
      <c r="T14" s="19"/>
    </row>
    <row r="15" spans="1:23" s="4" customFormat="1" ht="12.75">
      <c r="A15" s="16">
        <v>2016</v>
      </c>
      <c r="B15" s="16" t="s">
        <v>17</v>
      </c>
      <c r="C15" s="44">
        <f>N29</f>
        <v>6571.2</v>
      </c>
      <c r="D15" s="44">
        <v>6400</v>
      </c>
      <c r="E15" s="57">
        <v>0</v>
      </c>
      <c r="F15" s="24">
        <f>C15+D15+E15</f>
        <v>12971.2</v>
      </c>
      <c r="G15" s="44">
        <v>10803.99</v>
      </c>
      <c r="H15" s="44">
        <f>N28</f>
        <v>823</v>
      </c>
      <c r="I15" s="24">
        <f>G15-H15</f>
        <v>9980.99</v>
      </c>
      <c r="J15" s="36">
        <f>F15-I15</f>
        <v>2990.210000000001</v>
      </c>
      <c r="K15" s="52">
        <f aca="true" t="shared" si="1" ref="K15:K24">J15/I15*100</f>
        <v>29.95905215815266</v>
      </c>
      <c r="L15" s="2"/>
      <c r="M15" s="4" t="s">
        <v>25</v>
      </c>
      <c r="N15" s="29">
        <v>821</v>
      </c>
      <c r="O15" s="4" t="s">
        <v>25</v>
      </c>
      <c r="P15" s="29">
        <v>821</v>
      </c>
      <c r="Q15" s="4" t="s">
        <v>26</v>
      </c>
      <c r="R15" s="29">
        <v>831.275</v>
      </c>
      <c r="S15" s="4" t="s">
        <v>26</v>
      </c>
      <c r="T15" s="29">
        <v>831.275</v>
      </c>
      <c r="U15" s="2"/>
      <c r="V15" s="2"/>
      <c r="W15" s="2"/>
    </row>
    <row r="16" spans="1:23" s="4" customFormat="1" ht="12.75">
      <c r="A16" s="16">
        <f aca="true" t="shared" si="2" ref="A16:A29">A15+1</f>
        <v>2017</v>
      </c>
      <c r="B16" s="16" t="s">
        <v>18</v>
      </c>
      <c r="C16" s="44">
        <f>P29</f>
        <v>6163.326</v>
      </c>
      <c r="D16" s="44">
        <v>6400</v>
      </c>
      <c r="E16" s="57">
        <v>0</v>
      </c>
      <c r="F16" s="24">
        <f aca="true" t="shared" si="3" ref="F16:F29">C16+D16+E16</f>
        <v>12563.326000000001</v>
      </c>
      <c r="G16" s="44">
        <v>10878.192000000001</v>
      </c>
      <c r="H16" s="44">
        <f>P28</f>
        <v>865</v>
      </c>
      <c r="I16" s="24">
        <f aca="true" t="shared" si="4" ref="I16:I24">G16-H16</f>
        <v>10013.192000000001</v>
      </c>
      <c r="J16" s="36">
        <f aca="true" t="shared" si="5" ref="J16:J24">F16-I16</f>
        <v>2550.134</v>
      </c>
      <c r="K16" s="52">
        <f t="shared" si="1"/>
        <v>25.467742953495748</v>
      </c>
      <c r="L16" s="2"/>
      <c r="M16" s="4" t="s">
        <v>26</v>
      </c>
      <c r="N16" s="30">
        <v>811</v>
      </c>
      <c r="O16" s="4" t="s">
        <v>26</v>
      </c>
      <c r="P16" s="30">
        <v>811</v>
      </c>
      <c r="Q16" s="4" t="s">
        <v>25</v>
      </c>
      <c r="R16" s="30">
        <v>821</v>
      </c>
      <c r="S16" s="4" t="s">
        <v>25</v>
      </c>
      <c r="T16" s="30">
        <v>841.032</v>
      </c>
      <c r="U16" s="2"/>
      <c r="V16" s="2"/>
      <c r="W16" s="2"/>
    </row>
    <row r="17" spans="1:23" s="4" customFormat="1" ht="12.75">
      <c r="A17" s="16">
        <f t="shared" si="2"/>
        <v>2018</v>
      </c>
      <c r="B17" s="16"/>
      <c r="C17" s="44">
        <f>R29</f>
        <v>6168.17</v>
      </c>
      <c r="D17" s="44">
        <v>6400</v>
      </c>
      <c r="E17" s="57">
        <v>0</v>
      </c>
      <c r="F17" s="24">
        <f t="shared" si="3"/>
        <v>12568.17</v>
      </c>
      <c r="G17" s="44">
        <v>10998.882</v>
      </c>
      <c r="H17" s="44">
        <f>R28</f>
        <v>892</v>
      </c>
      <c r="I17" s="24">
        <f t="shared" si="4"/>
        <v>10106.882</v>
      </c>
      <c r="J17" s="36">
        <f t="shared" si="5"/>
        <v>2461.2880000000005</v>
      </c>
      <c r="K17" s="52">
        <f t="shared" si="1"/>
        <v>24.352594598413248</v>
      </c>
      <c r="L17" s="2"/>
      <c r="M17" s="4" t="s">
        <v>17</v>
      </c>
      <c r="N17" s="30">
        <v>1237</v>
      </c>
      <c r="O17" s="4" t="s">
        <v>17</v>
      </c>
      <c r="P17" s="30">
        <v>1237</v>
      </c>
      <c r="Q17" s="4" t="s">
        <v>17</v>
      </c>
      <c r="R17" s="30">
        <v>1237</v>
      </c>
      <c r="S17" s="4" t="s">
        <v>17</v>
      </c>
      <c r="T17" s="30">
        <v>1237</v>
      </c>
      <c r="U17" s="2"/>
      <c r="V17" s="2"/>
      <c r="W17" s="2"/>
    </row>
    <row r="18" spans="1:23" s="4" customFormat="1" ht="12.75">
      <c r="A18" s="16">
        <f t="shared" si="2"/>
        <v>2019</v>
      </c>
      <c r="B18" s="16"/>
      <c r="C18" s="44">
        <f>T29</f>
        <v>6188.202</v>
      </c>
      <c r="D18" s="44">
        <v>6400</v>
      </c>
      <c r="E18" s="57">
        <v>0</v>
      </c>
      <c r="F18" s="24">
        <f t="shared" si="3"/>
        <v>12588.202000000001</v>
      </c>
      <c r="G18" s="44">
        <v>11103.033</v>
      </c>
      <c r="H18" s="44">
        <f>T28</f>
        <v>912</v>
      </c>
      <c r="I18" s="24">
        <f t="shared" si="4"/>
        <v>10191.033</v>
      </c>
      <c r="J18" s="36">
        <f t="shared" si="5"/>
        <v>2397.1690000000017</v>
      </c>
      <c r="K18" s="52">
        <f t="shared" si="1"/>
        <v>23.5223357632146</v>
      </c>
      <c r="L18" s="2"/>
      <c r="M18" s="4" t="s">
        <v>27</v>
      </c>
      <c r="N18" s="30">
        <v>1187</v>
      </c>
      <c r="O18" s="4" t="s">
        <v>27</v>
      </c>
      <c r="P18" s="30">
        <v>1187</v>
      </c>
      <c r="Q18" s="4" t="s">
        <v>27</v>
      </c>
      <c r="R18" s="30">
        <v>1171.569</v>
      </c>
      <c r="S18" s="4" t="s">
        <v>27</v>
      </c>
      <c r="T18" s="30">
        <v>1171.569</v>
      </c>
      <c r="U18" s="2"/>
      <c r="V18" s="2"/>
      <c r="W18" s="2"/>
    </row>
    <row r="19" spans="1:23" s="4" customFormat="1" ht="12.75">
      <c r="A19" s="16">
        <f t="shared" si="2"/>
        <v>2020</v>
      </c>
      <c r="B19" s="16"/>
      <c r="C19" s="44">
        <f>C18</f>
        <v>6188.202</v>
      </c>
      <c r="D19" s="44">
        <v>6400</v>
      </c>
      <c r="E19" s="57">
        <f>E18</f>
        <v>0</v>
      </c>
      <c r="F19" s="24">
        <f t="shared" si="3"/>
        <v>12588.202000000001</v>
      </c>
      <c r="G19" s="44">
        <v>11267.082</v>
      </c>
      <c r="H19" s="44">
        <f>864+70</f>
        <v>934</v>
      </c>
      <c r="I19" s="24">
        <f t="shared" si="4"/>
        <v>10333.082</v>
      </c>
      <c r="J19" s="36">
        <f t="shared" si="5"/>
        <v>2255.120000000001</v>
      </c>
      <c r="K19" s="52">
        <f t="shared" si="1"/>
        <v>21.82427275811806</v>
      </c>
      <c r="L19" s="2"/>
      <c r="M19" s="28" t="s">
        <v>19</v>
      </c>
      <c r="N19" s="31">
        <v>23</v>
      </c>
      <c r="O19" s="28" t="s">
        <v>19</v>
      </c>
      <c r="P19" s="31">
        <v>36</v>
      </c>
      <c r="Q19" s="28" t="s">
        <v>19</v>
      </c>
      <c r="R19" s="31">
        <v>47</v>
      </c>
      <c r="S19" s="28" t="s">
        <v>19</v>
      </c>
      <c r="T19" s="31">
        <v>58</v>
      </c>
      <c r="U19" s="2"/>
      <c r="V19" s="2"/>
      <c r="W19" s="2"/>
    </row>
    <row r="20" spans="1:23" s="4" customFormat="1" ht="12.75">
      <c r="A20" s="16">
        <f t="shared" si="2"/>
        <v>2021</v>
      </c>
      <c r="B20" s="16"/>
      <c r="C20" s="44">
        <f aca="true" t="shared" si="6" ref="C20:C29">C19</f>
        <v>6188.202</v>
      </c>
      <c r="D20" s="44">
        <v>6400</v>
      </c>
      <c r="E20" s="57">
        <f>E19</f>
        <v>0</v>
      </c>
      <c r="F20" s="24">
        <f t="shared" si="3"/>
        <v>12588.202000000001</v>
      </c>
      <c r="G20" s="44">
        <v>11316.252</v>
      </c>
      <c r="H20" s="44">
        <f>82+873</f>
        <v>955</v>
      </c>
      <c r="I20" s="24">
        <f t="shared" si="4"/>
        <v>10361.252</v>
      </c>
      <c r="J20" s="36">
        <f t="shared" si="5"/>
        <v>2226.9500000000007</v>
      </c>
      <c r="K20" s="52">
        <f t="shared" si="1"/>
        <v>21.493058946930358</v>
      </c>
      <c r="L20" s="2"/>
      <c r="M20" s="4" t="s">
        <v>20</v>
      </c>
      <c r="N20" s="30">
        <v>442</v>
      </c>
      <c r="O20" s="4" t="s">
        <v>20</v>
      </c>
      <c r="P20" s="30">
        <v>442</v>
      </c>
      <c r="Q20" s="4" t="s">
        <v>20</v>
      </c>
      <c r="R20" s="30">
        <v>442</v>
      </c>
      <c r="S20" s="4" t="s">
        <v>20</v>
      </c>
      <c r="T20" s="30">
        <v>442</v>
      </c>
      <c r="U20" s="2"/>
      <c r="V20" s="2"/>
      <c r="W20" s="2"/>
    </row>
    <row r="21" spans="1:23" s="4" customFormat="1" ht="12.75">
      <c r="A21" s="16">
        <f t="shared" si="2"/>
        <v>2022</v>
      </c>
      <c r="B21" s="16"/>
      <c r="C21" s="44">
        <f t="shared" si="6"/>
        <v>6188.202</v>
      </c>
      <c r="D21" s="44">
        <v>6400</v>
      </c>
      <c r="E21" s="57">
        <f>E20</f>
        <v>0</v>
      </c>
      <c r="F21" s="24">
        <f t="shared" si="3"/>
        <v>12588.202000000001</v>
      </c>
      <c r="G21" s="44">
        <v>11416.380000000001</v>
      </c>
      <c r="H21" s="44">
        <f>94+882</f>
        <v>976</v>
      </c>
      <c r="I21" s="24">
        <f t="shared" si="4"/>
        <v>10440.380000000001</v>
      </c>
      <c r="J21" s="36">
        <f t="shared" si="5"/>
        <v>2147.822</v>
      </c>
      <c r="K21" s="52">
        <f t="shared" si="1"/>
        <v>20.57225886414096</v>
      </c>
      <c r="L21" s="2"/>
      <c r="M21" s="4" t="s">
        <v>21</v>
      </c>
      <c r="N21" s="30">
        <v>442</v>
      </c>
      <c r="O21" s="4" t="s">
        <v>22</v>
      </c>
      <c r="P21" s="30">
        <v>68.326</v>
      </c>
      <c r="Q21" s="4" t="s">
        <v>22</v>
      </c>
      <c r="R21" s="30">
        <v>68.326</v>
      </c>
      <c r="S21" s="4" t="s">
        <v>21</v>
      </c>
      <c r="T21" s="30">
        <v>442</v>
      </c>
      <c r="U21" s="2"/>
      <c r="V21" s="2"/>
      <c r="W21" s="2"/>
    </row>
    <row r="22" spans="1:23" s="4" customFormat="1" ht="12.75">
      <c r="A22" s="16">
        <f t="shared" si="2"/>
        <v>2023</v>
      </c>
      <c r="B22" s="16"/>
      <c r="C22" s="44">
        <f t="shared" si="6"/>
        <v>6188.202</v>
      </c>
      <c r="D22" s="44">
        <v>6400</v>
      </c>
      <c r="E22" s="57">
        <f>E21</f>
        <v>0</v>
      </c>
      <c r="F22" s="24">
        <f t="shared" si="3"/>
        <v>12588.202000000001</v>
      </c>
      <c r="G22" s="44">
        <v>11547.351</v>
      </c>
      <c r="H22" s="44">
        <f>107+892</f>
        <v>999</v>
      </c>
      <c r="I22" s="24">
        <f t="shared" si="4"/>
        <v>10548.351</v>
      </c>
      <c r="J22" s="36">
        <f t="shared" si="5"/>
        <v>2039.8510000000006</v>
      </c>
      <c r="K22" s="52">
        <f t="shared" si="1"/>
        <v>19.338103178402015</v>
      </c>
      <c r="L22" s="2"/>
      <c r="M22" s="4" t="s">
        <v>28</v>
      </c>
      <c r="N22" s="30">
        <v>396</v>
      </c>
      <c r="O22" s="4" t="s">
        <v>21</v>
      </c>
      <c r="P22" s="30">
        <v>442</v>
      </c>
      <c r="Q22" s="4" t="s">
        <v>21</v>
      </c>
      <c r="R22" s="30">
        <v>442</v>
      </c>
      <c r="S22" s="4" t="s">
        <v>31</v>
      </c>
      <c r="T22" s="30">
        <v>1155</v>
      </c>
      <c r="U22" s="2"/>
      <c r="V22" s="2"/>
      <c r="W22" s="2"/>
    </row>
    <row r="23" spans="1:23" s="4" customFormat="1" ht="13.5" thickBot="1">
      <c r="A23" s="26">
        <f t="shared" si="2"/>
        <v>2024</v>
      </c>
      <c r="B23" s="26"/>
      <c r="C23" s="45">
        <f t="shared" si="6"/>
        <v>6188.202</v>
      </c>
      <c r="D23" s="45">
        <v>6400</v>
      </c>
      <c r="E23" s="58">
        <f>E22</f>
        <v>0</v>
      </c>
      <c r="F23" s="27">
        <f t="shared" si="3"/>
        <v>12588.202000000001</v>
      </c>
      <c r="G23" s="45">
        <v>11702.460000000001</v>
      </c>
      <c r="H23" s="45">
        <f>120+901</f>
        <v>1021</v>
      </c>
      <c r="I23" s="27">
        <f t="shared" si="4"/>
        <v>10681.460000000001</v>
      </c>
      <c r="J23" s="37">
        <f t="shared" si="5"/>
        <v>1906.7420000000002</v>
      </c>
      <c r="K23" s="53">
        <f t="shared" si="1"/>
        <v>17.850949214807713</v>
      </c>
      <c r="L23" s="2"/>
      <c r="M23" s="4" t="s">
        <v>22</v>
      </c>
      <c r="N23" s="30">
        <v>823.2</v>
      </c>
      <c r="O23" s="2" t="s">
        <v>31</v>
      </c>
      <c r="P23" s="32">
        <v>1155</v>
      </c>
      <c r="Q23" s="2" t="s">
        <v>31</v>
      </c>
      <c r="R23" s="32">
        <v>1155</v>
      </c>
      <c r="S23" s="2" t="s">
        <v>22</v>
      </c>
      <c r="T23" s="32">
        <v>68.326</v>
      </c>
      <c r="U23" s="2"/>
      <c r="V23" s="2"/>
      <c r="W23" s="2"/>
    </row>
    <row r="24" spans="1:23" s="4" customFormat="1" ht="12.75">
      <c r="A24" s="16">
        <f t="shared" si="2"/>
        <v>2025</v>
      </c>
      <c r="B24" s="16"/>
      <c r="C24" s="44">
        <f t="shared" si="6"/>
        <v>6188.202</v>
      </c>
      <c r="D24" s="44">
        <v>6400</v>
      </c>
      <c r="E24" s="57">
        <v>200</v>
      </c>
      <c r="F24" s="24">
        <f t="shared" si="3"/>
        <v>12788.202000000001</v>
      </c>
      <c r="G24" s="44">
        <v>11877.684000000001</v>
      </c>
      <c r="H24" s="44">
        <f>139+911</f>
        <v>1050</v>
      </c>
      <c r="I24" s="24">
        <f t="shared" si="4"/>
        <v>10827.684000000001</v>
      </c>
      <c r="J24" s="36">
        <f t="shared" si="5"/>
        <v>1960.518</v>
      </c>
      <c r="K24" s="59">
        <f t="shared" si="1"/>
        <v>18.10653136903515</v>
      </c>
      <c r="L24" s="2"/>
      <c r="M24" s="2" t="s">
        <v>23</v>
      </c>
      <c r="N24" s="32">
        <v>412</v>
      </c>
      <c r="O24" s="28" t="s">
        <v>24</v>
      </c>
      <c r="P24" s="31">
        <v>829</v>
      </c>
      <c r="Q24" s="28" t="s">
        <v>24</v>
      </c>
      <c r="R24" s="31">
        <v>845</v>
      </c>
      <c r="S24" s="28" t="s">
        <v>24</v>
      </c>
      <c r="T24" s="31">
        <v>854</v>
      </c>
      <c r="U24" s="2"/>
      <c r="V24" s="2"/>
      <c r="W24" s="2"/>
    </row>
    <row r="25" spans="1:23" s="4" customFormat="1" ht="12.75">
      <c r="A25" s="16">
        <f t="shared" si="2"/>
        <v>2026</v>
      </c>
      <c r="B25" s="16"/>
      <c r="C25" s="44">
        <f t="shared" si="6"/>
        <v>6188.202</v>
      </c>
      <c r="D25" s="44">
        <v>6400</v>
      </c>
      <c r="E25" s="57">
        <f>E24+200</f>
        <v>400</v>
      </c>
      <c r="F25" s="24">
        <f>C25+D25+E25</f>
        <v>12988.202000000001</v>
      </c>
      <c r="G25" s="44">
        <v>12099.396</v>
      </c>
      <c r="H25" s="44">
        <f>153+917</f>
        <v>1070</v>
      </c>
      <c r="I25" s="24">
        <f>G25-H25</f>
        <v>11029.396</v>
      </c>
      <c r="J25" s="36">
        <f>F25-I25</f>
        <v>1958.8060000000005</v>
      </c>
      <c r="K25" s="59">
        <f>J25/I25*100</f>
        <v>17.759866451435784</v>
      </c>
      <c r="L25" s="2"/>
      <c r="M25" s="28" t="s">
        <v>24</v>
      </c>
      <c r="N25" s="33">
        <v>800</v>
      </c>
      <c r="P25" s="34"/>
      <c r="R25" s="34"/>
      <c r="T25" s="34"/>
      <c r="U25" s="2"/>
      <c r="V25" s="2"/>
      <c r="W25" s="2"/>
    </row>
    <row r="26" spans="1:23" s="4" customFormat="1" ht="12.75">
      <c r="A26" s="16">
        <f t="shared" si="2"/>
        <v>2027</v>
      </c>
      <c r="B26" s="16"/>
      <c r="C26" s="44">
        <f t="shared" si="6"/>
        <v>6188.202</v>
      </c>
      <c r="D26" s="44">
        <v>6400</v>
      </c>
      <c r="E26" s="57">
        <f>E25+200</f>
        <v>600</v>
      </c>
      <c r="F26" s="24">
        <f t="shared" si="3"/>
        <v>13188.202000000001</v>
      </c>
      <c r="G26" s="44">
        <v>12366.255000000001</v>
      </c>
      <c r="H26" s="44">
        <f>924+166</f>
        <v>1090</v>
      </c>
      <c r="I26" s="24">
        <f>G26-H26</f>
        <v>11276.255000000001</v>
      </c>
      <c r="J26" s="36">
        <f>F26-I26</f>
        <v>1911.9470000000001</v>
      </c>
      <c r="K26" s="59">
        <f>J26/I26*100</f>
        <v>16.955514042561116</v>
      </c>
      <c r="L26" s="2"/>
      <c r="U26" s="2"/>
      <c r="V26" s="2"/>
      <c r="W26" s="2"/>
    </row>
    <row r="27" spans="1:23" s="4" customFormat="1" ht="12.75">
      <c r="A27" s="16">
        <f t="shared" si="2"/>
        <v>2028</v>
      </c>
      <c r="B27" s="16"/>
      <c r="C27" s="44">
        <f t="shared" si="6"/>
        <v>6188.202</v>
      </c>
      <c r="D27" s="44">
        <v>6400</v>
      </c>
      <c r="E27" s="57">
        <f>E26+200</f>
        <v>800</v>
      </c>
      <c r="F27" s="24">
        <f t="shared" si="3"/>
        <v>13388.202000000001</v>
      </c>
      <c r="G27" s="44">
        <v>12616.575</v>
      </c>
      <c r="H27" s="44">
        <f>930+180</f>
        <v>1110</v>
      </c>
      <c r="I27" s="24">
        <f>G27-H27</f>
        <v>11506.575</v>
      </c>
      <c r="J27" s="36">
        <f>F27-I27</f>
        <v>1881.6270000000004</v>
      </c>
      <c r="K27" s="59">
        <f>J27/I27*100</f>
        <v>16.35262447774425</v>
      </c>
      <c r="L27" s="2"/>
      <c r="M27" s="4" t="s">
        <v>7</v>
      </c>
      <c r="N27" s="35">
        <f>SUM(N15:N26)</f>
        <v>7394.2</v>
      </c>
      <c r="O27" s="35"/>
      <c r="P27" s="35">
        <f>SUM(P15:P26)</f>
        <v>7028.326</v>
      </c>
      <c r="R27" s="35">
        <f>SUM(R15:R26)</f>
        <v>7060.17</v>
      </c>
      <c r="T27" s="35">
        <f>SUM(T15:T26)</f>
        <v>7100.202</v>
      </c>
      <c r="U27" s="2"/>
      <c r="V27" s="2"/>
      <c r="W27" s="2"/>
    </row>
    <row r="28" spans="1:23" s="4" customFormat="1" ht="12.75">
      <c r="A28" s="16">
        <f t="shared" si="2"/>
        <v>2029</v>
      </c>
      <c r="B28" s="13"/>
      <c r="C28" s="44">
        <f t="shared" si="6"/>
        <v>6188.202</v>
      </c>
      <c r="D28" s="44">
        <v>6400</v>
      </c>
      <c r="E28" s="57">
        <f>E27+200</f>
        <v>1000</v>
      </c>
      <c r="F28" s="24">
        <f t="shared" si="3"/>
        <v>13588.202000000001</v>
      </c>
      <c r="G28" s="44">
        <v>12875.835000000001</v>
      </c>
      <c r="H28" s="44">
        <f>939+193</f>
        <v>1132</v>
      </c>
      <c r="I28" s="24">
        <f>G28-H28</f>
        <v>11743.835000000001</v>
      </c>
      <c r="J28" s="36">
        <f>F28-I28</f>
        <v>1844.3670000000002</v>
      </c>
      <c r="K28" s="59">
        <f>J28/I28*100</f>
        <v>15.70498052808133</v>
      </c>
      <c r="L28" s="2"/>
      <c r="M28" s="4" t="s">
        <v>2</v>
      </c>
      <c r="N28" s="35">
        <f>N19+N25</f>
        <v>823</v>
      </c>
      <c r="O28" s="35"/>
      <c r="P28" s="35">
        <f>P19+P24</f>
        <v>865</v>
      </c>
      <c r="R28" s="35">
        <f>R19+R24</f>
        <v>892</v>
      </c>
      <c r="S28" s="35"/>
      <c r="T28" s="35">
        <f>T19+T24</f>
        <v>912</v>
      </c>
      <c r="U28" s="2"/>
      <c r="V28" s="2"/>
      <c r="W28" s="2"/>
    </row>
    <row r="29" spans="1:23" s="4" customFormat="1" ht="12.75">
      <c r="A29" s="17">
        <f t="shared" si="2"/>
        <v>2030</v>
      </c>
      <c r="B29" s="17"/>
      <c r="C29" s="46">
        <f t="shared" si="6"/>
        <v>6188.202</v>
      </c>
      <c r="D29" s="46">
        <v>6400</v>
      </c>
      <c r="E29" s="56">
        <f>E28+200</f>
        <v>1200</v>
      </c>
      <c r="F29" s="25">
        <f t="shared" si="3"/>
        <v>13788.202000000001</v>
      </c>
      <c r="G29" s="46">
        <v>13140.906</v>
      </c>
      <c r="H29" s="46">
        <f>948+206</f>
        <v>1154</v>
      </c>
      <c r="I29" s="25">
        <f>G29-H29</f>
        <v>11986.906</v>
      </c>
      <c r="J29" s="38">
        <f>F29-I29</f>
        <v>1801.2960000000003</v>
      </c>
      <c r="K29" s="60">
        <f>J29/I29*100</f>
        <v>15.027197176652592</v>
      </c>
      <c r="L29" s="2"/>
      <c r="M29" s="4" t="s">
        <v>32</v>
      </c>
      <c r="N29" s="35">
        <f>N27-N28</f>
        <v>6571.2</v>
      </c>
      <c r="O29" s="35"/>
      <c r="P29" s="35">
        <f>P27-P28</f>
        <v>6163.326</v>
      </c>
      <c r="R29" s="35">
        <f>R27-R28</f>
        <v>6168.17</v>
      </c>
      <c r="S29" s="35"/>
      <c r="T29" s="35">
        <f>T27-T28</f>
        <v>6188.202</v>
      </c>
      <c r="U29" s="2"/>
      <c r="V29" s="2"/>
      <c r="W29" s="2"/>
    </row>
    <row r="30" spans="1:5" ht="12" customHeight="1">
      <c r="A30" s="5"/>
      <c r="B30" s="5"/>
      <c r="C30" s="5"/>
      <c r="D30" s="5"/>
      <c r="E30" s="5"/>
    </row>
    <row r="31" spans="1:11" ht="12" customHeight="1">
      <c r="A31" s="5"/>
      <c r="B31" s="5"/>
      <c r="C31" s="5"/>
      <c r="D31" s="5"/>
      <c r="E31" s="5"/>
      <c r="J31" s="61" t="s">
        <v>33</v>
      </c>
      <c r="K31" s="61"/>
    </row>
    <row r="32" spans="1:5" ht="12.75">
      <c r="A32" s="5"/>
      <c r="B32" s="5"/>
      <c r="C32" s="5"/>
      <c r="D32" s="5"/>
      <c r="E32" s="5"/>
    </row>
    <row r="33" spans="1:5" ht="12.75">
      <c r="A33" s="6"/>
      <c r="B33" s="6"/>
      <c r="C33" s="6"/>
      <c r="D33" s="39"/>
      <c r="E33" s="6"/>
    </row>
    <row r="34" spans="1:11" ht="12.75">
      <c r="A34" s="7"/>
      <c r="B34" s="7"/>
      <c r="C34" s="7"/>
      <c r="D34" s="40"/>
      <c r="E34" s="7"/>
      <c r="F34" s="8"/>
      <c r="G34" s="8"/>
      <c r="H34" s="8"/>
      <c r="I34" s="8"/>
      <c r="J34" s="8"/>
      <c r="K34" s="8"/>
    </row>
    <row r="35" spans="1:11" ht="12.75">
      <c r="A35" s="7"/>
      <c r="B35" s="7"/>
      <c r="C35" s="7"/>
      <c r="D35" s="40"/>
      <c r="E35" s="7"/>
      <c r="F35" s="4"/>
      <c r="G35" s="4"/>
      <c r="H35" s="4"/>
      <c r="I35" s="4"/>
      <c r="J35" s="4"/>
      <c r="K35" s="4"/>
    </row>
    <row r="36" spans="1:5" ht="12.75">
      <c r="A36" s="2"/>
      <c r="B36" s="2"/>
      <c r="C36" s="2"/>
      <c r="D36" s="41"/>
      <c r="E36" s="2"/>
    </row>
    <row r="37" spans="1:5" ht="12.75">
      <c r="A37" s="9"/>
      <c r="B37" s="10"/>
      <c r="C37" s="10"/>
      <c r="D37" s="42"/>
      <c r="E37" s="10"/>
    </row>
    <row r="38" spans="1:5" ht="12.75">
      <c r="A38" s="9"/>
      <c r="B38" s="10"/>
      <c r="C38" s="10"/>
      <c r="D38" s="42"/>
      <c r="E38" s="10"/>
    </row>
    <row r="39" spans="1:5" ht="12.75">
      <c r="A39" s="9"/>
      <c r="B39" s="10"/>
      <c r="C39" s="10"/>
      <c r="D39" s="42"/>
      <c r="E39" s="10"/>
    </row>
    <row r="40" ht="12.75">
      <c r="D40" s="43"/>
    </row>
    <row r="41" ht="12.75">
      <c r="D41" s="43"/>
    </row>
    <row r="42" ht="12.75">
      <c r="D42" s="43"/>
    </row>
    <row r="43" ht="12.75">
      <c r="D43" s="43"/>
    </row>
    <row r="44" ht="12.75">
      <c r="D44" s="43"/>
    </row>
    <row r="45" ht="12.75">
      <c r="D45" s="43"/>
    </row>
    <row r="46" ht="12.75">
      <c r="D46" s="43"/>
    </row>
    <row r="47" ht="12.75">
      <c r="D47" s="43"/>
    </row>
    <row r="48" ht="12.75">
      <c r="D48" s="43"/>
    </row>
  </sheetData>
  <sheetProtection/>
  <mergeCells count="7">
    <mergeCell ref="J31:K31"/>
    <mergeCell ref="J9:K9"/>
    <mergeCell ref="A5:K5"/>
    <mergeCell ref="A6:K6"/>
    <mergeCell ref="J12:K12"/>
    <mergeCell ref="J11:K11"/>
    <mergeCell ref="J10:K10"/>
  </mergeCells>
  <printOptions horizontalCentered="1"/>
  <pageMargins left="0.7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2017-11-17T18:11:01Z</dcterms:created>
  <dcterms:modified xsi:type="dcterms:W3CDTF">2017-11-17T18:11:07Z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tat">
    <vt:lpwstr>Draft</vt:lpwstr>
  </property>
  <property fmtid="{D5CDD505-2E9C-101B-9397-08002B2CF9AE}" pid="4" name="Commen">
    <vt:lpwstr>Scrubbed</vt:lpwstr>
  </property>
  <property fmtid="{D5CDD505-2E9C-101B-9397-08002B2CF9AE}" pid="5" name="Document Ty">
    <vt:lpwstr>Question</vt:lpwstr>
  </property>
</Properties>
</file>