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650" yWindow="0" windowWidth="25635" windowHeight="12975"/>
  </bookViews>
  <sheets>
    <sheet name="Econimic Results" sheetId="1" r:id="rId1"/>
    <sheet name="Iteration Plan Compare" sheetId="2" r:id="rId2"/>
    <sheet name="Appendix" sheetId="3" r:id="rId3"/>
  </sheets>
  <externalReferences>
    <externalReference r:id="rId4"/>
  </externalReferences>
  <definedNames>
    <definedName name="disc">'[1]System Inputs'!$G$8</definedName>
    <definedName name="_xlnm.Print_Area" localSheetId="0">'Econimic Results'!$A$3:$K$36</definedName>
    <definedName name="_xlnm.Print_Area" localSheetId="1">'Iteration Plan Compare'!$A$3:$Q$28</definedName>
  </definedNames>
  <calcPr calcId="145621"/>
</workbook>
</file>

<file path=xl/calcChain.xml><?xml version="1.0" encoding="utf-8"?>
<calcChain xmlns="http://schemas.openxmlformats.org/spreadsheetml/2006/main">
  <c r="K12" i="3" l="1"/>
  <c r="I12" i="3"/>
  <c r="G12" i="3"/>
  <c r="F12" i="3"/>
  <c r="E12" i="3"/>
  <c r="D12" i="3"/>
  <c r="C12" i="3"/>
  <c r="B12" i="3"/>
  <c r="H12" i="3" s="1"/>
  <c r="K11" i="3"/>
  <c r="I11" i="3"/>
  <c r="G11" i="3"/>
  <c r="F11" i="3"/>
  <c r="E11" i="3"/>
  <c r="D11" i="3"/>
  <c r="C11" i="3"/>
  <c r="B11" i="3"/>
  <c r="H11" i="3" l="1"/>
  <c r="J11" i="3" s="1"/>
  <c r="L11" i="3" s="1"/>
  <c r="M11" i="3" s="1"/>
  <c r="J12" i="3"/>
  <c r="L12" i="3" s="1"/>
  <c r="P3" i="2"/>
  <c r="M12" i="3" l="1"/>
  <c r="H29" i="1"/>
  <c r="H28" i="1"/>
  <c r="H27" i="1"/>
  <c r="B39" i="2" l="1"/>
  <c r="B38" i="2"/>
  <c r="H43" i="2"/>
  <c r="H44" i="2"/>
  <c r="C31" i="2" l="1"/>
  <c r="D31" i="2"/>
  <c r="E31" i="2"/>
  <c r="F31" i="2"/>
  <c r="G31" i="2"/>
  <c r="H31" i="2"/>
  <c r="I31" i="2"/>
  <c r="J31" i="2"/>
  <c r="K31" i="2"/>
  <c r="L31" i="2"/>
  <c r="M31" i="2"/>
  <c r="N31" i="2"/>
  <c r="B31" i="2"/>
  <c r="O23" i="2" l="1"/>
  <c r="P23" i="2" s="1"/>
  <c r="K23" i="2"/>
  <c r="O13" i="2"/>
  <c r="K13" i="2"/>
  <c r="P13" i="2" s="1"/>
  <c r="D29" i="1" l="1"/>
  <c r="D28" i="1"/>
  <c r="O12" i="2"/>
  <c r="O31" i="2" s="1"/>
  <c r="K12" i="2"/>
  <c r="P12" i="2" l="1"/>
  <c r="P14" i="2" s="1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B2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B14" i="2"/>
  <c r="P31" i="2" l="1"/>
  <c r="D27" i="1"/>
  <c r="D30" i="1" s="1"/>
  <c r="D31" i="1" s="1"/>
  <c r="E31" i="1"/>
  <c r="F31" i="1"/>
  <c r="G31" i="1"/>
  <c r="H30" i="1"/>
  <c r="H31" i="1" s="1"/>
  <c r="G30" i="1" l="1"/>
  <c r="C30" i="1"/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</calcChain>
</file>

<file path=xl/sharedStrings.xml><?xml version="1.0" encoding="utf-8"?>
<sst xmlns="http://schemas.openxmlformats.org/spreadsheetml/2006/main" count="298" uniqueCount="134">
  <si>
    <t>Year</t>
  </si>
  <si>
    <t>100 MW PPA</t>
  </si>
  <si>
    <t>Okeechobee CC</t>
  </si>
  <si>
    <t>Martin CC</t>
  </si>
  <si>
    <t xml:space="preserve"> OCEC</t>
  </si>
  <si>
    <t>300 MW Solar</t>
  </si>
  <si>
    <t>Unit Additions</t>
  </si>
  <si>
    <t>1,414 MW Solar</t>
  </si>
  <si>
    <t>Resource Plan 2</t>
  </si>
  <si>
    <t>(from Iteration # 1)</t>
  </si>
  <si>
    <t>Early PFL Retirement Question</t>
  </si>
  <si>
    <t xml:space="preserve"> ---</t>
  </si>
  <si>
    <t xml:space="preserve">  ---</t>
  </si>
  <si>
    <t>Early Fort Lauderdale Retirement Question</t>
  </si>
  <si>
    <t>Retirement of Two 800 MW Units</t>
  </si>
  <si>
    <t>Resource Plan 1</t>
  </si>
  <si>
    <t>Modified Plan 2 to Address</t>
  </si>
  <si>
    <t>Modified Plan 1 to Address</t>
  </si>
  <si>
    <t>EMT:</t>
  </si>
  <si>
    <t>E&amp;C:</t>
  </si>
  <si>
    <t>TSP:</t>
  </si>
  <si>
    <t>DRAFT Attorney-Client Work Product</t>
  </si>
  <si>
    <t>Note: Solar MW total is unchanged from that used in Iterations # 1 and # 2. The annual totals have been changed because the focus of these additional</t>
  </si>
  <si>
    <t xml:space="preserve">         has now changed to earlier than 2025. The new annual solar values are now based on the planned SOBRA roll out.</t>
  </si>
  <si>
    <t xml:space="preserve"> - Need costs for earlier repowering and for a one-year later CC</t>
  </si>
  <si>
    <t xml:space="preserve">   at Okeechobee (unless this is simply a one-year escalation)</t>
  </si>
  <si>
    <t xml:space="preserve">   years apart. </t>
  </si>
  <si>
    <t xml:space="preserve"> - Need integration cost review</t>
  </si>
  <si>
    <t xml:space="preserve"> - Need interconnection and integration cost review.</t>
  </si>
  <si>
    <t>PGD:</t>
  </si>
  <si>
    <t xml:space="preserve"> - To supply cost projection to keep existing units operating.</t>
  </si>
  <si>
    <t xml:space="preserve"> - Any change in firm gas costs w/ 3 CCs added instead of 2?</t>
  </si>
  <si>
    <t xml:space="preserve"> - Need cost info for two CCs at Martin coming in-service three</t>
  </si>
  <si>
    <t xml:space="preserve"> - No new pipeline so just checking to see if any pipeline / firm</t>
  </si>
  <si>
    <t xml:space="preserve">   gas costs should be accounted for</t>
  </si>
  <si>
    <r>
      <t xml:space="preserve"> </t>
    </r>
    <r>
      <rPr>
        <sz val="10"/>
        <rFont val="Times New Roman"/>
        <family val="1"/>
      </rPr>
      <t xml:space="preserve"> 300 MW Solar</t>
    </r>
  </si>
  <si>
    <r>
      <rPr>
        <sz val="10"/>
        <color rgb="FFFF0000"/>
        <rFont val="Times New Roman"/>
        <family val="1"/>
      </rPr>
      <t xml:space="preserve"> 250 MW PPA</t>
    </r>
    <r>
      <rPr>
        <sz val="10"/>
        <rFont val="Times New Roman"/>
        <family val="1"/>
      </rPr>
      <t>; 300 MW Solar</t>
    </r>
  </si>
  <si>
    <t>Filename: 2016 SE Florida Study Additional Plans to Address Questions(6)</t>
  </si>
  <si>
    <t>CSQ line in-service 12/31/2018</t>
  </si>
  <si>
    <r>
      <t xml:space="preserve"> OCEC; </t>
    </r>
    <r>
      <rPr>
        <sz val="10"/>
        <color rgb="FFFF0000"/>
        <rFont val="Times New Roman"/>
        <family val="1"/>
      </rPr>
      <t>Lauderdale 4 &amp; 5 retired 1/1/2019</t>
    </r>
  </si>
  <si>
    <t>Martin 1 &amp; 2 retired; new Martin CC # 1 added</t>
  </si>
  <si>
    <t>OCEC Incremental MW</t>
  </si>
  <si>
    <t xml:space="preserve"> OCEC Incremental MW</t>
  </si>
  <si>
    <r>
      <t xml:space="preserve">OCEC Incremental MW; </t>
    </r>
    <r>
      <rPr>
        <sz val="10"/>
        <color rgb="FFFF0000"/>
        <rFont val="Times New Roman"/>
        <family val="1"/>
      </rPr>
      <t>Ft. Lauderdale 2x1 CC (1,163 MW)</t>
    </r>
  </si>
  <si>
    <t>Retirement of Two 800 MW Units Question</t>
  </si>
  <si>
    <t>(1) Generation &amp; Fuel Costs</t>
  </si>
  <si>
    <t>(2) Pipeline Costs</t>
  </si>
  <si>
    <t>(3) Transmission Integration Costs</t>
  </si>
  <si>
    <t>(4) Resource Plan Total Costs</t>
  </si>
  <si>
    <t>(5) Difference from Lowest Cost Plan</t>
  </si>
  <si>
    <t xml:space="preserve">                              SE Florida Study: Economic Results for Iteration # 4</t>
  </si>
  <si>
    <t xml:space="preserve">                                          (CPVRR, millions, 2017$, 2017-2061)</t>
  </si>
  <si>
    <t xml:space="preserve">Generation </t>
  </si>
  <si>
    <t xml:space="preserve">Transmission </t>
  </si>
  <si>
    <t>Transmission</t>
  </si>
  <si>
    <t>Pipeline</t>
  </si>
  <si>
    <t>Capital</t>
  </si>
  <si>
    <t>Firm Gas</t>
  </si>
  <si>
    <t>Total</t>
  </si>
  <si>
    <t>Startup</t>
  </si>
  <si>
    <t>Total Fuel/VOM</t>
  </si>
  <si>
    <t>Land</t>
  </si>
  <si>
    <t>Interconnection</t>
  </si>
  <si>
    <t>TX Integration</t>
  </si>
  <si>
    <t>Generation</t>
  </si>
  <si>
    <t>Replacement</t>
  </si>
  <si>
    <t>Transport</t>
  </si>
  <si>
    <t>Short Term</t>
  </si>
  <si>
    <t>Fixed</t>
  </si>
  <si>
    <t xml:space="preserve">System </t>
  </si>
  <si>
    <t>+ VOM</t>
  </si>
  <si>
    <t>Emission</t>
  </si>
  <si>
    <t>Startup/Emissions</t>
  </si>
  <si>
    <t>Annual</t>
  </si>
  <si>
    <t>FPL</t>
  </si>
  <si>
    <t>Costs</t>
  </si>
  <si>
    <t>Purchase</t>
  </si>
  <si>
    <t>Net Fuel</t>
  </si>
  <si>
    <t>(Millions)</t>
  </si>
  <si>
    <t>Differential</t>
  </si>
  <si>
    <t>IT 4 MR Retire</t>
  </si>
  <si>
    <t>IT 4 FL Retire -</t>
  </si>
  <si>
    <t>neg is FL is cheaper</t>
  </si>
  <si>
    <t>ok - diff between</t>
  </si>
  <si>
    <t>Sheridan line</t>
  </si>
  <si>
    <t>&amp; 2nd AutoTx</t>
  </si>
  <si>
    <t>ok</t>
  </si>
  <si>
    <t>2x1 vs 3x1</t>
  </si>
  <si>
    <t>is ~$60M</t>
  </si>
  <si>
    <t>diff of avoided</t>
  </si>
  <si>
    <t>capex between</t>
  </si>
  <si>
    <t>FL4&amp;5 &amp; MR1&amp;2</t>
  </si>
  <si>
    <t>is $202M</t>
  </si>
  <si>
    <t>Eq Filler diff</t>
  </si>
  <si>
    <t>In-serv yr diff</t>
  </si>
  <si>
    <t>&amp;18</t>
  </si>
  <si>
    <t>? Rick</t>
  </si>
  <si>
    <t>diff bet 2x1 &amp;</t>
  </si>
  <si>
    <t>3x1 CC is $406</t>
  </si>
  <si>
    <t>Eq Filler $111</t>
  </si>
  <si>
    <t>(CPVRR, millions, 2017$, 2017-2061)</t>
  </si>
  <si>
    <t>Iteration / Plan</t>
  </si>
  <si>
    <t>Fixed O&amp;M**</t>
  </si>
  <si>
    <t>Charges**</t>
  </si>
  <si>
    <t>Iteration#1 Plan 2</t>
  </si>
  <si>
    <t xml:space="preserve">Iteration#4 Plan 1 
(Ft Lauderdale Retirement) </t>
  </si>
  <si>
    <t>Iteration#4 Plan 2 (Martin Retirement)</t>
  </si>
  <si>
    <t>Iteration#1 Plan 1</t>
  </si>
  <si>
    <t>*  Note: The book balance for the existing Lauderdale and Martin units are not yet accounted for. Early recovery of those costs would negatively affect the two early retirement plans.</t>
  </si>
  <si>
    <t>** Note: The values for Iteration #4 represent the incremental costs of installing a new CC minus the operational savings of retiring the old CC.</t>
  </si>
  <si>
    <t>SE Florida Study Iteration #1 and Iteration #4 Comparison: Economic Results for Iteration #4*</t>
  </si>
  <si>
    <t>TX</t>
  </si>
  <si>
    <t>Total
Fuel/VOM/Startup/</t>
  </si>
  <si>
    <t>(2)
Pipeline</t>
  </si>
  <si>
    <t xml:space="preserve">Total Generation
&amp; Fuel </t>
  </si>
  <si>
    <t>(3)
Transmission</t>
  </si>
  <si>
    <t xml:space="preserve">(4) 
Resource </t>
  </si>
  <si>
    <t>(5) 
Difference</t>
  </si>
  <si>
    <t>and Land</t>
  </si>
  <si>
    <t xml:space="preserve">Interconnection </t>
  </si>
  <si>
    <t xml:space="preserve">Short Term </t>
  </si>
  <si>
    <t>+ Pipeline</t>
  </si>
  <si>
    <t xml:space="preserve"> Integration</t>
  </si>
  <si>
    <t>Plan</t>
  </si>
  <si>
    <t>from Lowest</t>
  </si>
  <si>
    <t>Fixed O&amp;M</t>
  </si>
  <si>
    <t>Capital FPL</t>
  </si>
  <si>
    <t>Charges</t>
  </si>
  <si>
    <t>&amp; Fuel Costs</t>
  </si>
  <si>
    <t>Costs *</t>
  </si>
  <si>
    <t>Total Costs</t>
  </si>
  <si>
    <t>Cost Plan</t>
  </si>
  <si>
    <t xml:space="preserve">Iteration#4 Plan - Lauderdale Retirement </t>
  </si>
  <si>
    <t>Iteration#4 Plan - Martin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</si>
</sst>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0.000000"/>
    <numFmt numFmtId="165" formatCode="General_)"/>
    <numFmt numFmtId="166" formatCode="0_);\(0\)"/>
    <numFmt numFmtId="167" formatCode="&quot;$&quot;#,##0.000_);[Red]\(&quot;$&quot;#,##0.000\)"/>
  </numFmts>
  <fonts count="1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Arial"/>
      <family val="2"/>
    </font>
    <font>
      <b/>
      <sz val="10"/>
      <name val="Times New Roman"/>
      <family val="1"/>
    </font>
    <font>
      <b/>
      <sz val="10"/>
      <color rgb="FFFF0000"/>
      <name val="Arial"/>
      <family val="2"/>
    </font>
    <font>
      <b/>
      <sz val="10"/>
      <color theme="1"/>
      <name val="Times New Roman"/>
      <family val="1"/>
    </font>
    <font>
      <b/>
      <sz val="11"/>
      <name val="Arial"/>
      <family val="2"/>
    </font>
    <font>
      <b/>
      <u/>
      <sz val="11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">
    <xf numFmtId="0" fontId="0" fillId="0" borderId="0"/>
    <xf numFmtId="164" fontId="4" fillId="0" borderId="0">
      <alignment horizontal="left" wrapText="1"/>
    </xf>
    <xf numFmtId="0" fontId="2" fillId="0" borderId="0"/>
    <xf numFmtId="0" fontId="1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</cellStyleXfs>
  <cellXfs count="111">
    <xf numFmtId="0" fontId="0" fillId="0" borderId="0" xfId="0"/>
    <xf numFmtId="165" fontId="5" fillId="0" borderId="0" xfId="1" applyNumberFormat="1" applyFont="1" applyFill="1" applyAlignment="1" applyProtection="1">
      <alignment horizontal="left"/>
    </xf>
    <xf numFmtId="164" fontId="5" fillId="0" borderId="0" xfId="1" applyFont="1" applyFill="1" applyAlignment="1" applyProtection="1">
      <alignment horizontal="left"/>
    </xf>
    <xf numFmtId="165" fontId="5" fillId="0" borderId="3" xfId="1" applyNumberFormat="1" applyFont="1" applyFill="1" applyBorder="1" applyAlignment="1" applyProtection="1">
      <alignment horizontal="center" vertical="center"/>
    </xf>
    <xf numFmtId="165" fontId="5" fillId="0" borderId="3" xfId="1" applyNumberFormat="1" applyFont="1" applyFill="1" applyBorder="1" applyAlignment="1" applyProtection="1">
      <alignment horizontal="center" vertical="center" wrapText="1"/>
    </xf>
    <xf numFmtId="165" fontId="6" fillId="0" borderId="3" xfId="1" applyNumberFormat="1" applyFont="1" applyFill="1" applyBorder="1" applyAlignment="1" applyProtection="1">
      <alignment horizontal="center" vertical="center"/>
    </xf>
    <xf numFmtId="165" fontId="5" fillId="0" borderId="3" xfId="1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165" fontId="5" fillId="0" borderId="2" xfId="1" applyNumberFormat="1" applyFont="1" applyBorder="1" applyAlignment="1">
      <alignment horizontal="center"/>
    </xf>
    <xf numFmtId="165" fontId="5" fillId="0" borderId="6" xfId="1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5" fontId="8" fillId="0" borderId="3" xfId="1" applyNumberFormat="1" applyFont="1" applyBorder="1" applyAlignment="1" applyProtection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165" fontId="4" fillId="0" borderId="0" xfId="1" applyNumberFormat="1" applyFont="1" applyFill="1" applyBorder="1" applyAlignment="1" applyProtection="1">
      <alignment horizontal="left" vertical="center"/>
    </xf>
    <xf numFmtId="164" fontId="4" fillId="0" borderId="0" xfId="1" applyFont="1" applyFill="1" applyAlignment="1" applyProtection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165" fontId="8" fillId="2" borderId="3" xfId="1" applyNumberFormat="1" applyFont="1" applyFill="1" applyBorder="1" applyAlignment="1" applyProtection="1">
      <alignment horizontal="center"/>
    </xf>
    <xf numFmtId="165" fontId="5" fillId="2" borderId="3" xfId="1" applyNumberFormat="1" applyFont="1" applyFill="1" applyBorder="1" applyAlignment="1" applyProtection="1">
      <alignment horizontal="center" vertical="center"/>
    </xf>
    <xf numFmtId="165" fontId="4" fillId="0" borderId="0" xfId="1" applyNumberFormat="1" applyFont="1" applyFill="1" applyAlignment="1" applyProtection="1">
      <alignment horizontal="left"/>
    </xf>
    <xf numFmtId="165" fontId="6" fillId="0" borderId="3" xfId="1" applyNumberFormat="1" applyFont="1" applyFill="1" applyBorder="1" applyAlignment="1" applyProtection="1">
      <alignment horizontal="center" vertical="center" wrapText="1"/>
    </xf>
    <xf numFmtId="165" fontId="5" fillId="2" borderId="3" xfId="1" applyNumberFormat="1" applyFont="1" applyFill="1" applyBorder="1" applyAlignment="1" applyProtection="1">
      <alignment horizontal="center" vertical="center" wrapTex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65" fontId="8" fillId="0" borderId="3" xfId="1" applyNumberFormat="1" applyFont="1" applyFill="1" applyBorder="1" applyAlignment="1" applyProtection="1">
      <alignment horizontal="center" vertical="center"/>
    </xf>
    <xf numFmtId="165" fontId="8" fillId="0" borderId="3" xfId="1" applyNumberFormat="1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165" fontId="5" fillId="0" borderId="8" xfId="1" applyNumberFormat="1" applyFont="1" applyFill="1" applyBorder="1" applyAlignment="1" applyProtection="1">
      <alignment horizontal="center" vertical="center"/>
    </xf>
    <xf numFmtId="165" fontId="5" fillId="2" borderId="8" xfId="1" applyNumberFormat="1" applyFont="1" applyFill="1" applyBorder="1" applyAlignment="1" applyProtection="1">
      <alignment horizontal="center" vertical="center"/>
    </xf>
    <xf numFmtId="3" fontId="8" fillId="0" borderId="2" xfId="1" applyNumberFormat="1" applyFont="1" applyFill="1" applyBorder="1" applyAlignment="1" applyProtection="1">
      <alignment horizontal="center" vertical="center"/>
    </xf>
    <xf numFmtId="3" fontId="8" fillId="0" borderId="3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3" fillId="3" borderId="9" xfId="0" applyNumberFormat="1" applyFont="1" applyFill="1" applyBorder="1" applyAlignment="1">
      <alignment horizontal="center"/>
    </xf>
    <xf numFmtId="0" fontId="13" fillId="3" borderId="11" xfId="0" applyNumberFormat="1" applyFont="1" applyFill="1" applyBorder="1" applyAlignment="1">
      <alignment horizontal="center"/>
    </xf>
    <xf numFmtId="0" fontId="14" fillId="3" borderId="15" xfId="0" applyNumberFormat="1" applyFont="1" applyFill="1" applyBorder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13" fillId="5" borderId="7" xfId="0" applyNumberFormat="1" applyFont="1" applyFill="1" applyBorder="1" applyAlignment="1">
      <alignment horizontal="center"/>
    </xf>
    <xf numFmtId="0" fontId="13" fillId="5" borderId="4" xfId="0" applyNumberFormat="1" applyFont="1" applyFill="1" applyBorder="1" applyAlignment="1">
      <alignment horizontal="center" wrapText="1"/>
    </xf>
    <xf numFmtId="0" fontId="13" fillId="5" borderId="4" xfId="0" applyNumberFormat="1" applyFont="1" applyFill="1" applyBorder="1" applyAlignment="1">
      <alignment horizontal="center"/>
    </xf>
    <xf numFmtId="0" fontId="13" fillId="5" borderId="9" xfId="0" applyNumberFormat="1" applyFont="1" applyFill="1" applyBorder="1" applyAlignment="1">
      <alignment horizontal="center"/>
    </xf>
    <xf numFmtId="0" fontId="13" fillId="5" borderId="10" xfId="0" applyNumberFormat="1" applyFont="1" applyFill="1" applyBorder="1" applyAlignment="1">
      <alignment horizontal="center"/>
    </xf>
    <xf numFmtId="0" fontId="13" fillId="5" borderId="1" xfId="0" applyNumberFormat="1" applyFont="1" applyFill="1" applyBorder="1" applyAlignment="1">
      <alignment horizontal="center"/>
    </xf>
    <xf numFmtId="0" fontId="13" fillId="5" borderId="5" xfId="0" applyNumberFormat="1" applyFont="1" applyFill="1" applyBorder="1" applyAlignment="1">
      <alignment horizontal="center" wrapText="1"/>
    </xf>
    <xf numFmtId="0" fontId="13" fillId="5" borderId="5" xfId="0" applyNumberFormat="1" applyFont="1" applyFill="1" applyBorder="1" applyAlignment="1">
      <alignment horizontal="center"/>
    </xf>
    <xf numFmtId="0" fontId="13" fillId="5" borderId="11" xfId="0" applyNumberFormat="1" applyFont="1" applyFill="1" applyBorder="1" applyAlignment="1">
      <alignment horizontal="center"/>
    </xf>
    <xf numFmtId="0" fontId="13" fillId="5" borderId="12" xfId="0" applyNumberFormat="1" applyFont="1" applyFill="1" applyBorder="1" applyAlignment="1">
      <alignment horizontal="center"/>
    </xf>
    <xf numFmtId="0" fontId="8" fillId="5" borderId="1" xfId="0" quotePrefix="1" applyNumberFormat="1" applyFont="1" applyFill="1" applyBorder="1" applyAlignment="1">
      <alignment horizontal="center"/>
    </xf>
    <xf numFmtId="0" fontId="14" fillId="5" borderId="13" xfId="0" applyNumberFormat="1" applyFont="1" applyFill="1" applyBorder="1" applyAlignment="1">
      <alignment horizontal="center"/>
    </xf>
    <xf numFmtId="0" fontId="14" fillId="5" borderId="14" xfId="0" applyNumberFormat="1" applyFont="1" applyFill="1" applyBorder="1" applyAlignment="1">
      <alignment horizontal="center"/>
    </xf>
    <xf numFmtId="0" fontId="14" fillId="5" borderId="15" xfId="0" applyNumberFormat="1" applyFont="1" applyFill="1" applyBorder="1" applyAlignment="1">
      <alignment horizontal="center"/>
    </xf>
    <xf numFmtId="0" fontId="14" fillId="5" borderId="16" xfId="0" applyNumberFormat="1" applyFont="1" applyFill="1" applyBorder="1" applyAlignment="1">
      <alignment horizontal="center"/>
    </xf>
    <xf numFmtId="0" fontId="3" fillId="5" borderId="0" xfId="0" applyFont="1" applyFill="1"/>
    <xf numFmtId="6" fontId="8" fillId="5" borderId="0" xfId="0" applyNumberFormat="1" applyFont="1" applyFill="1" applyBorder="1" applyAlignment="1">
      <alignment horizontal="center"/>
    </xf>
    <xf numFmtId="3" fontId="8" fillId="5" borderId="0" xfId="0" applyNumberFormat="1" applyFont="1" applyFill="1" applyBorder="1" applyAlignment="1">
      <alignment horizontal="center"/>
    </xf>
    <xf numFmtId="0" fontId="0" fillId="5" borderId="0" xfId="0" applyFill="1" applyBorder="1"/>
    <xf numFmtId="6" fontId="0" fillId="5" borderId="0" xfId="0" applyNumberFormat="1" applyFill="1"/>
    <xf numFmtId="167" fontId="8" fillId="5" borderId="0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/>
    </xf>
    <xf numFmtId="6" fontId="8" fillId="5" borderId="20" xfId="0" applyNumberFormat="1" applyFont="1" applyFill="1" applyBorder="1" applyAlignment="1">
      <alignment horizontal="center" vertical="center"/>
    </xf>
    <xf numFmtId="6" fontId="8" fillId="5" borderId="17" xfId="0" applyNumberFormat="1" applyFont="1" applyFill="1" applyBorder="1" applyAlignment="1">
      <alignment horizontal="center" vertical="center"/>
    </xf>
    <xf numFmtId="6" fontId="8" fillId="3" borderId="17" xfId="0" applyNumberFormat="1" applyFont="1" applyFill="1" applyBorder="1" applyAlignment="1">
      <alignment horizontal="center" vertical="center"/>
    </xf>
    <xf numFmtId="3" fontId="8" fillId="4" borderId="18" xfId="0" applyNumberFormat="1" applyFont="1" applyFill="1" applyBorder="1" applyAlignment="1">
      <alignment horizontal="center" vertical="center"/>
    </xf>
    <xf numFmtId="6" fontId="8" fillId="5" borderId="19" xfId="0" applyNumberFormat="1" applyFont="1" applyFill="1" applyBorder="1" applyAlignment="1">
      <alignment horizontal="center" vertical="center"/>
    </xf>
    <xf numFmtId="6" fontId="8" fillId="5" borderId="21" xfId="0" applyNumberFormat="1" applyFont="1" applyFill="1" applyBorder="1" applyAlignment="1">
      <alignment horizontal="center" vertical="center" wrapText="1"/>
    </xf>
    <xf numFmtId="6" fontId="8" fillId="5" borderId="22" xfId="0" applyNumberFormat="1" applyFont="1" applyFill="1" applyBorder="1" applyAlignment="1">
      <alignment horizontal="center" vertical="center"/>
    </xf>
    <xf numFmtId="6" fontId="8" fillId="5" borderId="21" xfId="0" applyNumberFormat="1" applyFont="1" applyFill="1" applyBorder="1" applyAlignment="1">
      <alignment horizontal="center" wrapText="1"/>
    </xf>
    <xf numFmtId="0" fontId="0" fillId="5" borderId="0" xfId="0" applyFill="1" applyAlignment="1">
      <alignment horizontal="right"/>
    </xf>
    <xf numFmtId="0" fontId="1" fillId="5" borderId="23" xfId="3" applyFill="1" applyBorder="1"/>
    <xf numFmtId="0" fontId="1" fillId="5" borderId="24" xfId="3" applyFill="1" applyBorder="1"/>
    <xf numFmtId="0" fontId="16" fillId="5" borderId="9" xfId="4" applyNumberFormat="1" applyFont="1" applyFill="1" applyBorder="1" applyAlignment="1">
      <alignment horizontal="center"/>
    </xf>
    <xf numFmtId="0" fontId="16" fillId="5" borderId="9" xfId="4" applyNumberFormat="1" applyFont="1" applyFill="1" applyBorder="1" applyAlignment="1">
      <alignment horizontal="center" vertical="center" wrapText="1"/>
    </xf>
    <xf numFmtId="0" fontId="16" fillId="2" borderId="9" xfId="4" applyNumberFormat="1" applyFont="1" applyFill="1" applyBorder="1" applyAlignment="1">
      <alignment horizontal="center" vertical="center" wrapText="1"/>
    </xf>
    <xf numFmtId="0" fontId="16" fillId="5" borderId="11" xfId="4" applyNumberFormat="1" applyFont="1" applyFill="1" applyBorder="1" applyAlignment="1">
      <alignment horizontal="center"/>
    </xf>
    <xf numFmtId="0" fontId="16" fillId="5" borderId="24" xfId="4" applyNumberFormat="1" applyFont="1" applyFill="1" applyBorder="1" applyAlignment="1">
      <alignment horizontal="center"/>
    </xf>
    <xf numFmtId="0" fontId="16" fillId="2" borderId="11" xfId="4" applyNumberFormat="1" applyFont="1" applyFill="1" applyBorder="1" applyAlignment="1">
      <alignment horizontal="center"/>
    </xf>
    <xf numFmtId="0" fontId="16" fillId="5" borderId="25" xfId="4" applyNumberFormat="1" applyFont="1" applyFill="1" applyBorder="1" applyAlignment="1">
      <alignment horizontal="center"/>
    </xf>
    <xf numFmtId="0" fontId="16" fillId="5" borderId="26" xfId="4" applyNumberFormat="1" applyFont="1" applyFill="1" applyBorder="1" applyAlignment="1">
      <alignment horizontal="center"/>
    </xf>
    <xf numFmtId="0" fontId="16" fillId="5" borderId="23" xfId="4" applyNumberFormat="1" applyFont="1" applyFill="1" applyBorder="1" applyAlignment="1">
      <alignment horizontal="center"/>
    </xf>
    <xf numFmtId="6" fontId="16" fillId="5" borderId="27" xfId="0" applyNumberFormat="1" applyFont="1" applyFill="1" applyBorder="1" applyAlignment="1">
      <alignment horizontal="center" vertical="center"/>
    </xf>
    <xf numFmtId="6" fontId="16" fillId="2" borderId="27" xfId="0" applyNumberFormat="1" applyFont="1" applyFill="1" applyBorder="1" applyAlignment="1">
      <alignment horizontal="center" vertical="center"/>
    </xf>
    <xf numFmtId="6" fontId="16" fillId="5" borderId="5" xfId="0" applyNumberFormat="1" applyFont="1" applyFill="1" applyBorder="1" applyAlignment="1">
      <alignment horizontal="center" vertical="center"/>
    </xf>
    <xf numFmtId="6" fontId="16" fillId="2" borderId="28" xfId="0" applyNumberFormat="1" applyFont="1" applyFill="1" applyBorder="1" applyAlignment="1">
      <alignment horizontal="center" vertical="center"/>
    </xf>
    <xf numFmtId="166" fontId="16" fillId="2" borderId="9" xfId="4" applyNumberFormat="1" applyFont="1" applyFill="1" applyBorder="1" applyAlignment="1">
      <alignment horizontal="center" vertical="top" wrapText="1"/>
    </xf>
    <xf numFmtId="0" fontId="16" fillId="2" borderId="25" xfId="4" applyNumberFormat="1" applyFont="1" applyFill="1" applyBorder="1" applyAlignment="1">
      <alignment horizontal="center"/>
    </xf>
    <xf numFmtId="0" fontId="16" fillId="2" borderId="11" xfId="4" quotePrefix="1" applyNumberFormat="1" applyFont="1" applyFill="1" applyBorder="1" applyAlignment="1">
      <alignment horizontal="center"/>
    </xf>
    <xf numFmtId="166" fontId="16" fillId="5" borderId="9" xfId="4" applyNumberFormat="1" applyFont="1" applyFill="1" applyBorder="1" applyAlignment="1">
      <alignment horizontal="center" vertical="top" wrapText="1"/>
    </xf>
    <xf numFmtId="6" fontId="16" fillId="5" borderId="18" xfId="0" applyNumberFormat="1" applyFont="1" applyFill="1" applyBorder="1" applyAlignment="1">
      <alignment horizontal="center" vertical="center"/>
    </xf>
    <xf numFmtId="6" fontId="16" fillId="2" borderId="18" xfId="0" applyNumberFormat="1" applyFont="1" applyFill="1" applyBorder="1" applyAlignment="1">
      <alignment horizontal="center" vertical="center"/>
    </xf>
    <xf numFmtId="6" fontId="17" fillId="5" borderId="21" xfId="0" applyNumberFormat="1" applyFont="1" applyFill="1" applyBorder="1" applyAlignment="1">
      <alignment horizontal="center" vertical="center" wrapText="1"/>
    </xf>
    <xf numFmtId="6" fontId="17" fillId="5" borderId="2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5" fillId="5" borderId="0" xfId="2" applyFont="1" applyFill="1" applyAlignment="1">
      <alignment horizontal="center" vertical="center"/>
    </xf>
    <xf numFmtId="0" fontId="8" fillId="5" borderId="7" xfId="0" applyNumberFormat="1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horizontal="center" vertical="center"/>
    </xf>
  </cellXfs>
  <cellStyles count="7">
    <cellStyle name="Normal" xfId="0" builtinId="0"/>
    <cellStyle name="Normal 262" xfId="2"/>
    <cellStyle name="Normal 263" xfId="6"/>
    <cellStyle name="Normal 326" xfId="3"/>
    <cellStyle name="Normal 78 2" xfId="4"/>
    <cellStyle name="Normal 89" xfId="5"/>
    <cellStyle name="Normal_schedule 7.1-082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SS%202-IT4-SFL%20Analysis%20-%20Mar21%20Mar%2025%20Okee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Structure"/>
      <sheetName val="Summary"/>
      <sheetName val="Resource Plan"/>
      <sheetName val="Units"/>
      <sheetName val="System Inputs"/>
      <sheetName val="UPLAN"/>
      <sheetName val="Gen Input"/>
      <sheetName val="Land Input"/>
      <sheetName val="Tx Interconnect Input"/>
      <sheetName val="Tx Integration Input"/>
      <sheetName val="TX Integration by Plan"/>
      <sheetName val="Pipeline Input"/>
      <sheetName val="Pipeline by Plan"/>
      <sheetName val="FOM Input"/>
      <sheetName val="Cap Rep Input"/>
      <sheetName val="Incremental Gas"/>
      <sheetName val="PPAs"/>
      <sheetName val="Gen"/>
      <sheetName val="Land"/>
      <sheetName val="Tx Interconnect"/>
      <sheetName val="Tx Integration"/>
      <sheetName val="Pipeline"/>
      <sheetName val="FOM"/>
      <sheetName val="Cap Rep"/>
      <sheetName val="Gas Transport"/>
      <sheetName val="PP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">
          <cell r="G8">
            <v>7.5499999999999998E-2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49"/>
  <sheetViews>
    <sheetView showGridLines="0" tabSelected="1" workbookViewId="0">
      <selection sqref="A1:XFD2"/>
    </sheetView>
  </sheetViews>
  <sheetFormatPr defaultRowHeight="12.75" x14ac:dyDescent="0.2"/>
  <cols>
    <col min="1" max="1" width="9.85546875" customWidth="1"/>
    <col min="2" max="2" width="16.28515625" customWidth="1"/>
    <col min="3" max="3" width="19.85546875" customWidth="1"/>
    <col min="4" max="4" width="29.28515625" customWidth="1"/>
    <col min="5" max="5" width="4.42578125" hidden="1" customWidth="1"/>
    <col min="6" max="6" width="16.7109375" hidden="1" customWidth="1"/>
    <col min="7" max="7" width="19.28515625" customWidth="1"/>
    <col min="8" max="8" width="33" customWidth="1"/>
  </cols>
  <sheetData>
    <row r="3" spans="2:8" x14ac:dyDescent="0.2">
      <c r="H3" s="21" t="s">
        <v>37</v>
      </c>
    </row>
    <row r="4" spans="2:8" x14ac:dyDescent="0.2">
      <c r="B4" s="40" t="s">
        <v>21</v>
      </c>
    </row>
    <row r="5" spans="2:8" x14ac:dyDescent="0.2">
      <c r="E5" s="20"/>
    </row>
    <row r="6" spans="2:8" ht="15" x14ac:dyDescent="0.25">
      <c r="C6" s="46" t="s">
        <v>50</v>
      </c>
      <c r="D6" s="46"/>
      <c r="E6" s="41"/>
    </row>
    <row r="7" spans="2:8" ht="15" x14ac:dyDescent="0.25">
      <c r="C7" s="45" t="s">
        <v>51</v>
      </c>
      <c r="D7" s="44"/>
      <c r="E7" s="42"/>
    </row>
    <row r="8" spans="2:8" ht="15" x14ac:dyDescent="0.25">
      <c r="B8" s="43"/>
      <c r="C8" s="106" t="s">
        <v>13</v>
      </c>
      <c r="D8" s="106"/>
      <c r="F8" s="106" t="s">
        <v>44</v>
      </c>
      <c r="G8" s="106"/>
      <c r="H8" s="106"/>
    </row>
    <row r="9" spans="2:8" x14ac:dyDescent="0.2">
      <c r="C9" s="14">
        <v>-1</v>
      </c>
      <c r="D9" s="14">
        <v>-2</v>
      </c>
      <c r="E9" s="14"/>
      <c r="F9" s="14"/>
      <c r="G9" s="14">
        <v>-1</v>
      </c>
      <c r="H9" s="14">
        <v>-2</v>
      </c>
    </row>
    <row r="10" spans="2:8" x14ac:dyDescent="0.2">
      <c r="B10" s="8"/>
      <c r="C10" s="22" t="s">
        <v>8</v>
      </c>
      <c r="D10" s="12" t="s">
        <v>16</v>
      </c>
      <c r="F10" s="8"/>
      <c r="G10" s="22" t="s">
        <v>15</v>
      </c>
      <c r="H10" s="12" t="s">
        <v>17</v>
      </c>
    </row>
    <row r="11" spans="2:8" x14ac:dyDescent="0.2">
      <c r="B11" s="9"/>
      <c r="C11" s="23" t="s">
        <v>9</v>
      </c>
      <c r="D11" s="13" t="s">
        <v>10</v>
      </c>
      <c r="F11" s="9"/>
      <c r="G11" s="23" t="s">
        <v>9</v>
      </c>
      <c r="H11" s="13" t="s">
        <v>14</v>
      </c>
    </row>
    <row r="12" spans="2:8" x14ac:dyDescent="0.2">
      <c r="B12" s="11"/>
      <c r="C12" s="24"/>
      <c r="D12" s="10"/>
      <c r="F12" s="11"/>
      <c r="G12" s="24"/>
      <c r="H12" s="10"/>
    </row>
    <row r="13" spans="2:8" x14ac:dyDescent="0.2">
      <c r="B13" s="15" t="s">
        <v>0</v>
      </c>
      <c r="C13" s="25" t="s">
        <v>6</v>
      </c>
      <c r="D13" s="15" t="s">
        <v>6</v>
      </c>
      <c r="E13" s="16"/>
      <c r="F13" s="15" t="s">
        <v>0</v>
      </c>
      <c r="G13" s="25" t="s">
        <v>6</v>
      </c>
      <c r="H13" s="15" t="s">
        <v>6</v>
      </c>
    </row>
    <row r="14" spans="2:8" ht="21" customHeight="1" x14ac:dyDescent="0.2">
      <c r="B14" s="3">
        <v>2018</v>
      </c>
      <c r="C14" s="26" t="s">
        <v>11</v>
      </c>
      <c r="D14" s="28" t="s">
        <v>38</v>
      </c>
      <c r="F14" s="3">
        <v>2018</v>
      </c>
      <c r="G14" s="26" t="s">
        <v>11</v>
      </c>
      <c r="H14" s="28" t="s">
        <v>38</v>
      </c>
    </row>
    <row r="15" spans="2:8" ht="25.5" x14ac:dyDescent="0.2">
      <c r="B15" s="3">
        <f t="shared" ref="B15:B26" si="0">B14+1</f>
        <v>2019</v>
      </c>
      <c r="C15" s="26" t="s">
        <v>4</v>
      </c>
      <c r="D15" s="4" t="s">
        <v>39</v>
      </c>
      <c r="F15" s="3">
        <f t="shared" ref="F15:F26" si="1">F14+1</f>
        <v>2019</v>
      </c>
      <c r="G15" s="26" t="s">
        <v>4</v>
      </c>
      <c r="H15" s="3" t="s">
        <v>4</v>
      </c>
    </row>
    <row r="16" spans="2:8" ht="21.75" customHeight="1" x14ac:dyDescent="0.2">
      <c r="B16" s="3">
        <f t="shared" si="0"/>
        <v>2020</v>
      </c>
      <c r="C16" s="26" t="s">
        <v>5</v>
      </c>
      <c r="D16" s="4" t="s">
        <v>36</v>
      </c>
      <c r="F16" s="3">
        <f t="shared" si="1"/>
        <v>2020</v>
      </c>
      <c r="G16" s="26" t="s">
        <v>5</v>
      </c>
      <c r="H16" s="4" t="s">
        <v>35</v>
      </c>
    </row>
    <row r="17" spans="1:8" ht="25.5" x14ac:dyDescent="0.2">
      <c r="B17" s="3">
        <f t="shared" si="0"/>
        <v>2021</v>
      </c>
      <c r="C17" s="26" t="s">
        <v>11</v>
      </c>
      <c r="D17" s="5" t="s">
        <v>1</v>
      </c>
      <c r="F17" s="3">
        <f t="shared" si="1"/>
        <v>2021</v>
      </c>
      <c r="G17" s="26" t="s">
        <v>11</v>
      </c>
      <c r="H17" s="28" t="s">
        <v>40</v>
      </c>
    </row>
    <row r="18" spans="1:8" ht="33.75" customHeight="1" x14ac:dyDescent="0.2">
      <c r="B18" s="3">
        <f t="shared" si="0"/>
        <v>2022</v>
      </c>
      <c r="C18" s="29" t="s">
        <v>42</v>
      </c>
      <c r="D18" s="4" t="s">
        <v>43</v>
      </c>
      <c r="F18" s="3">
        <f t="shared" si="1"/>
        <v>2022</v>
      </c>
      <c r="G18" s="26" t="s">
        <v>42</v>
      </c>
      <c r="H18" s="4" t="s">
        <v>41</v>
      </c>
    </row>
    <row r="19" spans="1:8" x14ac:dyDescent="0.2">
      <c r="B19" s="3">
        <f t="shared" si="0"/>
        <v>2023</v>
      </c>
      <c r="C19" s="26" t="s">
        <v>7</v>
      </c>
      <c r="D19" s="3" t="s">
        <v>7</v>
      </c>
      <c r="F19" s="3">
        <f t="shared" si="1"/>
        <v>2023</v>
      </c>
      <c r="G19" s="26" t="s">
        <v>7</v>
      </c>
      <c r="H19" s="4" t="s">
        <v>7</v>
      </c>
    </row>
    <row r="20" spans="1:8" x14ac:dyDescent="0.2">
      <c r="B20" s="3">
        <f t="shared" si="0"/>
        <v>2024</v>
      </c>
      <c r="C20" s="26" t="s">
        <v>11</v>
      </c>
      <c r="D20" s="3" t="s">
        <v>11</v>
      </c>
      <c r="F20" s="3">
        <f t="shared" si="1"/>
        <v>2024</v>
      </c>
      <c r="G20" s="26" t="s">
        <v>11</v>
      </c>
      <c r="H20" s="3" t="s">
        <v>11</v>
      </c>
    </row>
    <row r="21" spans="1:8" x14ac:dyDescent="0.2">
      <c r="B21" s="3">
        <f t="shared" si="0"/>
        <v>2025</v>
      </c>
      <c r="C21" s="26" t="s">
        <v>2</v>
      </c>
      <c r="D21" s="5" t="s">
        <v>1</v>
      </c>
      <c r="F21" s="3">
        <f t="shared" si="1"/>
        <v>2025</v>
      </c>
      <c r="G21" s="26" t="s">
        <v>3</v>
      </c>
      <c r="H21" s="3" t="s">
        <v>3</v>
      </c>
    </row>
    <row r="22" spans="1:8" x14ac:dyDescent="0.2">
      <c r="B22" s="3">
        <f t="shared" si="0"/>
        <v>2026</v>
      </c>
      <c r="C22" s="26" t="s">
        <v>11</v>
      </c>
      <c r="D22" s="5" t="s">
        <v>2</v>
      </c>
      <c r="F22" s="3">
        <f t="shared" si="1"/>
        <v>2026</v>
      </c>
      <c r="G22" s="26" t="s">
        <v>11</v>
      </c>
      <c r="H22" s="3" t="s">
        <v>11</v>
      </c>
    </row>
    <row r="23" spans="1:8" x14ac:dyDescent="0.2">
      <c r="B23" s="3">
        <f t="shared" si="0"/>
        <v>2027</v>
      </c>
      <c r="C23" s="26" t="s">
        <v>11</v>
      </c>
      <c r="D23" s="3" t="s">
        <v>11</v>
      </c>
      <c r="F23" s="3">
        <f t="shared" si="1"/>
        <v>2027</v>
      </c>
      <c r="G23" s="26" t="s">
        <v>11</v>
      </c>
      <c r="H23" s="3" t="s">
        <v>11</v>
      </c>
    </row>
    <row r="24" spans="1:8" x14ac:dyDescent="0.2">
      <c r="B24" s="3">
        <f t="shared" si="0"/>
        <v>2028</v>
      </c>
      <c r="C24" s="26" t="s">
        <v>3</v>
      </c>
      <c r="D24" s="3" t="s">
        <v>3</v>
      </c>
      <c r="F24" s="3">
        <f t="shared" si="1"/>
        <v>2028</v>
      </c>
      <c r="G24" s="26" t="s">
        <v>2</v>
      </c>
      <c r="H24" s="3" t="s">
        <v>2</v>
      </c>
    </row>
    <row r="25" spans="1:8" x14ac:dyDescent="0.2">
      <c r="B25" s="3">
        <f t="shared" si="0"/>
        <v>2029</v>
      </c>
      <c r="C25" s="26" t="s">
        <v>11</v>
      </c>
      <c r="D25" s="6" t="s">
        <v>12</v>
      </c>
      <c r="F25" s="3">
        <f t="shared" si="1"/>
        <v>2029</v>
      </c>
      <c r="G25" s="26" t="s">
        <v>11</v>
      </c>
      <c r="H25" s="6" t="s">
        <v>12</v>
      </c>
    </row>
    <row r="26" spans="1:8" ht="13.5" thickBot="1" x14ac:dyDescent="0.25">
      <c r="B26" s="36">
        <f t="shared" si="0"/>
        <v>2030</v>
      </c>
      <c r="C26" s="37" t="s">
        <v>11</v>
      </c>
      <c r="D26" s="36" t="s">
        <v>11</v>
      </c>
      <c r="F26" s="36">
        <f t="shared" si="1"/>
        <v>2030</v>
      </c>
      <c r="G26" s="37" t="s">
        <v>11</v>
      </c>
      <c r="H26" s="36" t="s">
        <v>11</v>
      </c>
    </row>
    <row r="27" spans="1:8" ht="25.5" customHeight="1" x14ac:dyDescent="0.2">
      <c r="A27" s="32"/>
      <c r="B27" s="35" t="s">
        <v>45</v>
      </c>
      <c r="C27" s="38">
        <v>94902</v>
      </c>
      <c r="D27" s="38">
        <f>'Iteration Plan Compare'!P12-'Iteration Plan Compare'!F12-'Iteration Plan Compare'!E12</f>
        <v>94963.865102470896</v>
      </c>
      <c r="E27" s="31"/>
      <c r="F27" s="35" t="s">
        <v>45</v>
      </c>
      <c r="G27" s="38">
        <v>94901</v>
      </c>
      <c r="H27" s="38">
        <f>'Iteration Plan Compare'!P22-'Iteration Plan Compare'!E22-'Iteration Plan Compare'!F22</f>
        <v>95274.861856704563</v>
      </c>
    </row>
    <row r="28" spans="1:8" ht="22.5" customHeight="1" x14ac:dyDescent="0.2">
      <c r="B28" s="33" t="s">
        <v>46</v>
      </c>
      <c r="C28" s="39">
        <v>20</v>
      </c>
      <c r="D28" s="39">
        <f>'Iteration Plan Compare'!F12</f>
        <v>21.898474601066532</v>
      </c>
      <c r="E28" s="31"/>
      <c r="F28" s="33" t="s">
        <v>46</v>
      </c>
      <c r="G28" s="39">
        <v>23</v>
      </c>
      <c r="H28" s="38">
        <f>'Iteration Plan Compare'!F22</f>
        <v>18.956328054731493</v>
      </c>
    </row>
    <row r="29" spans="1:8" ht="27" customHeight="1" x14ac:dyDescent="0.2">
      <c r="B29" s="34" t="s">
        <v>47</v>
      </c>
      <c r="C29" s="39">
        <v>319</v>
      </c>
      <c r="D29" s="39">
        <f>'Iteration Plan Compare'!E12</f>
        <v>401.25228325139329</v>
      </c>
      <c r="E29" s="31"/>
      <c r="F29" s="34" t="s">
        <v>47</v>
      </c>
      <c r="G29" s="39">
        <v>317</v>
      </c>
      <c r="H29" s="38">
        <f>'Iteration Plan Compare'!E22</f>
        <v>502.3220398680379</v>
      </c>
    </row>
    <row r="30" spans="1:8" ht="24.75" customHeight="1" x14ac:dyDescent="0.2">
      <c r="B30" s="34" t="s">
        <v>48</v>
      </c>
      <c r="C30" s="39">
        <f>SUM(C27:C29)</f>
        <v>95241</v>
      </c>
      <c r="D30" s="39">
        <f>SUM(D27:D29)</f>
        <v>95387.015860323358</v>
      </c>
      <c r="E30" s="31"/>
      <c r="F30" s="34" t="s">
        <v>48</v>
      </c>
      <c r="G30" s="39">
        <f>SUM(G27:G29)</f>
        <v>95241</v>
      </c>
      <c r="H30" s="39">
        <f>SUM(H27:H29)</f>
        <v>95796.140224627336</v>
      </c>
    </row>
    <row r="31" spans="1:8" ht="27.75" customHeight="1" x14ac:dyDescent="0.2">
      <c r="B31" s="34" t="s">
        <v>49</v>
      </c>
      <c r="C31" s="3"/>
      <c r="D31" s="39">
        <f>D30-$C$30</f>
        <v>146.01586032335763</v>
      </c>
      <c r="E31" s="39">
        <f t="shared" ref="E31:H31" si="2">E30-$C$30</f>
        <v>-95241</v>
      </c>
      <c r="F31" s="39" t="e">
        <f t="shared" si="2"/>
        <v>#VALUE!</v>
      </c>
      <c r="G31" s="39">
        <f t="shared" si="2"/>
        <v>0</v>
      </c>
      <c r="H31" s="39">
        <f t="shared" si="2"/>
        <v>555.14022462733556</v>
      </c>
    </row>
    <row r="32" spans="1:8" x14ac:dyDescent="0.2">
      <c r="B32" s="30"/>
      <c r="C32" s="30"/>
      <c r="D32" s="30"/>
      <c r="E32" s="31"/>
      <c r="F32" s="30"/>
      <c r="G32" s="30"/>
      <c r="H32" s="30"/>
    </row>
    <row r="33" spans="2:8" x14ac:dyDescent="0.2">
      <c r="B33" s="30"/>
      <c r="C33" s="30"/>
      <c r="D33" s="30"/>
      <c r="E33" s="31"/>
      <c r="F33" s="30"/>
      <c r="G33" s="30"/>
      <c r="H33" s="30"/>
    </row>
    <row r="34" spans="2:8" x14ac:dyDescent="0.2">
      <c r="B34" s="30"/>
      <c r="C34" s="30"/>
      <c r="D34" s="30"/>
      <c r="E34" s="31"/>
      <c r="F34" s="30"/>
      <c r="G34" s="30"/>
      <c r="H34" s="30"/>
    </row>
    <row r="35" spans="2:8" x14ac:dyDescent="0.2">
      <c r="B35" s="30"/>
      <c r="C35" s="30"/>
      <c r="D35" s="30"/>
      <c r="E35" s="31"/>
      <c r="F35" s="30"/>
      <c r="G35" s="30"/>
      <c r="H35" s="30"/>
    </row>
    <row r="36" spans="2:8" x14ac:dyDescent="0.2">
      <c r="B36" s="30"/>
      <c r="C36" s="30"/>
      <c r="D36" s="30"/>
      <c r="E36" s="31"/>
      <c r="F36" s="30"/>
      <c r="G36" s="30"/>
      <c r="H36" s="30"/>
    </row>
    <row r="37" spans="2:8" x14ac:dyDescent="0.2">
      <c r="B37" s="30"/>
      <c r="C37" s="30"/>
      <c r="D37" s="30"/>
      <c r="E37" s="31"/>
      <c r="F37" s="30"/>
      <c r="G37" s="30"/>
      <c r="H37" s="30"/>
    </row>
    <row r="38" spans="2:8" x14ac:dyDescent="0.2">
      <c r="B38" s="30"/>
      <c r="C38" s="30"/>
      <c r="D38" s="30"/>
      <c r="E38" s="31"/>
      <c r="F38" s="30"/>
      <c r="G38" s="30"/>
      <c r="H38" s="30"/>
    </row>
    <row r="39" spans="2:8" x14ac:dyDescent="0.2">
      <c r="B39" s="1"/>
      <c r="C39" s="1"/>
      <c r="D39" s="1"/>
    </row>
    <row r="40" spans="2:8" x14ac:dyDescent="0.2">
      <c r="B40" s="27" t="s">
        <v>22</v>
      </c>
      <c r="C40" s="1"/>
      <c r="D40" s="1"/>
    </row>
    <row r="41" spans="2:8" x14ac:dyDescent="0.2">
      <c r="B41" s="27" t="s">
        <v>23</v>
      </c>
      <c r="C41" s="1"/>
      <c r="D41" s="1"/>
    </row>
    <row r="42" spans="2:8" x14ac:dyDescent="0.2">
      <c r="B42" s="1"/>
      <c r="C42" s="1"/>
      <c r="D42" s="1"/>
    </row>
    <row r="43" spans="2:8" x14ac:dyDescent="0.2">
      <c r="B43" s="7" t="s">
        <v>18</v>
      </c>
      <c r="C43" s="19" t="s">
        <v>33</v>
      </c>
      <c r="D43" s="2"/>
      <c r="F43" s="7" t="s">
        <v>18</v>
      </c>
      <c r="G43" s="18" t="s">
        <v>31</v>
      </c>
    </row>
    <row r="44" spans="2:8" x14ac:dyDescent="0.2">
      <c r="B44" s="7"/>
      <c r="C44" s="19" t="s">
        <v>34</v>
      </c>
      <c r="D44" s="2"/>
      <c r="F44" s="7" t="s">
        <v>19</v>
      </c>
      <c r="G44" s="17" t="s">
        <v>32</v>
      </c>
    </row>
    <row r="45" spans="2:8" x14ac:dyDescent="0.2">
      <c r="B45" s="7" t="s">
        <v>19</v>
      </c>
      <c r="C45" t="s">
        <v>24</v>
      </c>
      <c r="F45" s="7"/>
      <c r="G45" s="17" t="s">
        <v>26</v>
      </c>
    </row>
    <row r="46" spans="2:8" x14ac:dyDescent="0.2">
      <c r="B46" s="7"/>
      <c r="C46" t="s">
        <v>25</v>
      </c>
      <c r="F46" s="7" t="s">
        <v>20</v>
      </c>
      <c r="G46" s="17" t="s">
        <v>28</v>
      </c>
    </row>
    <row r="47" spans="2:8" x14ac:dyDescent="0.2">
      <c r="B47" s="7" t="s">
        <v>20</v>
      </c>
      <c r="C47" t="s">
        <v>27</v>
      </c>
      <c r="F47" s="7" t="s">
        <v>29</v>
      </c>
      <c r="G47" t="s">
        <v>30</v>
      </c>
    </row>
    <row r="48" spans="2:8" x14ac:dyDescent="0.2">
      <c r="B48" s="7" t="s">
        <v>29</v>
      </c>
      <c r="C48" t="s">
        <v>30</v>
      </c>
      <c r="G48" s="17"/>
    </row>
    <row r="49" spans="7:7" x14ac:dyDescent="0.2">
      <c r="G49" s="17"/>
    </row>
  </sheetData>
  <mergeCells count="2">
    <mergeCell ref="F8:H8"/>
    <mergeCell ref="C8:D8"/>
  </mergeCells>
  <printOptions horizontalCentered="1"/>
  <pageMargins left="0" right="0" top="0" bottom="0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67"/>
  <sheetViews>
    <sheetView workbookViewId="0">
      <selection sqref="A1:XFD2"/>
    </sheetView>
  </sheetViews>
  <sheetFormatPr defaultRowHeight="12.75" x14ac:dyDescent="0.2"/>
  <cols>
    <col min="1" max="1" width="16" customWidth="1"/>
    <col min="2" max="2" width="10.7109375" bestFit="1" customWidth="1"/>
    <col min="4" max="4" width="12.42578125" customWidth="1"/>
    <col min="5" max="5" width="12.7109375" customWidth="1"/>
    <col min="7" max="7" width="11" customWidth="1"/>
    <col min="8" max="8" width="11.5703125" customWidth="1"/>
    <col min="15" max="15" width="15.85546875" customWidth="1"/>
  </cols>
  <sheetData>
    <row r="3" spans="1:16" s="50" customFormat="1" x14ac:dyDescent="0.2">
      <c r="P3" s="82" t="str">
        <f>'Econimic Results'!H3</f>
        <v>Filename: 2016 SE Florida Study Additional Plans to Address Questions(6)</v>
      </c>
    </row>
    <row r="4" spans="1:16" s="50" customFormat="1" x14ac:dyDescent="0.2">
      <c r="A4" s="73" t="s">
        <v>21</v>
      </c>
    </row>
    <row r="5" spans="1:16" s="50" customFormat="1" x14ac:dyDescent="0.2">
      <c r="B5" s="73"/>
    </row>
    <row r="6" spans="1:16" s="50" customFormat="1" ht="12.75" customHeight="1" x14ac:dyDescent="0.2">
      <c r="B6" s="107" t="s">
        <v>110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1:16" s="50" customFormat="1" ht="15.75" thickBot="1" x14ac:dyDescent="0.25">
      <c r="C7" s="107" t="s">
        <v>100</v>
      </c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</row>
    <row r="8" spans="1:16" s="50" customFormat="1" x14ac:dyDescent="0.2">
      <c r="A8" s="108" t="s">
        <v>101</v>
      </c>
      <c r="B8" s="56" t="s">
        <v>52</v>
      </c>
      <c r="C8" s="52"/>
      <c r="D8" s="52" t="s">
        <v>53</v>
      </c>
      <c r="E8" s="53" t="s">
        <v>54</v>
      </c>
      <c r="F8" s="54" t="s">
        <v>55</v>
      </c>
      <c r="G8" s="52"/>
      <c r="H8" s="52" t="s">
        <v>56</v>
      </c>
      <c r="I8" s="54" t="s">
        <v>57</v>
      </c>
      <c r="J8" s="54"/>
      <c r="K8" s="47" t="s">
        <v>58</v>
      </c>
      <c r="L8" s="56"/>
      <c r="M8" s="52" t="s">
        <v>59</v>
      </c>
      <c r="N8" s="52"/>
      <c r="O8" s="47" t="s">
        <v>60</v>
      </c>
      <c r="P8" s="55" t="s">
        <v>58</v>
      </c>
    </row>
    <row r="9" spans="1:16" s="50" customFormat="1" ht="18" customHeight="1" x14ac:dyDescent="0.2">
      <c r="A9" s="109"/>
      <c r="B9" s="61" t="s">
        <v>56</v>
      </c>
      <c r="C9" s="57" t="s">
        <v>61</v>
      </c>
      <c r="D9" s="57" t="s">
        <v>62</v>
      </c>
      <c r="E9" s="58" t="s">
        <v>63</v>
      </c>
      <c r="F9" s="59" t="s">
        <v>56</v>
      </c>
      <c r="G9" s="57" t="s">
        <v>64</v>
      </c>
      <c r="H9" s="57" t="s">
        <v>65</v>
      </c>
      <c r="I9" s="59" t="s">
        <v>66</v>
      </c>
      <c r="J9" s="58" t="s">
        <v>67</v>
      </c>
      <c r="K9" s="48" t="s">
        <v>68</v>
      </c>
      <c r="L9" s="61" t="s">
        <v>69</v>
      </c>
      <c r="M9" s="62" t="s">
        <v>70</v>
      </c>
      <c r="N9" s="57" t="s">
        <v>71</v>
      </c>
      <c r="O9" s="48" t="s">
        <v>72</v>
      </c>
      <c r="P9" s="60" t="s">
        <v>73</v>
      </c>
    </row>
    <row r="10" spans="1:16" s="50" customFormat="1" x14ac:dyDescent="0.2">
      <c r="A10" s="109"/>
      <c r="B10" s="61" t="s">
        <v>74</v>
      </c>
      <c r="C10" s="57" t="s">
        <v>56</v>
      </c>
      <c r="D10" s="57" t="s">
        <v>75</v>
      </c>
      <c r="E10" s="58" t="s">
        <v>75</v>
      </c>
      <c r="F10" s="59" t="s">
        <v>75</v>
      </c>
      <c r="G10" s="57" t="s">
        <v>102</v>
      </c>
      <c r="H10" s="57" t="s">
        <v>103</v>
      </c>
      <c r="I10" s="59" t="s">
        <v>75</v>
      </c>
      <c r="J10" s="59" t="s">
        <v>76</v>
      </c>
      <c r="K10" s="48" t="s">
        <v>75</v>
      </c>
      <c r="L10" s="61" t="s">
        <v>77</v>
      </c>
      <c r="M10" s="57" t="s">
        <v>75</v>
      </c>
      <c r="N10" s="57" t="s">
        <v>75</v>
      </c>
      <c r="O10" s="48" t="s">
        <v>75</v>
      </c>
      <c r="P10" s="60" t="s">
        <v>75</v>
      </c>
    </row>
    <row r="11" spans="1:16" s="50" customFormat="1" ht="13.5" thickBot="1" x14ac:dyDescent="0.25">
      <c r="A11" s="110"/>
      <c r="B11" s="66" t="s">
        <v>78</v>
      </c>
      <c r="C11" s="63" t="s">
        <v>78</v>
      </c>
      <c r="D11" s="63" t="s">
        <v>78</v>
      </c>
      <c r="E11" s="64" t="s">
        <v>78</v>
      </c>
      <c r="F11" s="64" t="s">
        <v>78</v>
      </c>
      <c r="G11" s="63" t="s">
        <v>78</v>
      </c>
      <c r="H11" s="63" t="s">
        <v>78</v>
      </c>
      <c r="I11" s="64" t="s">
        <v>78</v>
      </c>
      <c r="J11" s="64" t="s">
        <v>78</v>
      </c>
      <c r="K11" s="49" t="s">
        <v>78</v>
      </c>
      <c r="L11" s="66" t="s">
        <v>78</v>
      </c>
      <c r="M11" s="63" t="s">
        <v>78</v>
      </c>
      <c r="N11" s="63" t="s">
        <v>78</v>
      </c>
      <c r="O11" s="49" t="s">
        <v>78</v>
      </c>
      <c r="P11" s="65" t="s">
        <v>78</v>
      </c>
    </row>
    <row r="12" spans="1:16" s="50" customFormat="1" ht="39.75" thickTop="1" thickBot="1" x14ac:dyDescent="0.25">
      <c r="A12" s="79" t="s">
        <v>105</v>
      </c>
      <c r="B12" s="74">
        <v>6500.3588799589043</v>
      </c>
      <c r="C12" s="75">
        <v>0</v>
      </c>
      <c r="D12" s="75">
        <v>389.69767689838096</v>
      </c>
      <c r="E12" s="75">
        <v>401.25228325139329</v>
      </c>
      <c r="F12" s="75">
        <v>21.898474601066532</v>
      </c>
      <c r="G12" s="75">
        <v>332.23593822561918</v>
      </c>
      <c r="H12" s="75">
        <v>634.48017491656515</v>
      </c>
      <c r="I12" s="75">
        <v>0</v>
      </c>
      <c r="J12" s="75">
        <v>22.726680660332178</v>
      </c>
      <c r="K12" s="76">
        <f>SUM(B12:J12)</f>
        <v>8302.6501085122618</v>
      </c>
      <c r="L12" s="75">
        <v>63190.091272928614</v>
      </c>
      <c r="M12" s="75">
        <v>1013.7013107683396</v>
      </c>
      <c r="N12" s="75">
        <v>22880.573168114148</v>
      </c>
      <c r="O12" s="76">
        <f>SUM(L12:N12)</f>
        <v>87084.365751811099</v>
      </c>
      <c r="P12" s="77">
        <f>K12+O12</f>
        <v>95387.015860323358</v>
      </c>
    </row>
    <row r="13" spans="1:16" s="50" customFormat="1" ht="39.75" customHeight="1" thickBot="1" x14ac:dyDescent="0.25">
      <c r="A13" s="80" t="s">
        <v>104</v>
      </c>
      <c r="B13" s="78">
        <v>5844.9531347059155</v>
      </c>
      <c r="C13" s="75">
        <v>0</v>
      </c>
      <c r="D13" s="75">
        <v>378.48740875613032</v>
      </c>
      <c r="E13" s="75">
        <v>317.2315087029757</v>
      </c>
      <c r="F13" s="75">
        <v>23.005775040799698</v>
      </c>
      <c r="G13" s="75">
        <v>385.6429703709743</v>
      </c>
      <c r="H13" s="75">
        <v>837.69139110953324</v>
      </c>
      <c r="I13" s="75">
        <v>0</v>
      </c>
      <c r="J13" s="75">
        <v>11.739336496209804</v>
      </c>
      <c r="K13" s="76">
        <f>SUM(B13:J13)</f>
        <v>7798.7515251825389</v>
      </c>
      <c r="L13" s="75">
        <v>63444.337932412782</v>
      </c>
      <c r="M13" s="75">
        <v>998.6546550811737</v>
      </c>
      <c r="N13" s="75">
        <v>22999.564413370445</v>
      </c>
      <c r="O13" s="76">
        <f>SUM(L13:N13)</f>
        <v>87442.557000864399</v>
      </c>
      <c r="P13" s="77">
        <f>K13+O13</f>
        <v>95241.308526046938</v>
      </c>
    </row>
    <row r="14" spans="1:16" s="50" customFormat="1" x14ac:dyDescent="0.2">
      <c r="A14" s="68" t="s">
        <v>79</v>
      </c>
      <c r="B14" s="68">
        <f>B13-B12</f>
        <v>-655.40574525298871</v>
      </c>
      <c r="C14" s="68">
        <f t="shared" ref="C14:P14" si="0">C13-C12</f>
        <v>0</v>
      </c>
      <c r="D14" s="68">
        <f t="shared" si="0"/>
        <v>-11.210268142250641</v>
      </c>
      <c r="E14" s="68">
        <f t="shared" si="0"/>
        <v>-84.020774548417592</v>
      </c>
      <c r="F14" s="68">
        <f t="shared" si="0"/>
        <v>1.1073004397331658</v>
      </c>
      <c r="G14" s="68">
        <f t="shared" si="0"/>
        <v>53.407032145355117</v>
      </c>
      <c r="H14" s="68">
        <f t="shared" si="0"/>
        <v>203.2112161929681</v>
      </c>
      <c r="I14" s="68">
        <f t="shared" si="0"/>
        <v>0</v>
      </c>
      <c r="J14" s="68">
        <f t="shared" si="0"/>
        <v>-10.987344164122375</v>
      </c>
      <c r="K14" s="68">
        <f t="shared" si="0"/>
        <v>-503.8985833297229</v>
      </c>
      <c r="L14" s="68">
        <f t="shared" si="0"/>
        <v>254.24665948416805</v>
      </c>
      <c r="M14" s="68">
        <f t="shared" si="0"/>
        <v>-15.046655687165867</v>
      </c>
      <c r="N14" s="68">
        <f t="shared" si="0"/>
        <v>118.99124525629668</v>
      </c>
      <c r="O14" s="68">
        <f t="shared" si="0"/>
        <v>358.19124905329954</v>
      </c>
      <c r="P14" s="68">
        <f t="shared" si="0"/>
        <v>-145.70733427641972</v>
      </c>
    </row>
    <row r="15" spans="1:16" s="50" customFormat="1" x14ac:dyDescent="0.2">
      <c r="A15" s="67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9"/>
    </row>
    <row r="16" spans="1:16" s="50" customFormat="1" x14ac:dyDescent="0.2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9"/>
    </row>
    <row r="17" spans="1:16" s="50" customFormat="1" ht="13.5" thickBot="1" x14ac:dyDescent="0.25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9"/>
    </row>
    <row r="18" spans="1:16" s="50" customFormat="1" x14ac:dyDescent="0.2">
      <c r="A18" s="108" t="s">
        <v>101</v>
      </c>
      <c r="B18" s="52" t="s">
        <v>52</v>
      </c>
      <c r="C18" s="52"/>
      <c r="D18" s="52" t="s">
        <v>53</v>
      </c>
      <c r="E18" s="53" t="s">
        <v>54</v>
      </c>
      <c r="F18" s="54" t="s">
        <v>55</v>
      </c>
      <c r="G18" s="52"/>
      <c r="H18" s="52" t="s">
        <v>56</v>
      </c>
      <c r="I18" s="54" t="s">
        <v>57</v>
      </c>
      <c r="J18" s="54"/>
      <c r="K18" s="47" t="s">
        <v>58</v>
      </c>
      <c r="L18" s="56"/>
      <c r="M18" s="52" t="s">
        <v>59</v>
      </c>
      <c r="N18" s="52"/>
      <c r="O18" s="47" t="s">
        <v>60</v>
      </c>
      <c r="P18" s="55" t="s">
        <v>58</v>
      </c>
    </row>
    <row r="19" spans="1:16" s="50" customFormat="1" ht="14.25" customHeight="1" x14ac:dyDescent="0.2">
      <c r="A19" s="109"/>
      <c r="B19" s="57" t="s">
        <v>56</v>
      </c>
      <c r="C19" s="57" t="s">
        <v>61</v>
      </c>
      <c r="D19" s="57" t="s">
        <v>62</v>
      </c>
      <c r="E19" s="58" t="s">
        <v>63</v>
      </c>
      <c r="F19" s="59" t="s">
        <v>56</v>
      </c>
      <c r="G19" s="57" t="s">
        <v>64</v>
      </c>
      <c r="H19" s="57" t="s">
        <v>65</v>
      </c>
      <c r="I19" s="59" t="s">
        <v>66</v>
      </c>
      <c r="J19" s="58" t="s">
        <v>67</v>
      </c>
      <c r="K19" s="48" t="s">
        <v>68</v>
      </c>
      <c r="L19" s="61" t="s">
        <v>69</v>
      </c>
      <c r="M19" s="62" t="s">
        <v>70</v>
      </c>
      <c r="N19" s="57" t="s">
        <v>71</v>
      </c>
      <c r="O19" s="48" t="s">
        <v>72</v>
      </c>
      <c r="P19" s="60" t="s">
        <v>73</v>
      </c>
    </row>
    <row r="20" spans="1:16" s="70" customFormat="1" x14ac:dyDescent="0.2">
      <c r="A20" s="109"/>
      <c r="B20" s="57" t="s">
        <v>74</v>
      </c>
      <c r="C20" s="57" t="s">
        <v>56</v>
      </c>
      <c r="D20" s="57" t="s">
        <v>75</v>
      </c>
      <c r="E20" s="58" t="s">
        <v>75</v>
      </c>
      <c r="F20" s="59" t="s">
        <v>75</v>
      </c>
      <c r="G20" s="57" t="s">
        <v>102</v>
      </c>
      <c r="H20" s="57" t="s">
        <v>103</v>
      </c>
      <c r="I20" s="59" t="s">
        <v>75</v>
      </c>
      <c r="J20" s="59" t="s">
        <v>76</v>
      </c>
      <c r="K20" s="48" t="s">
        <v>75</v>
      </c>
      <c r="L20" s="61" t="s">
        <v>77</v>
      </c>
      <c r="M20" s="57" t="s">
        <v>75</v>
      </c>
      <c r="N20" s="57" t="s">
        <v>75</v>
      </c>
      <c r="O20" s="48" t="s">
        <v>75</v>
      </c>
      <c r="P20" s="60" t="s">
        <v>75</v>
      </c>
    </row>
    <row r="21" spans="1:16" s="50" customFormat="1" ht="13.5" thickBot="1" x14ac:dyDescent="0.25">
      <c r="A21" s="110"/>
      <c r="B21" s="63" t="s">
        <v>78</v>
      </c>
      <c r="C21" s="63" t="s">
        <v>78</v>
      </c>
      <c r="D21" s="63" t="s">
        <v>78</v>
      </c>
      <c r="E21" s="64" t="s">
        <v>78</v>
      </c>
      <c r="F21" s="64" t="s">
        <v>78</v>
      </c>
      <c r="G21" s="63" t="s">
        <v>78</v>
      </c>
      <c r="H21" s="63" t="s">
        <v>78</v>
      </c>
      <c r="I21" s="64" t="s">
        <v>78</v>
      </c>
      <c r="J21" s="64" t="s">
        <v>78</v>
      </c>
      <c r="K21" s="49" t="s">
        <v>78</v>
      </c>
      <c r="L21" s="66" t="s">
        <v>78</v>
      </c>
      <c r="M21" s="63" t="s">
        <v>78</v>
      </c>
      <c r="N21" s="63" t="s">
        <v>78</v>
      </c>
      <c r="O21" s="49" t="s">
        <v>78</v>
      </c>
      <c r="P21" s="65" t="s">
        <v>78</v>
      </c>
    </row>
    <row r="22" spans="1:16" s="50" customFormat="1" ht="39.75" customHeight="1" thickTop="1" thickBot="1" x14ac:dyDescent="0.25">
      <c r="A22" s="81" t="s">
        <v>106</v>
      </c>
      <c r="B22" s="74">
        <v>7065.9783388349542</v>
      </c>
      <c r="C22" s="75">
        <v>0</v>
      </c>
      <c r="D22" s="75">
        <v>453.40005375315775</v>
      </c>
      <c r="E22" s="75">
        <v>502.3220398680379</v>
      </c>
      <c r="F22" s="75">
        <v>18.956328054731493</v>
      </c>
      <c r="G22" s="75">
        <v>332.10829829574942</v>
      </c>
      <c r="H22" s="75">
        <v>931.18476853993059</v>
      </c>
      <c r="I22" s="75">
        <v>0</v>
      </c>
      <c r="J22" s="75">
        <v>11.739336496209804</v>
      </c>
      <c r="K22" s="76">
        <v>9315.6891638427733</v>
      </c>
      <c r="L22" s="75">
        <v>62707.847171280293</v>
      </c>
      <c r="M22" s="75">
        <v>1026.1302943688022</v>
      </c>
      <c r="N22" s="75">
        <v>22746.47359513546</v>
      </c>
      <c r="O22" s="76">
        <v>86480.451060784588</v>
      </c>
      <c r="P22" s="77">
        <v>95796.140224627336</v>
      </c>
    </row>
    <row r="23" spans="1:16" s="50" customFormat="1" ht="39.75" customHeight="1" thickBot="1" x14ac:dyDescent="0.25">
      <c r="A23" s="79" t="s">
        <v>107</v>
      </c>
      <c r="B23" s="78">
        <v>5845.9619452171346</v>
      </c>
      <c r="C23" s="75">
        <v>0</v>
      </c>
      <c r="D23" s="75">
        <v>378.29312714558864</v>
      </c>
      <c r="E23" s="75">
        <v>319.13343285058437</v>
      </c>
      <c r="F23" s="75">
        <v>19.917136774277509</v>
      </c>
      <c r="G23" s="75">
        <v>385.78371326256791</v>
      </c>
      <c r="H23" s="75">
        <v>837.69139110953324</v>
      </c>
      <c r="I23" s="75">
        <v>0</v>
      </c>
      <c r="J23" s="75">
        <v>11.739336496209804</v>
      </c>
      <c r="K23" s="76">
        <f>SUM(B23:J23)</f>
        <v>7798.5200828558964</v>
      </c>
      <c r="L23" s="75">
        <v>63444.337932412782</v>
      </c>
      <c r="M23" s="75">
        <v>998.6546550811737</v>
      </c>
      <c r="N23" s="75">
        <v>22999.564413370445</v>
      </c>
      <c r="O23" s="76">
        <f>SUM(L23:N23)</f>
        <v>87442.557000864399</v>
      </c>
      <c r="P23" s="77">
        <f>K23+O23</f>
        <v>95241.077083720302</v>
      </c>
    </row>
    <row r="24" spans="1:16" s="50" customFormat="1" x14ac:dyDescent="0.2">
      <c r="A24" s="68" t="s">
        <v>79</v>
      </c>
      <c r="B24" s="68">
        <f>B23-B22</f>
        <v>-1220.0163936178196</v>
      </c>
      <c r="C24" s="68">
        <f t="shared" ref="C24:P24" si="1">C23-C22</f>
        <v>0</v>
      </c>
      <c r="D24" s="68">
        <f t="shared" si="1"/>
        <v>-75.106926607569108</v>
      </c>
      <c r="E24" s="68">
        <f t="shared" si="1"/>
        <v>-183.18860701745353</v>
      </c>
      <c r="F24" s="68">
        <f t="shared" si="1"/>
        <v>0.96080871954601577</v>
      </c>
      <c r="G24" s="68">
        <f t="shared" si="1"/>
        <v>53.675414966818494</v>
      </c>
      <c r="H24" s="68">
        <f t="shared" si="1"/>
        <v>-93.493377430397345</v>
      </c>
      <c r="I24" s="68">
        <f t="shared" si="1"/>
        <v>0</v>
      </c>
      <c r="J24" s="68">
        <f t="shared" si="1"/>
        <v>0</v>
      </c>
      <c r="K24" s="68">
        <f t="shared" si="1"/>
        <v>-1517.1690809868769</v>
      </c>
      <c r="L24" s="68">
        <f t="shared" si="1"/>
        <v>736.49076113248884</v>
      </c>
      <c r="M24" s="68">
        <f t="shared" si="1"/>
        <v>-27.475639287628496</v>
      </c>
      <c r="N24" s="68">
        <f t="shared" si="1"/>
        <v>253.09081823498491</v>
      </c>
      <c r="O24" s="68">
        <f t="shared" si="1"/>
        <v>962.10594007981126</v>
      </c>
      <c r="P24" s="68">
        <f t="shared" si="1"/>
        <v>-555.06314090703381</v>
      </c>
    </row>
    <row r="25" spans="1:16" s="50" customFormat="1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</row>
    <row r="26" spans="1:16" s="50" customFormat="1" x14ac:dyDescent="0.2">
      <c r="A26" s="50" t="s">
        <v>108</v>
      </c>
    </row>
    <row r="27" spans="1:16" s="50" customFormat="1" x14ac:dyDescent="0.2">
      <c r="A27" s="50" t="s">
        <v>109</v>
      </c>
    </row>
    <row r="28" spans="1:16" s="50" customFormat="1" x14ac:dyDescent="0.2"/>
    <row r="29" spans="1:16" s="50" customFormat="1" x14ac:dyDescent="0.2">
      <c r="A29" s="50" t="s">
        <v>79</v>
      </c>
      <c r="G29" s="71"/>
    </row>
    <row r="30" spans="1:16" s="50" customFormat="1" x14ac:dyDescent="0.2">
      <c r="A30" s="50" t="s">
        <v>81</v>
      </c>
    </row>
    <row r="31" spans="1:16" s="50" customFormat="1" x14ac:dyDescent="0.2">
      <c r="A31" s="50" t="s">
        <v>80</v>
      </c>
      <c r="B31" s="68">
        <f>B12-B22</f>
        <v>-565.61945887604998</v>
      </c>
      <c r="C31" s="68">
        <f t="shared" ref="C31:P31" si="2">C12-C22</f>
        <v>0</v>
      </c>
      <c r="D31" s="68">
        <f t="shared" si="2"/>
        <v>-63.702376854776787</v>
      </c>
      <c r="E31" s="68">
        <f t="shared" si="2"/>
        <v>-101.06975661664461</v>
      </c>
      <c r="F31" s="68">
        <f t="shared" si="2"/>
        <v>2.9421465463350387</v>
      </c>
      <c r="G31" s="72">
        <f t="shared" si="2"/>
        <v>0.12763992986975836</v>
      </c>
      <c r="H31" s="68">
        <f t="shared" si="2"/>
        <v>-296.70459362336544</v>
      </c>
      <c r="I31" s="68">
        <f t="shared" si="2"/>
        <v>0</v>
      </c>
      <c r="J31" s="68">
        <f t="shared" si="2"/>
        <v>10.987344164122375</v>
      </c>
      <c r="K31" s="68">
        <f t="shared" si="2"/>
        <v>-1013.0390553305115</v>
      </c>
      <c r="L31" s="68">
        <f t="shared" si="2"/>
        <v>482.24410164832079</v>
      </c>
      <c r="M31" s="68">
        <f t="shared" si="2"/>
        <v>-12.42898360046263</v>
      </c>
      <c r="N31" s="68">
        <f t="shared" si="2"/>
        <v>134.09957297868823</v>
      </c>
      <c r="O31" s="68">
        <f t="shared" si="2"/>
        <v>603.91469102651172</v>
      </c>
      <c r="P31" s="68">
        <f t="shared" si="2"/>
        <v>-409.12436430397793</v>
      </c>
    </row>
    <row r="32" spans="1:16" s="50" customFormat="1" x14ac:dyDescent="0.2">
      <c r="B32" s="51" t="s">
        <v>86</v>
      </c>
      <c r="C32" s="51" t="s">
        <v>86</v>
      </c>
      <c r="D32" s="50" t="s">
        <v>96</v>
      </c>
      <c r="E32" s="50" t="s">
        <v>83</v>
      </c>
      <c r="F32" s="51" t="s">
        <v>86</v>
      </c>
      <c r="G32" s="51" t="s">
        <v>86</v>
      </c>
      <c r="H32" s="50" t="s">
        <v>87</v>
      </c>
      <c r="I32" s="51" t="s">
        <v>86</v>
      </c>
      <c r="J32" s="51" t="s">
        <v>86</v>
      </c>
    </row>
    <row r="33" spans="1:8" s="50" customFormat="1" x14ac:dyDescent="0.2">
      <c r="A33" s="50" t="s">
        <v>82</v>
      </c>
      <c r="E33" s="50" t="s">
        <v>84</v>
      </c>
      <c r="H33" s="50" t="s">
        <v>88</v>
      </c>
    </row>
    <row r="34" spans="1:8" s="50" customFormat="1" x14ac:dyDescent="0.2">
      <c r="B34" s="50" t="s">
        <v>97</v>
      </c>
      <c r="E34" s="50" t="s">
        <v>85</v>
      </c>
      <c r="H34" s="50" t="s">
        <v>89</v>
      </c>
    </row>
    <row r="35" spans="1:8" s="50" customFormat="1" x14ac:dyDescent="0.2">
      <c r="B35" s="50" t="s">
        <v>98</v>
      </c>
      <c r="H35" s="50" t="s">
        <v>90</v>
      </c>
    </row>
    <row r="36" spans="1:8" s="50" customFormat="1" x14ac:dyDescent="0.2">
      <c r="B36" s="50" t="s">
        <v>99</v>
      </c>
      <c r="H36" s="50" t="s">
        <v>91</v>
      </c>
    </row>
    <row r="37" spans="1:8" s="50" customFormat="1" x14ac:dyDescent="0.2">
      <c r="H37" s="50" t="s">
        <v>92</v>
      </c>
    </row>
    <row r="38" spans="1:8" s="50" customFormat="1" x14ac:dyDescent="0.2">
      <c r="B38" s="50">
        <f>406+111+54-6</f>
        <v>565</v>
      </c>
      <c r="H38" s="50" t="s">
        <v>93</v>
      </c>
    </row>
    <row r="39" spans="1:8" s="50" customFormat="1" x14ac:dyDescent="0.2">
      <c r="B39" s="50">
        <f>566-B38</f>
        <v>1</v>
      </c>
      <c r="H39" s="71">
        <v>17</v>
      </c>
    </row>
    <row r="40" spans="1:8" s="50" customFormat="1" x14ac:dyDescent="0.2">
      <c r="H40" s="50" t="s">
        <v>94</v>
      </c>
    </row>
    <row r="41" spans="1:8" s="50" customFormat="1" x14ac:dyDescent="0.2">
      <c r="H41" s="50" t="s">
        <v>95</v>
      </c>
    </row>
    <row r="42" spans="1:8" s="50" customFormat="1" x14ac:dyDescent="0.2"/>
    <row r="43" spans="1:8" s="50" customFormat="1" x14ac:dyDescent="0.2">
      <c r="H43" s="50">
        <f>202+60+17+18</f>
        <v>297</v>
      </c>
    </row>
    <row r="44" spans="1:8" s="50" customFormat="1" x14ac:dyDescent="0.2">
      <c r="H44" s="50">
        <f>297-H43</f>
        <v>0</v>
      </c>
    </row>
    <row r="45" spans="1:8" s="50" customFormat="1" x14ac:dyDescent="0.2"/>
    <row r="46" spans="1:8" s="50" customFormat="1" x14ac:dyDescent="0.2"/>
    <row r="47" spans="1:8" s="50" customFormat="1" x14ac:dyDescent="0.2"/>
    <row r="48" spans="1:8" s="50" customFormat="1" x14ac:dyDescent="0.2"/>
    <row r="49" s="50" customFormat="1" x14ac:dyDescent="0.2"/>
    <row r="50" s="50" customFormat="1" x14ac:dyDescent="0.2"/>
    <row r="51" s="50" customFormat="1" x14ac:dyDescent="0.2"/>
    <row r="52" s="50" customFormat="1" x14ac:dyDescent="0.2"/>
    <row r="53" s="50" customFormat="1" x14ac:dyDescent="0.2"/>
    <row r="54" s="50" customFormat="1" x14ac:dyDescent="0.2"/>
    <row r="55" s="50" customFormat="1" x14ac:dyDescent="0.2"/>
    <row r="56" s="50" customFormat="1" x14ac:dyDescent="0.2"/>
    <row r="57" s="50" customFormat="1" x14ac:dyDescent="0.2"/>
    <row r="58" s="50" customFormat="1" x14ac:dyDescent="0.2"/>
    <row r="59" s="50" customFormat="1" x14ac:dyDescent="0.2"/>
    <row r="60" s="50" customFormat="1" x14ac:dyDescent="0.2"/>
    <row r="61" s="50" customFormat="1" x14ac:dyDescent="0.2"/>
    <row r="62" s="50" customFormat="1" x14ac:dyDescent="0.2"/>
    <row r="63" s="50" customFormat="1" x14ac:dyDescent="0.2"/>
    <row r="64" s="50" customFormat="1" x14ac:dyDescent="0.2"/>
    <row r="65" s="50" customFormat="1" x14ac:dyDescent="0.2"/>
    <row r="66" s="50" customFormat="1" x14ac:dyDescent="0.2"/>
    <row r="67" s="50" customFormat="1" x14ac:dyDescent="0.2"/>
  </sheetData>
  <mergeCells count="4">
    <mergeCell ref="C7:O7"/>
    <mergeCell ref="B6:P6"/>
    <mergeCell ref="A8:A11"/>
    <mergeCell ref="A18:A21"/>
  </mergeCells>
  <pageMargins left="0.7" right="0.7" top="0.75" bottom="0.75" header="0.3" footer="0.3"/>
  <pageSetup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2"/>
  <sheetViews>
    <sheetView workbookViewId="0">
      <selection sqref="A1:XFD2"/>
    </sheetView>
  </sheetViews>
  <sheetFormatPr defaultRowHeight="12.75" x14ac:dyDescent="0.2"/>
  <cols>
    <col min="1" max="1" width="23.5703125" customWidth="1"/>
    <col min="2" max="2" width="11.7109375" bestFit="1" customWidth="1"/>
    <col min="3" max="3" width="12.7109375" bestFit="1" customWidth="1"/>
    <col min="4" max="4" width="16.5703125" bestFit="1" customWidth="1"/>
    <col min="5" max="5" width="13.7109375" bestFit="1" customWidth="1"/>
    <col min="6" max="6" width="12.42578125" bestFit="1" customWidth="1"/>
    <col min="7" max="7" width="16" bestFit="1" customWidth="1"/>
    <col min="8" max="8" width="13.7109375" bestFit="1" customWidth="1"/>
    <col min="9" max="9" width="10.28515625" bestFit="1" customWidth="1"/>
    <col min="10" max="10" width="11.7109375" bestFit="1" customWidth="1"/>
    <col min="11" max="11" width="14.5703125" customWidth="1"/>
    <col min="12" max="12" width="12" bestFit="1" customWidth="1"/>
    <col min="13" max="13" width="12.85546875" bestFit="1" customWidth="1"/>
  </cols>
  <sheetData>
    <row r="6" spans="1:13" ht="13.5" thickBot="1" x14ac:dyDescent="0.25"/>
    <row r="7" spans="1:13" ht="31.5" customHeight="1" x14ac:dyDescent="0.25">
      <c r="A7" s="83"/>
      <c r="B7" s="93" t="s">
        <v>64</v>
      </c>
      <c r="C7" s="85"/>
      <c r="D7" s="85" t="s">
        <v>111</v>
      </c>
      <c r="E7" s="85" t="s">
        <v>56</v>
      </c>
      <c r="F7" s="85"/>
      <c r="G7" s="86" t="s">
        <v>112</v>
      </c>
      <c r="H7" s="98">
        <v>-1</v>
      </c>
      <c r="I7" s="86" t="s">
        <v>113</v>
      </c>
      <c r="J7" s="87" t="s">
        <v>114</v>
      </c>
      <c r="K7" s="101" t="s">
        <v>115</v>
      </c>
      <c r="L7" s="87" t="s">
        <v>116</v>
      </c>
      <c r="M7" s="87" t="s">
        <v>117</v>
      </c>
    </row>
    <row r="8" spans="1:13" ht="15.75" x14ac:dyDescent="0.25">
      <c r="A8" s="84"/>
      <c r="B8" s="89" t="s">
        <v>118</v>
      </c>
      <c r="C8" s="88" t="s">
        <v>64</v>
      </c>
      <c r="D8" s="88" t="s">
        <v>119</v>
      </c>
      <c r="E8" s="88" t="s">
        <v>65</v>
      </c>
      <c r="F8" s="88" t="s">
        <v>120</v>
      </c>
      <c r="G8" s="88" t="s">
        <v>71</v>
      </c>
      <c r="H8" s="90" t="s">
        <v>64</v>
      </c>
      <c r="I8" s="88" t="s">
        <v>56</v>
      </c>
      <c r="J8" s="100" t="s">
        <v>121</v>
      </c>
      <c r="K8" s="88" t="s">
        <v>122</v>
      </c>
      <c r="L8" s="90" t="s">
        <v>123</v>
      </c>
      <c r="M8" s="90" t="s">
        <v>124</v>
      </c>
    </row>
    <row r="9" spans="1:13" ht="15.75" x14ac:dyDescent="0.25">
      <c r="A9" s="84"/>
      <c r="B9" s="89" t="s">
        <v>56</v>
      </c>
      <c r="C9" s="88" t="s">
        <v>125</v>
      </c>
      <c r="D9" s="88" t="s">
        <v>126</v>
      </c>
      <c r="E9" s="88" t="s">
        <v>127</v>
      </c>
      <c r="F9" s="88" t="s">
        <v>76</v>
      </c>
      <c r="G9" s="88" t="s">
        <v>75</v>
      </c>
      <c r="H9" s="90" t="s">
        <v>128</v>
      </c>
      <c r="I9" s="88" t="s">
        <v>129</v>
      </c>
      <c r="J9" s="90" t="s">
        <v>75</v>
      </c>
      <c r="K9" s="88" t="s">
        <v>129</v>
      </c>
      <c r="L9" s="90" t="s">
        <v>130</v>
      </c>
      <c r="M9" s="90" t="s">
        <v>131</v>
      </c>
    </row>
    <row r="10" spans="1:13" ht="16.5" thickBot="1" x14ac:dyDescent="0.3">
      <c r="A10" s="84"/>
      <c r="B10" s="92" t="s">
        <v>78</v>
      </c>
      <c r="C10" s="91" t="s">
        <v>78</v>
      </c>
      <c r="D10" s="91" t="s">
        <v>78</v>
      </c>
      <c r="E10" s="91" t="s">
        <v>78</v>
      </c>
      <c r="F10" s="91" t="s">
        <v>78</v>
      </c>
      <c r="G10" s="91" t="s">
        <v>78</v>
      </c>
      <c r="H10" s="99" t="s">
        <v>78</v>
      </c>
      <c r="I10" s="91" t="s">
        <v>78</v>
      </c>
      <c r="J10" s="99" t="s">
        <v>78</v>
      </c>
      <c r="K10" s="91" t="s">
        <v>78</v>
      </c>
      <c r="L10" s="90" t="s">
        <v>78</v>
      </c>
      <c r="M10" s="99" t="s">
        <v>78</v>
      </c>
    </row>
    <row r="11" spans="1:13" ht="29.25" customHeight="1" thickBot="1" x14ac:dyDescent="0.25">
      <c r="A11" s="104" t="s">
        <v>132</v>
      </c>
      <c r="B11" s="102">
        <f>'Iteration Plan Compare'!B12+'Iteration Plan Compare'!C12</f>
        <v>6500.3588799589043</v>
      </c>
      <c r="C11" s="94">
        <f>'Iteration Plan Compare'!G12</f>
        <v>332.23593822561918</v>
      </c>
      <c r="D11" s="94">
        <f>'Iteration Plan Compare'!D12</f>
        <v>389.69767689838096</v>
      </c>
      <c r="E11" s="94">
        <f>'Iteration Plan Compare'!H12</f>
        <v>634.48017491656515</v>
      </c>
      <c r="F11" s="94">
        <f>'Iteration Plan Compare'!J12</f>
        <v>22.726680660332178</v>
      </c>
      <c r="G11" s="94">
        <f>'Iteration Plan Compare'!O12</f>
        <v>87084.365751811099</v>
      </c>
      <c r="H11" s="95">
        <f>SUM(B11:G11)</f>
        <v>94963.865102470896</v>
      </c>
      <c r="I11" s="94">
        <f>'Iteration Plan Compare'!F12</f>
        <v>21.898474601066532</v>
      </c>
      <c r="J11" s="95">
        <f>H11+I11</f>
        <v>94985.763577071964</v>
      </c>
      <c r="K11" s="96">
        <f>'Iteration Plan Compare'!E12</f>
        <v>401.25228325139329</v>
      </c>
      <c r="L11" s="103">
        <f>J11+K11</f>
        <v>95387.015860323358</v>
      </c>
      <c r="M11" s="95">
        <f>L11-L11</f>
        <v>0</v>
      </c>
    </row>
    <row r="12" spans="1:13" ht="30.75" customHeight="1" thickBot="1" x14ac:dyDescent="0.25">
      <c r="A12" s="105" t="s">
        <v>133</v>
      </c>
      <c r="B12" s="102">
        <f>'Iteration Plan Compare'!B22+'Iteration Plan Compare'!C22</f>
        <v>7065.9783388349542</v>
      </c>
      <c r="C12" s="102">
        <f>'Iteration Plan Compare'!G22</f>
        <v>332.10829829574942</v>
      </c>
      <c r="D12" s="102">
        <f>'Iteration Plan Compare'!D22</f>
        <v>453.40005375315775</v>
      </c>
      <c r="E12" s="102">
        <f>'Iteration Plan Compare'!H22</f>
        <v>931.18476853993059</v>
      </c>
      <c r="F12" s="102">
        <f>'Iteration Plan Compare'!J22</f>
        <v>11.739336496209804</v>
      </c>
      <c r="G12" s="102">
        <f>'Iteration Plan Compare'!O22</f>
        <v>86480.451060784588</v>
      </c>
      <c r="H12" s="103">
        <f>SUM(B12:G12)</f>
        <v>95274.861856704592</v>
      </c>
      <c r="I12" s="102">
        <f>'Iteration Plan Compare'!F22</f>
        <v>18.956328054731493</v>
      </c>
      <c r="J12" s="103">
        <f>H12+I12</f>
        <v>95293.818184759322</v>
      </c>
      <c r="K12" s="102">
        <f>'Iteration Plan Compare'!E22</f>
        <v>502.3220398680379</v>
      </c>
      <c r="L12" s="97">
        <f>J12+K12</f>
        <v>95796.140224627365</v>
      </c>
      <c r="M12" s="103">
        <f>L12-L11</f>
        <v>409.12436430400703</v>
      </c>
    </row>
  </sheetData>
  <pageMargins left="0.7" right="0.7" top="0.75" bottom="0.75" header="0.3" footer="0.3"/>
  <pageSetup orientation="portrait" r:id="rId1"/>
  <ignoredErrors>
    <ignoredError sqref="K11:K12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53BF83C119B2448700BF3728B4E953" ma:contentTypeVersion="" ma:contentTypeDescription="Create a new document." ma:contentTypeScope="" ma:versionID="121ecc0020511ba330dba224a4b69c62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Document_x0020_Type xmlns="c85253b9-0a55-49a1-98ad-b5b6252d7079" xsi:nil="true"/>
    <Comments xmlns="c85253b9-0a55-49a1-98ad-b5b6252d7079">Scrubbed</Comments>
  </documentManagement>
</p:properties>
</file>

<file path=customXml/itemProps1.xml><?xml version="1.0" encoding="utf-8"?>
<ds:datastoreItem xmlns:ds="http://schemas.openxmlformats.org/officeDocument/2006/customXml" ds:itemID="{A62F11DA-787D-4C14-8EC1-9680C15D28EF}"/>
</file>

<file path=customXml/itemProps2.xml><?xml version="1.0" encoding="utf-8"?>
<ds:datastoreItem xmlns:ds="http://schemas.openxmlformats.org/officeDocument/2006/customXml" ds:itemID="{CFA1AA9F-6E2F-4F06-80BC-0C287F1E49D2}"/>
</file>

<file path=customXml/itemProps3.xml><?xml version="1.0" encoding="utf-8"?>
<ds:datastoreItem xmlns:ds="http://schemas.openxmlformats.org/officeDocument/2006/customXml" ds:itemID="{A5A170C8-5D9F-41AB-B75A-A3B634D633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Econimic Results</vt:lpstr>
      <vt:lpstr>Iteration Plan Compare</vt:lpstr>
      <vt:lpstr>Appendix</vt:lpstr>
      <vt:lpstr>'Econimic Results'!Print_Area</vt:lpstr>
      <vt:lpstr>'Iteration Plan Compare'!Print_Area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2017-11-17T18:04:26Z</dcterms:created>
  <dcterms:modified xsi:type="dcterms:W3CDTF">2017-11-17T18:04:34Z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0x0101003853BF83C119B2448700BF3728B4E953</vt:lpwstr>
  </property>
</Properties>
</file>