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/>
  <xr:revisionPtr revIDLastSave="0" documentId="13_ncr:1_{EBFD5FFE-E13F-4735-B79B-264D0F77CC54}" xr6:coauthVersionLast="31" xr6:coauthVersionMax="31" xr10:uidLastSave="{00000000-0000-0000-0000-000000000000}"/>
  <bookViews>
    <workbookView xWindow="0" yWindow="0" windowWidth="19200" windowHeight="6645" xr2:uid="{00000000-000D-0000-FFFF-FFFF00000000}"/>
  </bookViews>
  <sheets>
    <sheet name="Excess Amortization" sheetId="8" r:id="rId1"/>
    <sheet name="Report 51051" sheetId="1" r:id="rId2"/>
    <sheet name="Gross up" sheetId="5" r:id="rId3"/>
    <sheet name="Account 1900610 &amp; 2820610" sheetId="3" r:id="rId4"/>
    <sheet name="Report 51024" sheetId="2" r:id="rId5"/>
    <sheet name="2550000" sheetId="7" r:id="rId6"/>
  </sheets>
  <definedNames>
    <definedName name="_xlnm._FilterDatabase" localSheetId="1" hidden="1">'Report 51051'!$A$10:$P$122</definedName>
    <definedName name="_xlnm.Print_Area" localSheetId="3">'Account 1900610 &amp; 2820610'!$A$1:$N$119</definedName>
    <definedName name="_xlnm.Print_Area" localSheetId="4">'Report 51024'!$A$1:$D$448</definedName>
    <definedName name="_xlnm.Print_Area" localSheetId="1">'Report 51051'!$A$1:$P$116</definedName>
    <definedName name="_xlnm.Print_Titles" localSheetId="3">'Account 1900610 &amp; 2820610'!$1:$8</definedName>
    <definedName name="_xlnm.Print_Titles" localSheetId="2">'Gross up'!$1:$6</definedName>
    <definedName name="_xlnm.Print_Titles" localSheetId="4">'Report 51024'!$1:$8</definedName>
    <definedName name="_xlnm.Print_Titles" localSheetId="1">'Report 51051'!$A:$A,'Report 51051'!$1:$10</definedName>
  </definedNames>
  <calcPr calcId="179017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3" l="1"/>
  <c r="O45" i="3"/>
  <c r="O46" i="3"/>
  <c r="O47" i="3"/>
  <c r="O48" i="3"/>
  <c r="O49" i="3"/>
  <c r="O50" i="3"/>
  <c r="O51" i="3"/>
  <c r="O52" i="3"/>
  <c r="O53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8" i="3"/>
  <c r="B30" i="8" l="1"/>
  <c r="C37" i="8" s="1"/>
  <c r="A37" i="8"/>
  <c r="B29" i="8"/>
  <c r="C36" i="8" s="1"/>
  <c r="A35" i="8"/>
  <c r="B15" i="8"/>
  <c r="C22" i="8" s="1"/>
  <c r="A22" i="8"/>
  <c r="B14" i="8"/>
  <c r="C21" i="8" s="1"/>
  <c r="B20" i="8" s="1"/>
  <c r="A20" i="8"/>
  <c r="G5" i="8"/>
  <c r="D5" i="8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10" i="7"/>
  <c r="G25" i="7"/>
  <c r="H25" i="7" s="1"/>
  <c r="G33" i="7"/>
  <c r="H33" i="7" s="1"/>
  <c r="G13" i="7"/>
  <c r="H13" i="7" s="1"/>
  <c r="G16" i="7"/>
  <c r="H16" i="7" s="1"/>
  <c r="G17" i="7"/>
  <c r="H17" i="7" s="1"/>
  <c r="I17" i="7" s="1"/>
  <c r="K17" i="7" s="1"/>
  <c r="G21" i="7"/>
  <c r="H21" i="7" s="1"/>
  <c r="G24" i="7"/>
  <c r="H24" i="7" s="1"/>
  <c r="G29" i="7"/>
  <c r="H29" i="7" s="1"/>
  <c r="G32" i="7"/>
  <c r="H32" i="7" s="1"/>
  <c r="I32" i="7" s="1"/>
  <c r="K32" i="7" s="1"/>
  <c r="G37" i="7"/>
  <c r="H37" i="7" s="1"/>
  <c r="G11" i="7"/>
  <c r="H11" i="7" s="1"/>
  <c r="G12" i="7"/>
  <c r="H12" i="7" s="1"/>
  <c r="G14" i="7"/>
  <c r="H14" i="7" s="1"/>
  <c r="I14" i="7" s="1"/>
  <c r="G15" i="7"/>
  <c r="H15" i="7" s="1"/>
  <c r="G18" i="7"/>
  <c r="H18" i="7" s="1"/>
  <c r="G19" i="7"/>
  <c r="H19" i="7" s="1"/>
  <c r="G20" i="7"/>
  <c r="H20" i="7" s="1"/>
  <c r="G22" i="7"/>
  <c r="H22" i="7" s="1"/>
  <c r="G23" i="7"/>
  <c r="H23" i="7" s="1"/>
  <c r="G26" i="7"/>
  <c r="H26" i="7" s="1"/>
  <c r="G27" i="7"/>
  <c r="H27" i="7" s="1"/>
  <c r="I27" i="7" s="1"/>
  <c r="K27" i="7" s="1"/>
  <c r="G28" i="7"/>
  <c r="H28" i="7" s="1"/>
  <c r="G30" i="7"/>
  <c r="H30" i="7" s="1"/>
  <c r="G31" i="7"/>
  <c r="H31" i="7" s="1"/>
  <c r="G34" i="7"/>
  <c r="H34" i="7" s="1"/>
  <c r="I34" i="7" s="1"/>
  <c r="G35" i="7"/>
  <c r="H35" i="7" s="1"/>
  <c r="G36" i="7"/>
  <c r="H36" i="7" s="1"/>
  <c r="G38" i="7"/>
  <c r="G39" i="7"/>
  <c r="G40" i="7"/>
  <c r="G10" i="7"/>
  <c r="H10" i="7" s="1"/>
  <c r="M118" i="3"/>
  <c r="N118" i="3"/>
  <c r="N102" i="3"/>
  <c r="P102" i="3" s="1"/>
  <c r="N74" i="3"/>
  <c r="P74" i="3" s="1"/>
  <c r="N54" i="3"/>
  <c r="N52" i="3"/>
  <c r="P52" i="3" s="1"/>
  <c r="N62" i="3"/>
  <c r="P62" i="3" s="1"/>
  <c r="N66" i="3"/>
  <c r="P66" i="3" s="1"/>
  <c r="N70" i="3"/>
  <c r="P70" i="3" s="1"/>
  <c r="N78" i="3"/>
  <c r="P78" i="3" s="1"/>
  <c r="N91" i="3"/>
  <c r="P91" i="3" s="1"/>
  <c r="N96" i="3"/>
  <c r="P96" i="3" s="1"/>
  <c r="N106" i="3"/>
  <c r="P106" i="3" s="1"/>
  <c r="N110" i="3"/>
  <c r="P110" i="3" s="1"/>
  <c r="N58" i="3"/>
  <c r="P58" i="3" s="1"/>
  <c r="N67" i="3"/>
  <c r="P67" i="3" s="1"/>
  <c r="N82" i="3"/>
  <c r="P82" i="3" s="1"/>
  <c r="N44" i="3"/>
  <c r="P44" i="3" s="1"/>
  <c r="N45" i="3"/>
  <c r="P45" i="3" s="1"/>
  <c r="N46" i="3"/>
  <c r="P46" i="3" s="1"/>
  <c r="N47" i="3"/>
  <c r="P47" i="3" s="1"/>
  <c r="N48" i="3"/>
  <c r="P48" i="3" s="1"/>
  <c r="N49" i="3"/>
  <c r="P49" i="3" s="1"/>
  <c r="N50" i="3"/>
  <c r="P50" i="3" s="1"/>
  <c r="N51" i="3"/>
  <c r="P51" i="3" s="1"/>
  <c r="N53" i="3"/>
  <c r="P53" i="3" s="1"/>
  <c r="N55" i="3"/>
  <c r="P55" i="3" s="1"/>
  <c r="N56" i="3"/>
  <c r="P56" i="3" s="1"/>
  <c r="N57" i="3"/>
  <c r="P57" i="3" s="1"/>
  <c r="N59" i="3"/>
  <c r="P59" i="3" s="1"/>
  <c r="N60" i="3"/>
  <c r="P60" i="3" s="1"/>
  <c r="N61" i="3"/>
  <c r="P61" i="3" s="1"/>
  <c r="N63" i="3"/>
  <c r="P63" i="3" s="1"/>
  <c r="N64" i="3"/>
  <c r="P64" i="3" s="1"/>
  <c r="N65" i="3"/>
  <c r="P65" i="3" s="1"/>
  <c r="N68" i="3"/>
  <c r="P68" i="3" s="1"/>
  <c r="N69" i="3"/>
  <c r="P69" i="3" s="1"/>
  <c r="N71" i="3"/>
  <c r="P71" i="3" s="1"/>
  <c r="N72" i="3"/>
  <c r="P72" i="3" s="1"/>
  <c r="N73" i="3"/>
  <c r="P73" i="3" s="1"/>
  <c r="N75" i="3"/>
  <c r="P75" i="3" s="1"/>
  <c r="N76" i="3"/>
  <c r="P76" i="3" s="1"/>
  <c r="N77" i="3"/>
  <c r="P77" i="3" s="1"/>
  <c r="N79" i="3"/>
  <c r="P79" i="3" s="1"/>
  <c r="N80" i="3"/>
  <c r="P80" i="3" s="1"/>
  <c r="N81" i="3"/>
  <c r="P81" i="3" s="1"/>
  <c r="N83" i="3"/>
  <c r="N84" i="3"/>
  <c r="P84" i="3" s="1"/>
  <c r="N85" i="3"/>
  <c r="P85" i="3" s="1"/>
  <c r="N86" i="3"/>
  <c r="P86" i="3" s="1"/>
  <c r="N87" i="3"/>
  <c r="P87" i="3" s="1"/>
  <c r="N88" i="3"/>
  <c r="P88" i="3" s="1"/>
  <c r="N89" i="3"/>
  <c r="P89" i="3" s="1"/>
  <c r="N90" i="3"/>
  <c r="P90" i="3" s="1"/>
  <c r="N92" i="3"/>
  <c r="P92" i="3" s="1"/>
  <c r="N93" i="3"/>
  <c r="P93" i="3" s="1"/>
  <c r="N94" i="3"/>
  <c r="P94" i="3" s="1"/>
  <c r="N95" i="3"/>
  <c r="P95" i="3" s="1"/>
  <c r="N97" i="3"/>
  <c r="P97" i="3" s="1"/>
  <c r="N98" i="3"/>
  <c r="P98" i="3" s="1"/>
  <c r="N99" i="3"/>
  <c r="P99" i="3" s="1"/>
  <c r="N100" i="3"/>
  <c r="P100" i="3" s="1"/>
  <c r="N101" i="3"/>
  <c r="P101" i="3" s="1"/>
  <c r="N103" i="3"/>
  <c r="P103" i="3" s="1"/>
  <c r="N104" i="3"/>
  <c r="P104" i="3" s="1"/>
  <c r="N105" i="3"/>
  <c r="P105" i="3" s="1"/>
  <c r="N107" i="3"/>
  <c r="P107" i="3" s="1"/>
  <c r="N108" i="3"/>
  <c r="P108" i="3" s="1"/>
  <c r="N109" i="3"/>
  <c r="P109" i="3" s="1"/>
  <c r="N111" i="3"/>
  <c r="P111" i="3" s="1"/>
  <c r="N112" i="3"/>
  <c r="P112" i="3" s="1"/>
  <c r="N113" i="3"/>
  <c r="J121" i="1"/>
  <c r="J122" i="1" s="1"/>
  <c r="J120" i="1"/>
  <c r="E77" i="5"/>
  <c r="D77" i="5"/>
  <c r="C77" i="5"/>
  <c r="B77" i="5"/>
  <c r="J117" i="1"/>
  <c r="K119" i="3"/>
  <c r="J118" i="1" s="1"/>
  <c r="N91" i="1"/>
  <c r="P91" i="1" s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O34" i="1"/>
  <c r="O35" i="1"/>
  <c r="O36" i="1"/>
  <c r="O37" i="1"/>
  <c r="C16" i="8" l="1"/>
  <c r="C31" i="8"/>
  <c r="O54" i="3"/>
  <c r="O114" i="3" s="1"/>
  <c r="O116" i="3" s="1"/>
  <c r="O119" i="3" s="1"/>
  <c r="P54" i="3"/>
  <c r="K34" i="7"/>
  <c r="J37" i="7"/>
  <c r="I26" i="7"/>
  <c r="K26" i="7" s="1"/>
  <c r="K14" i="7"/>
  <c r="I10" i="7"/>
  <c r="K10" i="7" s="1"/>
  <c r="I12" i="7"/>
  <c r="K12" i="7" s="1"/>
  <c r="I20" i="7"/>
  <c r="K20" i="7" s="1"/>
  <c r="I25" i="7"/>
  <c r="K25" i="7" s="1"/>
  <c r="B35" i="8"/>
  <c r="O38" i="1"/>
  <c r="J119" i="1"/>
  <c r="J124" i="1" s="1"/>
  <c r="I22" i="7"/>
  <c r="K22" i="7" s="1"/>
  <c r="I33" i="7"/>
  <c r="K33" i="7" s="1"/>
  <c r="I36" i="7"/>
  <c r="K36" i="7" s="1"/>
  <c r="I28" i="7"/>
  <c r="K28" i="7" s="1"/>
  <c r="I11" i="7"/>
  <c r="K11" i="7" s="1"/>
  <c r="I21" i="7"/>
  <c r="K21" i="7" s="1"/>
  <c r="I23" i="7"/>
  <c r="K23" i="7" s="1"/>
  <c r="I15" i="7"/>
  <c r="K15" i="7" s="1"/>
  <c r="I35" i="7"/>
  <c r="K35" i="7" s="1"/>
  <c r="I37" i="7"/>
  <c r="N114" i="3"/>
  <c r="N116" i="3" s="1"/>
  <c r="N119" i="3" s="1"/>
  <c r="I30" i="7"/>
  <c r="K30" i="7" s="1"/>
  <c r="I16" i="7"/>
  <c r="K16" i="7" s="1"/>
  <c r="I24" i="7"/>
  <c r="K24" i="7" s="1"/>
  <c r="I19" i="7"/>
  <c r="K19" i="7" s="1"/>
  <c r="I13" i="7"/>
  <c r="K13" i="7" s="1"/>
  <c r="I29" i="7"/>
  <c r="K29" i="7" s="1"/>
  <c r="I31" i="7"/>
  <c r="K31" i="7" s="1"/>
  <c r="I18" i="7"/>
  <c r="K18" i="7" s="1"/>
  <c r="K37" i="7" l="1"/>
</calcChain>
</file>

<file path=xl/sharedStrings.xml><?xml version="1.0" encoding="utf-8"?>
<sst xmlns="http://schemas.openxmlformats.org/spreadsheetml/2006/main" count="1266" uniqueCount="481">
  <si>
    <t>ACROSS OPERATING INDICATORS</t>
  </si>
  <si>
    <t>Rate Change Beg Bal Trueup Through Rate Change YTD Trueup</t>
  </si>
  <si>
    <t>Tampa Electric</t>
  </si>
  <si>
    <t>TOTAL Deferred Taxes Balance Report</t>
  </si>
  <si>
    <t>* 2017 Provision</t>
  </si>
  <si>
    <t>Schedule M Items</t>
  </si>
  <si>
    <t>Deferred Taxes</t>
  </si>
  <si>
    <t>M Item</t>
  </si>
  <si>
    <t>"True-Up_x000D_
Activity"</t>
  </si>
  <si>
    <t>"Adjustment_x000D_
Activity"</t>
  </si>
  <si>
    <t>Rate</t>
  </si>
  <si>
    <t>"Current_x000D_
Activity"</t>
  </si>
  <si>
    <t>"Beginning _x000D_
Balance"</t>
  </si>
  <si>
    <t>"Ending _x000D_
Balance"</t>
  </si>
  <si>
    <t>T100</t>
  </si>
  <si>
    <t>401K - PERFORMANCE MATCH</t>
  </si>
  <si>
    <t>D</t>
  </si>
  <si>
    <t>ACC DEF ITC 10% - 1975 - GT</t>
  </si>
  <si>
    <t>ACC DEF ITC 10% - 1980</t>
  </si>
  <si>
    <t>ACC DEF ITC 10% - 1981 - NU</t>
  </si>
  <si>
    <t>ACC DEF ITC 10% - 1982</t>
  </si>
  <si>
    <t>ACC DEF ITC 10% - 1982 - NU</t>
  </si>
  <si>
    <t>ACC DEF ITC 10% - 1984</t>
  </si>
  <si>
    <t>ACC DEF ITC 10% - 1984 - GT</t>
  </si>
  <si>
    <t>ACC DEF ITC 10% - 1985 - GT</t>
  </si>
  <si>
    <t>ACC DEF ITC 10% - 1986</t>
  </si>
  <si>
    <t>ACC DEF ITC 10% - 1986 - GT</t>
  </si>
  <si>
    <t>ACC DEF ITC 10% - 1987</t>
  </si>
  <si>
    <t>ACC DEF ITC 10% - 1988</t>
  </si>
  <si>
    <t>ACC DEF ITC 10% - 1989</t>
  </si>
  <si>
    <t>ACC DEF ITC 10% - 1990</t>
  </si>
  <si>
    <t>ACC DEF ITC 30% - 2015 - SOLAR</t>
  </si>
  <si>
    <t xml:space="preserve">ACC DEF ITC 30% - 2016 - SOLAR </t>
  </si>
  <si>
    <t xml:space="preserve">ACC DEF ITC 30% - 2017- SOLAR </t>
  </si>
  <si>
    <t>ACC DEF ITC 8% - 1983</t>
  </si>
  <si>
    <t>ACC DEF ITC 8% - 1983 - GT</t>
  </si>
  <si>
    <t>ACC DEF ITC 8% - 1984</t>
  </si>
  <si>
    <t>ACC DEF ITC 8% - 1985</t>
  </si>
  <si>
    <t>ACC DEF ITC BB4 10% - 1981</t>
  </si>
  <si>
    <t>ACC DEF ITC BB4 10% - 1982</t>
  </si>
  <si>
    <t>ACC DEF ITC BB4 10% - 1984</t>
  </si>
  <si>
    <t>ACC DEF ITC BB4 10% - 1986</t>
  </si>
  <si>
    <t>ACC DEF ITC BB4 10% - 1987</t>
  </si>
  <si>
    <t>ACC DEF ITC BB4 8% - 1983</t>
  </si>
  <si>
    <t>ACC DEF ITC BB4 8% - 1984</t>
  </si>
  <si>
    <t>ACC DEF ITC BB4 8% - 1985</t>
  </si>
  <si>
    <t>T105</t>
  </si>
  <si>
    <t>ACCRUED BONUS</t>
  </si>
  <si>
    <t>T505</t>
  </si>
  <si>
    <t>AFUDC EQUITY</t>
  </si>
  <si>
    <t>T510</t>
  </si>
  <si>
    <t>AFUDC EQUITY - DEPR</t>
  </si>
  <si>
    <t>T205</t>
  </si>
  <si>
    <t>AMORT - BOND DISCOUNT</t>
  </si>
  <si>
    <t>T210</t>
  </si>
  <si>
    <t>AMORT - BOND ISSUE COSTS</t>
  </si>
  <si>
    <t>T215</t>
  </si>
  <si>
    <t>AMORT - BOND PREMIUM</t>
  </si>
  <si>
    <t>T216</t>
  </si>
  <si>
    <t>AMORT - BOND PUT OPTION</t>
  </si>
  <si>
    <t>T225</t>
  </si>
  <si>
    <t>AMORT - FRANCHISE FEE</t>
  </si>
  <si>
    <t>T504</t>
  </si>
  <si>
    <t>AMORTIZATION FED</t>
  </si>
  <si>
    <t>N</t>
  </si>
  <si>
    <t>AMORTIZATION STATE</t>
  </si>
  <si>
    <t>T255</t>
  </si>
  <si>
    <t>BAD DEBT</t>
  </si>
  <si>
    <t>T560</t>
  </si>
  <si>
    <t>CIAC</t>
  </si>
  <si>
    <t>T565</t>
  </si>
  <si>
    <t>COST OF REMOVAL</t>
  </si>
  <si>
    <t xml:space="preserve">CURRENCY ADJ - UNREAL G/L </t>
  </si>
  <si>
    <t>NOL</t>
  </si>
  <si>
    <t xml:space="preserve">DEF SEP CO - EMERA FED NOL </t>
  </si>
  <si>
    <t>DEF SEP CO - EMERA FED NOL-PROTECTED</t>
  </si>
  <si>
    <t>DEF SEP CO - FED NOL - UNPROTECTED</t>
  </si>
  <si>
    <t>DEF SEP CO - FL NOL</t>
  </si>
  <si>
    <t>DEF SEP CO - FL NOL - UNPROTECTED</t>
  </si>
  <si>
    <t>T110</t>
  </si>
  <si>
    <t xml:space="preserve">DEFERRED COMP </t>
  </si>
  <si>
    <t>T270</t>
  </si>
  <si>
    <t>DEFERRED FUEL</t>
  </si>
  <si>
    <t>T435</t>
  </si>
  <si>
    <t>DEFERRED INTEREST - BONDS</t>
  </si>
  <si>
    <t>T280</t>
  </si>
  <si>
    <t>DEFERRED LEASE - NC</t>
  </si>
  <si>
    <t>T281</t>
  </si>
  <si>
    <t>DEFERRED LEASE - NONUTILITY</t>
  </si>
  <si>
    <t>T500</t>
  </si>
  <si>
    <t>DEPRECIATION - BOOK</t>
  </si>
  <si>
    <t>T502</t>
  </si>
  <si>
    <t>DEPRECIATION - BOOK TAX DIFF FED</t>
  </si>
  <si>
    <t>T503</t>
  </si>
  <si>
    <t>DEPRECIATION - BOOK TAX DIFF STATE</t>
  </si>
  <si>
    <t>T570</t>
  </si>
  <si>
    <t>DISMANTLEMENT COSTS</t>
  </si>
  <si>
    <t>T290</t>
  </si>
  <si>
    <t>DREDGING</t>
  </si>
  <si>
    <t>T300</t>
  </si>
  <si>
    <t>EMISSION ALLOWANCES</t>
  </si>
  <si>
    <t>T115</t>
  </si>
  <si>
    <t>FAS 106 - NC</t>
  </si>
  <si>
    <t xml:space="preserve">FAS 106 FAS 158 </t>
  </si>
  <si>
    <t>FAS 106 FAS 158 - C</t>
  </si>
  <si>
    <t>FAS 106 FAS 158 - C 283</t>
  </si>
  <si>
    <t>FAS 106 FAS 158 - NC</t>
  </si>
  <si>
    <t>FAS 106 FAS 158 - NC 283</t>
  </si>
  <si>
    <t>T120</t>
  </si>
  <si>
    <t>FAS 112</t>
  </si>
  <si>
    <t>T320</t>
  </si>
  <si>
    <t>FIBER OPTIC</t>
  </si>
  <si>
    <t>T575</t>
  </si>
  <si>
    <t>G/L - SALE OF ASSETS</t>
  </si>
  <si>
    <t>GENERAL BUSINESS CREDIT</t>
  </si>
  <si>
    <t>-1.00000000</t>
  </si>
  <si>
    <t>T331</t>
  </si>
  <si>
    <t>INSURANCE RESERVE - C</t>
  </si>
  <si>
    <t>T330</t>
  </si>
  <si>
    <t>INSURANCE RESERVE - NC</t>
  </si>
  <si>
    <t>STC ITC</t>
  </si>
  <si>
    <t>ITC 30% - SOLAR</t>
  </si>
  <si>
    <t>T345</t>
  </si>
  <si>
    <t>LEGAL EXPENSES</t>
  </si>
  <si>
    <t>T122</t>
  </si>
  <si>
    <t>LONG TERM INCENTIVE</t>
  </si>
  <si>
    <t>T350</t>
  </si>
  <si>
    <t>LOSS FROM GRANTOR TRUST</t>
  </si>
  <si>
    <t>OCI FAS 133 - C</t>
  </si>
  <si>
    <t>OCI FAS 133 - C 283</t>
  </si>
  <si>
    <t>OCI FAS 133 - NC</t>
  </si>
  <si>
    <t>OCI FAS 133 - NC 283</t>
  </si>
  <si>
    <t>OCI FAS 133 INTEREST - NC</t>
  </si>
  <si>
    <t>T125</t>
  </si>
  <si>
    <t>PENSION - NC</t>
  </si>
  <si>
    <t>PENSION FAS 158</t>
  </si>
  <si>
    <t>PENSION FAS 158 - NC</t>
  </si>
  <si>
    <t>PENSION FAS 158 - NC 283</t>
  </si>
  <si>
    <t>T375</t>
  </si>
  <si>
    <t>RATE CASE EXPENSE - NC</t>
  </si>
  <si>
    <t>REG ASSET MED D -FAS109 ACCT</t>
  </si>
  <si>
    <t>T580</t>
  </si>
  <si>
    <t>REPAIRS CAPITALIZED ON BOOKS</t>
  </si>
  <si>
    <t>T128</t>
  </si>
  <si>
    <t>RESTORATION PLAN</t>
  </si>
  <si>
    <t>RESTORATION PLAN FAS 158 - NC</t>
  </si>
  <si>
    <t>RESTORATION PLAN FAS 158 - NC 283</t>
  </si>
  <si>
    <t>T591</t>
  </si>
  <si>
    <t>SEC 263A INDIRECT COSTS</t>
  </si>
  <si>
    <t>T590</t>
  </si>
  <si>
    <t>SEC 263A INTEREST CAP</t>
  </si>
  <si>
    <t>T140</t>
  </si>
  <si>
    <t>SERP - NC</t>
  </si>
  <si>
    <t>SERP FAS 158</t>
  </si>
  <si>
    <t>SERP FAS 158 - C</t>
  </si>
  <si>
    <t>SERP FAS 158 - C 283</t>
  </si>
  <si>
    <t>SERP FAS 158 - NC</t>
  </si>
  <si>
    <t>SERP FAS 158 - NC 283</t>
  </si>
  <si>
    <t>T511</t>
  </si>
  <si>
    <t>SOLAR ITC</t>
  </si>
  <si>
    <t>T410</t>
  </si>
  <si>
    <t>UNBILLED CONSERVATION REV</t>
  </si>
  <si>
    <t>T415</t>
  </si>
  <si>
    <t>UNBILLED ENVIRONMENTAL REV</t>
  </si>
  <si>
    <t>T420</t>
  </si>
  <si>
    <t>UNBILLED REVENUE/FUEL</t>
  </si>
  <si>
    <t>T150</t>
  </si>
  <si>
    <t>VACATION ACCRUAL</t>
  </si>
  <si>
    <t>z MISCELLANEOUS - DO NOT USE</t>
  </si>
  <si>
    <t>Total For Tampa Electric:</t>
  </si>
  <si>
    <t>Rpt # Tax Accrual - 51051</t>
  </si>
  <si>
    <t>Current Law</t>
  </si>
  <si>
    <t>offset</t>
  </si>
  <si>
    <t>state</t>
  </si>
  <si>
    <t>fed</t>
  </si>
  <si>
    <t>st + offset</t>
  </si>
  <si>
    <t>fed stat.</t>
  </si>
  <si>
    <t>Net Fed &amp; State</t>
  </si>
  <si>
    <t>Norm Gross Up</t>
  </si>
  <si>
    <t>Proposed Rate</t>
  </si>
  <si>
    <t>Total</t>
  </si>
  <si>
    <t>Total ITC</t>
  </si>
  <si>
    <t>acct 2820610 and 1900610</t>
  </si>
  <si>
    <t xml:space="preserve">Total </t>
  </si>
  <si>
    <t>Excludes Gross Up</t>
  </si>
  <si>
    <t>diff- currency g/l adj pass acct</t>
  </si>
  <si>
    <t>Difference</t>
  </si>
  <si>
    <t>Account 1900307</t>
  </si>
  <si>
    <t xml:space="preserve"> </t>
  </si>
  <si>
    <t>Rate Change Beg Bal Trueup</t>
  </si>
  <si>
    <t>Rate Change YTD Trueup</t>
  </si>
  <si>
    <t>Account Activity Report by Month - Report #51024</t>
  </si>
  <si>
    <t>========================================</t>
  </si>
  <si>
    <t>1823610 - Oth Reg Asset-FAS 109 Incom</t>
  </si>
  <si>
    <t xml:space="preserve">   AFUDC EQUITY</t>
  </si>
  <si>
    <t xml:space="preserve">   AFUDC EQUITY - DEPR</t>
  </si>
  <si>
    <t xml:space="preserve">   SOLAR ITC</t>
  </si>
  <si>
    <t>Total 1823610 - Oth Reg Asset-FAS 109 Incom</t>
  </si>
  <si>
    <t>1823611 - REG ASSET MED D</t>
  </si>
  <si>
    <t xml:space="preserve">   REG ASSET MED D -FAS109 ACCT</t>
  </si>
  <si>
    <t>Total 1823611 - REG ASSET MED D</t>
  </si>
  <si>
    <t>1900303 - DTA Sep Co - Federal</t>
  </si>
  <si>
    <t xml:space="preserve">   DEF SEP CO - EMERA FED NOL </t>
  </si>
  <si>
    <t>Total 1900303 - DTA Sep Co - Federal</t>
  </si>
  <si>
    <t>1900305 - DTA - Federal Non Utility</t>
  </si>
  <si>
    <t xml:space="preserve">   CURRENCY ADJ - UNREAL G/L </t>
  </si>
  <si>
    <t>Total 1900305 - DTA - Federal Non Utility</t>
  </si>
  <si>
    <t>1900306 - Def Tax FIT - FAS 133</t>
  </si>
  <si>
    <t xml:space="preserve">   OCI FAS 133 - C</t>
  </si>
  <si>
    <t xml:space="preserve">   OCI FAS 133 - NC</t>
  </si>
  <si>
    <t>Total 1900306 - Def Tax FIT - FAS 133</t>
  </si>
  <si>
    <t>1900307 - Def Tax FIT - FAS 133 Int</t>
  </si>
  <si>
    <t xml:space="preserve">   OCI FAS 133 INTEREST - NC</t>
  </si>
  <si>
    <t>Total 1900307 - Def Tax FIT - FAS 133 Int</t>
  </si>
  <si>
    <t>1900308 - Def Tax FIT - FAS158</t>
  </si>
  <si>
    <t xml:space="preserve">   FAS 106 FAS 158 - NC</t>
  </si>
  <si>
    <t xml:space="preserve">   PENSION FAS 158 - NC</t>
  </si>
  <si>
    <t xml:space="preserve">   RESTORATION PLAN FAS 158 - NC</t>
  </si>
  <si>
    <t xml:space="preserve">   SERP FAS 158 - NC</t>
  </si>
  <si>
    <t>Total 1900308 - Def Tax FIT - FAS158</t>
  </si>
  <si>
    <t>1900403 - DTA Sep Co - State</t>
  </si>
  <si>
    <t xml:space="preserve">   DEF SEP CO - FL NOL</t>
  </si>
  <si>
    <t>Total 1900403 - DTA Sep Co - State</t>
  </si>
  <si>
    <t>1900405 - DTA - State Non Utility</t>
  </si>
  <si>
    <t>Total 1900405 - DTA - State Non Utility</t>
  </si>
  <si>
    <t>1900610 - Def Tax Fed ITC - FAS109</t>
  </si>
  <si>
    <t xml:space="preserve">   ACC DEF ITC 10% - 1975 - GT</t>
  </si>
  <si>
    <t xml:space="preserve">   ACC DEF ITC 10% - 1980</t>
  </si>
  <si>
    <t xml:space="preserve">   ACC DEF ITC 10% - 1981 - NU</t>
  </si>
  <si>
    <t xml:space="preserve">   ACC DEF ITC 10% - 1982</t>
  </si>
  <si>
    <t xml:space="preserve">   ACC DEF ITC 10% - 1982 - NU</t>
  </si>
  <si>
    <t xml:space="preserve">   ACC DEF ITC 10% - 1984</t>
  </si>
  <si>
    <t xml:space="preserve">   ACC DEF ITC 10% - 1984 - GT</t>
  </si>
  <si>
    <t xml:space="preserve">   ACC DEF ITC 10% - 1985 - GT</t>
  </si>
  <si>
    <t xml:space="preserve">   ACC DEF ITC 10% - 1986</t>
  </si>
  <si>
    <t xml:space="preserve">   ACC DEF ITC 10% - 1986 - GT</t>
  </si>
  <si>
    <t xml:space="preserve">   ACC DEF ITC 10% - 1987</t>
  </si>
  <si>
    <t xml:space="preserve">   ACC DEF ITC 10% - 1988</t>
  </si>
  <si>
    <t xml:space="preserve">   ACC DEF ITC 10% - 1989</t>
  </si>
  <si>
    <t xml:space="preserve">   ACC DEF ITC 10% - 1990</t>
  </si>
  <si>
    <t xml:space="preserve">   ACC DEF ITC 30% - 2015 - SOLAR</t>
  </si>
  <si>
    <t xml:space="preserve">   ACC DEF ITC 30% - 2016 - SOLAR </t>
  </si>
  <si>
    <t xml:space="preserve">   ACC DEF ITC 30% - 2017- SOLAR </t>
  </si>
  <si>
    <t xml:space="preserve">   ACC DEF ITC 8% - 1983</t>
  </si>
  <si>
    <t xml:space="preserve">   ACC DEF ITC 8% - 1983 - GT</t>
  </si>
  <si>
    <t xml:space="preserve">   ACC DEF ITC 8% - 1984</t>
  </si>
  <si>
    <t xml:space="preserve">   ACC DEF ITC 8% - 1985</t>
  </si>
  <si>
    <t xml:space="preserve">   ACC DEF ITC BB4 10% - 1981</t>
  </si>
  <si>
    <t xml:space="preserve">   ACC DEF ITC BB4 10% - 1982</t>
  </si>
  <si>
    <t xml:space="preserve">   ACC DEF ITC BB4 10% - 1984</t>
  </si>
  <si>
    <t xml:space="preserve">   ACC DEF ITC BB4 10% - 1986</t>
  </si>
  <si>
    <t xml:space="preserve">   ACC DEF ITC BB4 10% - 1987</t>
  </si>
  <si>
    <t xml:space="preserve">   ACC DEF ITC BB4 8% - 1983</t>
  </si>
  <si>
    <t xml:space="preserve">   ACC DEF ITC BB4 8% - 1984</t>
  </si>
  <si>
    <t xml:space="preserve">   ACC DEF ITC BB4 8% - 1985</t>
  </si>
  <si>
    <t xml:space="preserve">   ITC 30% - SOLAR</t>
  </si>
  <si>
    <t>Total 1900610 - Def Tax Fed ITC - FAS109</t>
  </si>
  <si>
    <t>2190001 - OCI Other Taxes</t>
  </si>
  <si>
    <t xml:space="preserve">   OCI FAS 133 - C 283</t>
  </si>
  <si>
    <t xml:space="preserve">   OCI FAS 133 - NC 283</t>
  </si>
  <si>
    <t>Total 2190001 - OCI Other Taxes</t>
  </si>
  <si>
    <t>2190011 - OCI Pension Taxes</t>
  </si>
  <si>
    <t xml:space="preserve">   PENSION FAS 158 - NC 283</t>
  </si>
  <si>
    <t>Total 2190011 - OCI Pension Taxes</t>
  </si>
  <si>
    <t>2190021 - OCI SERP Taxes</t>
  </si>
  <si>
    <t xml:space="preserve">   SERP FAS 158 - NC 283</t>
  </si>
  <si>
    <t>Total 2190021 - OCI SERP Taxes</t>
  </si>
  <si>
    <t>2190031 - OCI FAS 106 Taxes</t>
  </si>
  <si>
    <t xml:space="preserve">   FAS 106 FAS 158 - NC 283</t>
  </si>
  <si>
    <t>Total 2190031 - OCI FAS 106 Taxes</t>
  </si>
  <si>
    <t>2190041 - OCI CF Hedges Taxes</t>
  </si>
  <si>
    <t>Total 2190041 - OCI CF Hedges Taxes</t>
  </si>
  <si>
    <t>2190051 - OCI RestorPlan Taxes</t>
  </si>
  <si>
    <t xml:space="preserve">   RESTORATION PLAN FAS 158 - NC 283</t>
  </si>
  <si>
    <t>Total 2190051 - OCI RestorPlan Taxes</t>
  </si>
  <si>
    <t>2230730 - Adv Pay - Interco</t>
  </si>
  <si>
    <t xml:space="preserve">   FIN 48 - CONSENT DECREE</t>
  </si>
  <si>
    <t>Total 2230730 - Adv Pay - Interco</t>
  </si>
  <si>
    <t>2360310 - Federal Taxes Pay - CY</t>
  </si>
  <si>
    <t xml:space="preserve">   Current Tax</t>
  </si>
  <si>
    <t>Total 2360310 - Federal Taxes Pay - CY</t>
  </si>
  <si>
    <t>2360410 - State Taxes Pay - CY</t>
  </si>
  <si>
    <t>Total 2360410 - State Taxes Pay - CY</t>
  </si>
  <si>
    <t>2360421 - State FIN48 - NC</t>
  </si>
  <si>
    <t>Total 2360421 - State FIN48 - NC</t>
  </si>
  <si>
    <t>2540610 - Oth Reg Liab-FAS 109 Income</t>
  </si>
  <si>
    <t xml:space="preserve">   401K - PERFORMANCE MATCH</t>
  </si>
  <si>
    <t xml:space="preserve">   ACCRUED BONUS</t>
  </si>
  <si>
    <t xml:space="preserve">   AMORT - BOND DISCOUNT</t>
  </si>
  <si>
    <t xml:space="preserve">   AMORT - BOND ISSUE COSTS</t>
  </si>
  <si>
    <t xml:space="preserve">   AMORT - BOND PREMIUM</t>
  </si>
  <si>
    <t xml:space="preserve">   AMORT - BOND PUT OPTION</t>
  </si>
  <si>
    <t xml:space="preserve">   AMORT - FRANCHISE FEE</t>
  </si>
  <si>
    <t xml:space="preserve">   AMORTIZATION FED</t>
  </si>
  <si>
    <t xml:space="preserve">   AMORTIZATION STATE</t>
  </si>
  <si>
    <t xml:space="preserve">   BAD DEBT</t>
  </si>
  <si>
    <t xml:space="preserve">   CIAC</t>
  </si>
  <si>
    <t xml:space="preserve">   COST OF REMOVAL</t>
  </si>
  <si>
    <t xml:space="preserve">   DEF SEP CO - EMERA FED NOL-PROTECTED</t>
  </si>
  <si>
    <t xml:space="preserve">   DEF SEP CO - FED NOL - UNPROTECTED</t>
  </si>
  <si>
    <t xml:space="preserve">   DEF SEP CO - FL NOL - UNPROTECTED</t>
  </si>
  <si>
    <t xml:space="preserve">   DEFERRED COMP </t>
  </si>
  <si>
    <t xml:space="preserve">   DEFERRED FUEL</t>
  </si>
  <si>
    <t xml:space="preserve">   DEFERRED INTEREST - BONDS</t>
  </si>
  <si>
    <t xml:space="preserve">   DEFERRED LEASE - NC</t>
  </si>
  <si>
    <t xml:space="preserve">   DEFERRED LEASE - NONUTILITY</t>
  </si>
  <si>
    <t xml:space="preserve">   DEPRECIATION - BOOK</t>
  </si>
  <si>
    <t xml:space="preserve">   DEPRECIATION - BOOK TAX DIFF FED</t>
  </si>
  <si>
    <t xml:space="preserve">   DEPRECIATION - BOOK TAX DIFF STATE</t>
  </si>
  <si>
    <t xml:space="preserve">   DISMANTLEMENT COSTS</t>
  </si>
  <si>
    <t xml:space="preserve">   DREDGING</t>
  </si>
  <si>
    <t xml:space="preserve">   EMISSION ALLOWANCES</t>
  </si>
  <si>
    <t xml:space="preserve">   FAS 106 - NC</t>
  </si>
  <si>
    <t xml:space="preserve">   FAS 106 FAS 158 </t>
  </si>
  <si>
    <t xml:space="preserve">   FAS 106 FAS 158 - C</t>
  </si>
  <si>
    <t xml:space="preserve">   FAS 106 FAS 158 - C 283</t>
  </si>
  <si>
    <t xml:space="preserve">   FAS 112</t>
  </si>
  <si>
    <t xml:space="preserve">   FIBER OPTIC</t>
  </si>
  <si>
    <t xml:space="preserve">   G/L - SALE OF ASSETS</t>
  </si>
  <si>
    <t xml:space="preserve">   INSURANCE RESERVE - C</t>
  </si>
  <si>
    <t xml:space="preserve">   INSURANCE RESERVE - NC</t>
  </si>
  <si>
    <t xml:space="preserve">   LEGAL EXPENSES</t>
  </si>
  <si>
    <t xml:space="preserve">   LONG TERM INCENTIVE</t>
  </si>
  <si>
    <t xml:space="preserve">   LOSS FROM GRANTOR TRUST</t>
  </si>
  <si>
    <t xml:space="preserve">   PENSION - NC</t>
  </si>
  <si>
    <t xml:space="preserve">   PENSION FAS 158</t>
  </si>
  <si>
    <t xml:space="preserve">   RATE CASE EXPENSE - NC</t>
  </si>
  <si>
    <t xml:space="preserve">   REPAIRS CAPITALIZED ON BOOKS</t>
  </si>
  <si>
    <t xml:space="preserve">   RESTORATION PLAN</t>
  </si>
  <si>
    <t xml:space="preserve">   SEC 263A INDIRECT COSTS</t>
  </si>
  <si>
    <t xml:space="preserve">   SEC 263A INTEREST CAP</t>
  </si>
  <si>
    <t xml:space="preserve">   SERP - NC</t>
  </si>
  <si>
    <t xml:space="preserve">   SERP FAS 158</t>
  </si>
  <si>
    <t xml:space="preserve">   SERP FAS 158 - C</t>
  </si>
  <si>
    <t xml:space="preserve">   SERP FAS 158 - C 283</t>
  </si>
  <si>
    <t xml:space="preserve">   UNBILLED CONSERVATION REV</t>
  </si>
  <si>
    <t xml:space="preserve">   UNBILLED ENVIRONMENTAL REV</t>
  </si>
  <si>
    <t xml:space="preserve">   UNBILLED REVENUE/FUEL</t>
  </si>
  <si>
    <t xml:space="preserve">   VACATION ACCRUAL</t>
  </si>
  <si>
    <t>Total 2540610 - Oth Reg Liab-FAS 109 Income</t>
  </si>
  <si>
    <t>2810300 - DIT Federal Accelerated Amo</t>
  </si>
  <si>
    <t>Total 2810300 - DIT Federal Accelerated Amo</t>
  </si>
  <si>
    <t>2820610 - DIT Other Prop - FAS109</t>
  </si>
  <si>
    <t>Total 2820610 - DIT Other Prop - FAS109</t>
  </si>
  <si>
    <t>2830330 - DTL - FAS 158 - Fed</t>
  </si>
  <si>
    <t>Total 2830330 - DTL - FAS 158 - Fed</t>
  </si>
  <si>
    <t>2830340 - DTL - FAS 133 - Federal</t>
  </si>
  <si>
    <t>Total 2830340 - DTL - FAS 133 - Federal</t>
  </si>
  <si>
    <t>2830610 - DTL - FAS109 - Other</t>
  </si>
  <si>
    <t>Total 2830610 - DTL - FAS109 - Other</t>
  </si>
  <si>
    <t>2830611 - MED D GROSS UP</t>
  </si>
  <si>
    <t>Total 2830611 - MED D GROSS UP</t>
  </si>
  <si>
    <t>8000300 - Federal Inc Tax Exp</t>
  </si>
  <si>
    <t>Total 8000300 - Federal Inc Tax Exp</t>
  </si>
  <si>
    <t>8000310 - Fed Inc Tax Exp - Abv</t>
  </si>
  <si>
    <t>Total 8000310 - Fed Inc Tax Exp - Abv</t>
  </si>
  <si>
    <t>8000400 - State Inc Tax Exp</t>
  </si>
  <si>
    <t>Total 8000400 - State Inc Tax Exp</t>
  </si>
  <si>
    <t>8000410 - State Inc Tax Exp - Abv</t>
  </si>
  <si>
    <t>Total 8000410 - State Inc Tax Exp - Abv</t>
  </si>
  <si>
    <t>8010300 - Def Federal Inc Tax</t>
  </si>
  <si>
    <t>Total 8010300 - Def Federal Inc Tax</t>
  </si>
  <si>
    <t>8010305 - Def Federal Inc Tax - NU</t>
  </si>
  <si>
    <t>Total 8010305 - Def Federal Inc Tax - NU</t>
  </si>
  <si>
    <t>8010310 - Def Federal Inc Tax - Cr</t>
  </si>
  <si>
    <t>Total 8010310 - Def Federal Inc Tax - Cr</t>
  </si>
  <si>
    <t>8010315 - Def Federal Inc Tax - Cr NU</t>
  </si>
  <si>
    <t>Total 8010315 - Def Federal Inc Tax - Cr NU</t>
  </si>
  <si>
    <t>8010320 - DIT Federal Accel Amort</t>
  </si>
  <si>
    <t>Total 8010320 - DIT Federal Accel Amort</t>
  </si>
  <si>
    <t>8010400 - Def State Inc Tax</t>
  </si>
  <si>
    <t>Total 8010400 - Def State Inc Tax</t>
  </si>
  <si>
    <t>8010405 - Def State Inc Tax  - NU</t>
  </si>
  <si>
    <t>Total 8010405 - Def State Inc Tax  - NU</t>
  </si>
  <si>
    <t>8010415 - Def State Inc Tax - Cr NU</t>
  </si>
  <si>
    <t>Total 8010415 - Def State Inc Tax - Cr NU</t>
  </si>
  <si>
    <t>Total Journal Entry Check</t>
  </si>
  <si>
    <t>2820610 DIT Other Prop - FAS109</t>
  </si>
  <si>
    <t>-0.13230000</t>
  </si>
  <si>
    <t>-0.13230052</t>
  </si>
  <si>
    <t>-0.13207491</t>
  </si>
  <si>
    <t>-0.13144703</t>
  </si>
  <si>
    <t>-0.09314178</t>
  </si>
  <si>
    <t>-0.13215700</t>
  </si>
  <si>
    <t>-0.16438886</t>
  </si>
  <si>
    <t>-0.14000000</t>
  </si>
  <si>
    <t>-0.13230003</t>
  </si>
  <si>
    <t>-0.13229999</t>
  </si>
  <si>
    <t>-0.13095221</t>
  </si>
  <si>
    <t>-0.88649857</t>
  </si>
  <si>
    <t>-0.74217977</t>
  </si>
  <si>
    <t>-0.14690841</t>
  </si>
  <si>
    <t>-0.13230007</t>
  </si>
  <si>
    <t>-0.13232710</t>
  </si>
  <si>
    <t>-0.15480853</t>
  </si>
  <si>
    <t>-0.13325023</t>
  </si>
  <si>
    <t>-0.12439122</t>
  </si>
  <si>
    <t>-1.88886056</t>
  </si>
  <si>
    <t>-0.18308076</t>
  </si>
  <si>
    <t>-0.12618482</t>
  </si>
  <si>
    <t>-0.13229988</t>
  </si>
  <si>
    <t>-0.11731252</t>
  </si>
  <si>
    <t>-0.13197145</t>
  </si>
  <si>
    <t>-0.13229995</t>
  </si>
  <si>
    <t>-0.13166645</t>
  </si>
  <si>
    <t>-0.13153491</t>
  </si>
  <si>
    <t>-0.13134284</t>
  </si>
  <si>
    <t>-0.13225563</t>
  </si>
  <si>
    <t>Total For 2820610 DIT Other Prop - FAS109:</t>
  </si>
  <si>
    <t>1900610 Def Tax Fed ITC - FAS109</t>
  </si>
  <si>
    <t>Total For 1900610 Def Tax Fed ITC - FAS109:</t>
  </si>
  <si>
    <t>Normalization</t>
  </si>
  <si>
    <t>Unprotected</t>
  </si>
  <si>
    <t>Protected</t>
  </si>
  <si>
    <t>Gross Timing Difference</t>
  </si>
  <si>
    <t>"DIT Beginning _x000D_
Balance"</t>
  </si>
  <si>
    <t>After Tax Deferred Tax Liability</t>
  </si>
  <si>
    <t>Excess DTL</t>
  </si>
  <si>
    <t>Row Labels</t>
  </si>
  <si>
    <t>Grand Total</t>
  </si>
  <si>
    <t>Sum of Excess DTL</t>
  </si>
  <si>
    <t>M Description</t>
  </si>
  <si>
    <t>End Balance For_x000D_
Rate Change YTD Trueup</t>
  </si>
  <si>
    <t>For the Months of: Rate Change Beg Bal Trueup - Rate Change YTD Trueup</t>
  </si>
  <si>
    <t>All Accounts</t>
  </si>
  <si>
    <t>Balances By GL Account</t>
  </si>
  <si>
    <t>YTD Ending_x000D_
Rate Change YTD Trueup</t>
  </si>
  <si>
    <t>Activity For_x000D_
Rate Change Beg Bal Trueup - Rate Change YTD Trueup</t>
  </si>
  <si>
    <t>Beg Balance For_x000D_
Rate Change Beg Bal Trueup</t>
  </si>
  <si>
    <t>Rpt # Tax Accrual - 51040</t>
  </si>
  <si>
    <t>Code Sec 169 Unprotected</t>
  </si>
  <si>
    <t>-0.11970825</t>
  </si>
  <si>
    <t>-0.07958900</t>
  </si>
  <si>
    <t>-0.13022622</t>
  </si>
  <si>
    <t>-0.14103824</t>
  </si>
  <si>
    <t>-0.28379496</t>
  </si>
  <si>
    <t>-0.00442707</t>
  </si>
  <si>
    <t>-0.08239431</t>
  </si>
  <si>
    <t>-0.08388347</t>
  </si>
  <si>
    <t>Account 1900305</t>
  </si>
  <si>
    <t>Sum of Activity For_x000D_
Rate Change Beg Bal Trueup - Rate Change YTD Trueup</t>
  </si>
  <si>
    <t>Gross Up</t>
  </si>
  <si>
    <t>2830611</t>
  </si>
  <si>
    <t>End Balance For_x000D_
FAS 158 ADJ</t>
  </si>
  <si>
    <t>For the Months of: January - FAS 158 ADJ</t>
  </si>
  <si>
    <t>YTD Ending_x000D_
FAS 158 ADJ</t>
  </si>
  <si>
    <t>Activity For_x000D_
January - FAS 158 ADJ</t>
  </si>
  <si>
    <t>Beg Balance For_x000D_
January</t>
  </si>
  <si>
    <t>2550000 Accum Defd ITC</t>
  </si>
  <si>
    <t>PowerTax Subledger</t>
  </si>
  <si>
    <t>Total For 2550000 Accum Defd ITC:</t>
  </si>
  <si>
    <t>Total For PowerTax Subledger:</t>
  </si>
  <si>
    <t>DIT @21%</t>
  </si>
  <si>
    <t>Net w/ Gross Up</t>
  </si>
  <si>
    <t>Per 1900610</t>
  </si>
  <si>
    <t>Diff</t>
  </si>
  <si>
    <t>Tax Reform Summary</t>
  </si>
  <si>
    <t>Total Excess</t>
  </si>
  <si>
    <t>Protected Gross Up</t>
  </si>
  <si>
    <t>Unprotected Gross Up</t>
  </si>
  <si>
    <t>Total Grossup</t>
  </si>
  <si>
    <t>TEC</t>
  </si>
  <si>
    <t>Protected excess deferred taxes</t>
  </si>
  <si>
    <t>To record initial impact</t>
  </si>
  <si>
    <t>Dr</t>
  </si>
  <si>
    <t>Cr</t>
  </si>
  <si>
    <t>2820610 DTL (acct 282 net of 190)</t>
  </si>
  <si>
    <t>2830610 DTL 283 Gross Up</t>
  </si>
  <si>
    <t>2540610  Reg tax liabilities acct</t>
  </si>
  <si>
    <t>8010300  Deferred income tax exp</t>
  </si>
  <si>
    <t>Unprotected excess deferred taxes</t>
  </si>
  <si>
    <t>Note:</t>
  </si>
  <si>
    <t xml:space="preserve">The company is currently working with PowerPlan Consultants on setting up ARAM and the Reverse South Georgia </t>
  </si>
  <si>
    <t xml:space="preserve">Method within PowerTax.  In a conservative effort to estimate the 1 year amortization of the protected excess DIT </t>
  </si>
  <si>
    <r>
      <t xml:space="preserve">Yearly Amortization of </t>
    </r>
    <r>
      <rPr>
        <sz val="11"/>
        <color rgb="FFFF0000"/>
        <rFont val="Calibri"/>
        <family val="2"/>
        <scheme val="minor"/>
      </rPr>
      <t>Unprotected</t>
    </r>
    <r>
      <rPr>
        <sz val="11"/>
        <rFont val="Calibri"/>
        <family val="2"/>
        <scheme val="minor"/>
      </rPr>
      <t xml:space="preserve"> Excess Deferred 10 years SL based on Settlement Agreement</t>
    </r>
  </si>
  <si>
    <r>
      <t xml:space="preserve">Yearly Amortization of </t>
    </r>
    <r>
      <rPr>
        <sz val="11"/>
        <color rgb="FFFF0000"/>
        <rFont val="Calibri"/>
        <family val="2"/>
        <scheme val="minor"/>
      </rPr>
      <t xml:space="preserve">Protected </t>
    </r>
    <r>
      <rPr>
        <sz val="11"/>
        <rFont val="Calibri"/>
        <family val="2"/>
        <scheme val="minor"/>
      </rPr>
      <t>Excess Deferred (ARAM) see Note</t>
    </r>
  </si>
  <si>
    <t>The above estimates are covered under SAB118 disclosure.</t>
  </si>
  <si>
    <t>The protected excess deferreds also currently include a portion of book/tax depreciation reversals that relate</t>
  </si>
  <si>
    <t>Our current estimate includes COR as unprotected, however this treatment is not consistent throughout the industry.</t>
  </si>
  <si>
    <t>the company used 70 years as a placeholder for first year amortization.</t>
  </si>
  <si>
    <t>to basis adjustments and repairs.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</si>
</sst>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0.00000"/>
    <numFmt numFmtId="165" formatCode="0.000000"/>
    <numFmt numFmtId="166" formatCode="_(* #,##0.0_);_(* \(#,##0.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8" fontId="0" fillId="0" borderId="0" xfId="0" applyNumberFormat="1" applyFill="1"/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/>
    <xf numFmtId="167" fontId="6" fillId="0" borderId="0" xfId="1" applyNumberFormat="1" applyFont="1"/>
    <xf numFmtId="167" fontId="7" fillId="0" borderId="0" xfId="1" applyNumberFormat="1" applyFont="1"/>
    <xf numFmtId="167" fontId="7" fillId="0" borderId="0" xfId="0" applyNumberFormat="1" applyFont="1"/>
    <xf numFmtId="167" fontId="0" fillId="0" borderId="0" xfId="0" applyNumberFormat="1"/>
    <xf numFmtId="0" fontId="8" fillId="0" borderId="0" xfId="0" applyFont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0" xfId="0" applyFont="1"/>
    <xf numFmtId="167" fontId="1" fillId="0" borderId="0" xfId="0" applyNumberFormat="1" applyFont="1"/>
    <xf numFmtId="0" fontId="1" fillId="0" borderId="4" xfId="0" applyFont="1" applyBorder="1"/>
    <xf numFmtId="167" fontId="1" fillId="0" borderId="4" xfId="0" applyNumberFormat="1" applyFont="1" applyBorder="1"/>
    <xf numFmtId="0" fontId="1" fillId="0" borderId="5" xfId="0" applyFont="1" applyBorder="1"/>
    <xf numFmtId="167" fontId="1" fillId="0" borderId="5" xfId="0" applyNumberFormat="1" applyFont="1" applyBorder="1"/>
    <xf numFmtId="167" fontId="1" fillId="0" borderId="0" xfId="1" applyNumberFormat="1" applyFont="1"/>
    <xf numFmtId="0" fontId="8" fillId="0" borderId="0" xfId="0" applyFont="1" applyBorder="1"/>
    <xf numFmtId="0" fontId="6" fillId="0" borderId="0" xfId="0" applyFont="1" applyBorder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7" fontId="1" fillId="0" borderId="0" xfId="0" applyNumberFormat="1" applyFont="1" applyBorder="1"/>
    <xf numFmtId="167" fontId="1" fillId="0" borderId="0" xfId="1" applyNumberFormat="1" applyFont="1" applyBorder="1"/>
    <xf numFmtId="0" fontId="10" fillId="0" borderId="0" xfId="0" applyFont="1" applyAlignment="1"/>
    <xf numFmtId="0" fontId="10" fillId="0" borderId="0" xfId="0" applyFont="1"/>
    <xf numFmtId="0" fontId="1" fillId="0" borderId="6" xfId="0" applyFont="1" applyBorder="1"/>
    <xf numFmtId="167" fontId="1" fillId="0" borderId="5" xfId="1" applyNumberFormat="1" applyFont="1" applyBorder="1"/>
    <xf numFmtId="0" fontId="0" fillId="0" borderId="7" xfId="0" applyBorder="1"/>
    <xf numFmtId="8" fontId="0" fillId="0" borderId="7" xfId="0" applyNumberFormat="1" applyBorder="1"/>
    <xf numFmtId="43" fontId="0" fillId="0" borderId="7" xfId="1" applyFont="1" applyBorder="1"/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0" fillId="0" borderId="9" xfId="0" applyBorder="1"/>
    <xf numFmtId="0" fontId="0" fillId="0" borderId="8" xfId="0" applyBorder="1"/>
    <xf numFmtId="43" fontId="0" fillId="0" borderId="7" xfId="0" applyNumberFormat="1" applyBorder="1"/>
    <xf numFmtId="8" fontId="0" fillId="0" borderId="0" xfId="0" applyNumberFormat="1" applyFill="1" applyBorder="1"/>
    <xf numFmtId="0" fontId="2" fillId="0" borderId="0" xfId="0" applyFont="1" applyFill="1"/>
    <xf numFmtId="0" fontId="2" fillId="0" borderId="9" xfId="0" applyFont="1" applyBorder="1" applyAlignment="1">
      <alignment horizontal="center"/>
    </xf>
    <xf numFmtId="43" fontId="0" fillId="0" borderId="9" xfId="0" applyNumberFormat="1" applyBorder="1"/>
    <xf numFmtId="0" fontId="2" fillId="0" borderId="8" xfId="0" applyFont="1" applyBorder="1" applyAlignment="1">
      <alignment horizontal="center"/>
    </xf>
    <xf numFmtId="0" fontId="11" fillId="0" borderId="0" xfId="0" applyFont="1"/>
    <xf numFmtId="0" fontId="2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8" fontId="0" fillId="0" borderId="7" xfId="0" applyNumberFormat="1" applyFill="1" applyBorder="1"/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/>
    <xf numFmtId="164" fontId="0" fillId="0" borderId="0" xfId="0" applyNumberFormat="1" applyFont="1" applyFill="1"/>
    <xf numFmtId="165" fontId="0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7" xfId="0" quotePrefix="1" applyFill="1" applyBorder="1"/>
    <xf numFmtId="43" fontId="0" fillId="0" borderId="7" xfId="1" applyFont="1" applyFill="1" applyBorder="1"/>
    <xf numFmtId="22" fontId="0" fillId="0" borderId="7" xfId="0" applyNumberFormat="1" applyFill="1" applyBorder="1"/>
    <xf numFmtId="8" fontId="0" fillId="0" borderId="0" xfId="1" applyNumberFormat="1" applyFont="1" applyFill="1"/>
    <xf numFmtId="8" fontId="0" fillId="0" borderId="1" xfId="0" applyNumberFormat="1" applyFill="1" applyBorder="1"/>
    <xf numFmtId="166" fontId="0" fillId="0" borderId="0" xfId="1" applyNumberFormat="1" applyFont="1" applyFill="1"/>
    <xf numFmtId="8" fontId="0" fillId="0" borderId="2" xfId="0" applyNumberFormat="1" applyFill="1" applyBorder="1"/>
    <xf numFmtId="166" fontId="0" fillId="0" borderId="0" xfId="0" applyNumberFormat="1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2" fillId="0" borderId="8" xfId="0" applyFont="1" applyFill="1" applyBorder="1"/>
    <xf numFmtId="0" fontId="2" fillId="0" borderId="7" xfId="0" applyFont="1" applyFill="1" applyBorder="1"/>
    <xf numFmtId="0" fontId="0" fillId="0" borderId="9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0" xfId="0" quotePrefix="1" applyFill="1" applyBorder="1"/>
    <xf numFmtId="43" fontId="0" fillId="0" borderId="0" xfId="1" applyFont="1" applyFill="1" applyBorder="1"/>
    <xf numFmtId="8" fontId="2" fillId="0" borderId="0" xfId="0" quotePrefix="1" applyNumberFormat="1" applyFont="1" applyFill="1"/>
    <xf numFmtId="8" fontId="0" fillId="0" borderId="0" xfId="0" applyNumberFormat="1" applyFont="1" applyFill="1" applyAlignment="1">
      <alignment horizontal="right"/>
    </xf>
    <xf numFmtId="22" fontId="0" fillId="0" borderId="0" xfId="0" applyNumberFormat="1" applyFill="1"/>
    <xf numFmtId="0" fontId="0" fillId="0" borderId="0" xfId="0" applyFill="1" applyAlignment="1">
      <alignment horizontal="right"/>
    </xf>
    <xf numFmtId="0" fontId="2" fillId="0" borderId="0" xfId="0" quotePrefix="1" applyFont="1" applyFill="1"/>
    <xf numFmtId="0" fontId="2" fillId="0" borderId="2" xfId="0" applyFont="1" applyFill="1" applyBorder="1" applyAlignment="1">
      <alignment horizontal="center"/>
    </xf>
    <xf numFmtId="0" fontId="0" fillId="0" borderId="0" xfId="0" quotePrefix="1" applyFill="1"/>
    <xf numFmtId="0" fontId="2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7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8">
    <dxf>
      <fill>
        <patternFill>
          <bgColor auto="1"/>
        </patternFill>
      </fill>
    </dxf>
    <dxf>
      <numFmt numFmtId="35" formatCode="_(* #,##0.00_);_(* \(#,##0.00\);_(* &quot;-&quot;??_);_(@_)"/>
    </dxf>
    <dxf>
      <numFmt numFmtId="13" formatCode="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numFmt numFmtId="13" formatCode="0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188.360158333337" createdVersion="6" refreshedVersion="6" minRefreshableVersion="3" recordCount="104" xr:uid="{00000000-000A-0000-FFFF-FFFF00000000}">
  <cacheSource type="worksheet">
    <worksheetSource ref="A10:N114" sheet="Report 51051"/>
  </cacheSource>
  <cacheFields count="14">
    <cacheField name="M Item" numFmtId="0">
      <sharedItems/>
    </cacheField>
    <cacheField name="&quot;Beginning _x000d__x000a_Balance&quot;" numFmtId="8">
      <sharedItems containsSemiMixedTypes="0" containsString="0" containsNumber="1" minValue="-2467663268.46" maxValue="268538363"/>
    </cacheField>
    <cacheField name="&quot;Current_x000d__x000a_Activity&quot;" numFmtId="8">
      <sharedItems containsSemiMixedTypes="0" containsString="0" containsNumber="1" containsInteger="1" minValue="0" maxValue="0"/>
    </cacheField>
    <cacheField name="&quot;True-Up_x000d__x000a_Activity&quot;" numFmtId="8">
      <sharedItems containsSemiMixedTypes="0" containsString="0" containsNumber="1" containsInteger="1" minValue="0" maxValue="0"/>
    </cacheField>
    <cacheField name="&quot;Adjustment_x000d__x000a_Activity&quot;" numFmtId="8">
      <sharedItems containsSemiMixedTypes="0" containsString="0" containsNumber="1" containsInteger="1" minValue="0" maxValue="0"/>
    </cacheField>
    <cacheField name="Gross Timing Difference" numFmtId="8">
      <sharedItems containsSemiMixedTypes="0" containsString="0" containsNumber="1" minValue="-2467663268.46" maxValue="268538363"/>
    </cacheField>
    <cacheField name="&quot;DIT Beginning _x000d__x000a_Balance&quot;" numFmtId="8">
      <sharedItems containsSemiMixedTypes="0" containsString="0" containsNumber="1" minValue="-863682143.96000004" maxValue="83587514.109999999"/>
    </cacheField>
    <cacheField name="&quot;Current_x000d__x000a_Activity&quot;2" numFmtId="8">
      <sharedItems containsSemiMixedTypes="0" containsString="0" containsNumber="1" minValue="-19783342.280000001" maxValue="50072377.409999996"/>
    </cacheField>
    <cacheField name="&quot;True-Up_x000d__x000a_Activity&quot;2" numFmtId="8">
      <sharedItems containsSemiMixedTypes="0" containsString="0" containsNumber="1" containsInteger="1" minValue="0" maxValue="0"/>
    </cacheField>
    <cacheField name="&quot;Adjustment_x000d__x000a_Activity&quot;2" numFmtId="8">
      <sharedItems containsSemiMixedTypes="0" containsString="0" containsNumber="1" minValue="-28576069.850000001" maxValue="295400480.17000002"/>
    </cacheField>
    <cacheField name="After Tax Deferred Tax Liability" numFmtId="8">
      <sharedItems containsSemiMixedTypes="0" containsString="0" containsNumber="1" minValue="-518209286.38" maxValue="54919651.200000003"/>
    </cacheField>
    <cacheField name="Rate" numFmtId="0">
      <sharedItems containsMixedTypes="1" containsNumber="1" minValue="0" maxValue="0.28129961999999997"/>
    </cacheField>
    <cacheField name="Normalization" numFmtId="0">
      <sharedItems count="2">
        <s v="Unprotected"/>
        <s v="Protected"/>
      </sharedItems>
    </cacheField>
    <cacheField name="Excess DTL" numFmtId="8">
      <sharedItems containsSemiMixedTypes="0" containsString="0" containsNumber="1" minValue="-28667862.91" maxValue="345472857.58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188.360571759258" createdVersion="6" refreshedVersion="6" minRefreshableVersion="3" recordCount="70" xr:uid="{00000000-000A-0000-FFFF-FFFF01000000}">
  <cacheSource type="worksheet">
    <worksheetSource ref="A6:F76" sheet="Gross up"/>
  </cacheSource>
  <cacheFields count="6">
    <cacheField name="M Description" numFmtId="0">
      <sharedItems/>
    </cacheField>
    <cacheField name="Beg Balance For_x000d__x000a_Rate Change Beg Bal Trueup" numFmtId="8">
      <sharedItems containsSemiMixedTypes="0" containsString="0" containsNumber="1" minValue="-46018604.840000004" maxValue="15914732.550000001"/>
    </cacheField>
    <cacheField name="Activity For_x000d__x000a_Rate Change Beg Bal Trueup - Rate Change YTD Trueup" numFmtId="8">
      <sharedItems containsSemiMixedTypes="0" containsString="0" containsNumber="1" minValue="-10669553.640000001" maxValue="112367960.79000001"/>
    </cacheField>
    <cacheField name="YTD Ending_x000d__x000a_Rate Change YTD Trueup" numFmtId="8">
      <sharedItems containsSemiMixedTypes="0" containsString="0" containsNumber="1" minValue="-10669597.789999999" maxValue="112065183.08"/>
    </cacheField>
    <cacheField name="End Balance For_x000d__x000a_Rate Change YTD Trueup" numFmtId="8">
      <sharedItems containsSemiMixedTypes="0" containsString="0" containsNumber="1" minValue="-16345282.65" maxValue="123073892.58"/>
    </cacheField>
    <cacheField name="Normalization" numFmtId="0">
      <sharedItems count="2">
        <s v="Unprotected"/>
        <s v="Protect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s v="401K - PERFORMANCE MATCH"/>
    <n v="1413314.26"/>
    <n v="0"/>
    <n v="0"/>
    <n v="0"/>
    <n v="1413314.26"/>
    <n v="545185.97"/>
    <n v="-147820.67000000001"/>
    <n v="0"/>
    <n v="-39160.81"/>
    <n v="358204.49"/>
    <n v="0.25344999000000001"/>
    <x v="0"/>
    <n v="-186981.48"/>
  </r>
  <r>
    <s v="ACC DEF ITC 10% - 1975 - GT"/>
    <n v="-8"/>
    <n v="0"/>
    <n v="0"/>
    <n v="0"/>
    <n v="-8"/>
    <n v="-4.5599999999999996"/>
    <n v="0"/>
    <n v="0"/>
    <n v="2.3199999999999998"/>
    <n v="-2.2400000000000002"/>
    <n v="0.28000000000000003"/>
    <x v="0"/>
    <n v="2.3199999999999998"/>
  </r>
  <r>
    <s v="ACC DEF ITC 10% - 1980"/>
    <n v="11972.36"/>
    <n v="0"/>
    <n v="0"/>
    <n v="0"/>
    <n v="11972.36"/>
    <n v="6821.86"/>
    <n v="108.69"/>
    <n v="0"/>
    <n v="-3562.79"/>
    <n v="3367.76"/>
    <n v="0.28129458000000002"/>
    <x v="0"/>
    <n v="-3454.1"/>
  </r>
  <r>
    <s v="ACC DEF ITC 10% - 1981 - NU"/>
    <n v="351.1"/>
    <n v="0"/>
    <n v="0"/>
    <n v="0"/>
    <n v="351.1"/>
    <n v="200.06"/>
    <n v="5"/>
    <n v="0"/>
    <n v="-106.3"/>
    <n v="98.76"/>
    <n v="0.28128737999999998"/>
    <x v="0"/>
    <n v="-101.3"/>
  </r>
  <r>
    <s v="ACC DEF ITC 10% - 1982"/>
    <n v="232511.59"/>
    <n v="0"/>
    <n v="0"/>
    <n v="0"/>
    <n v="232511.59"/>
    <n v="132485.24"/>
    <n v="3197.4"/>
    <n v="0"/>
    <n v="-70278.539999999994"/>
    <n v="65404.1"/>
    <n v="0.28129393000000003"/>
    <x v="0"/>
    <n v="-67081.14"/>
  </r>
  <r>
    <s v="ACC DEF ITC 10% - 1982 - NU"/>
    <n v="739.16"/>
    <n v="0"/>
    <n v="0"/>
    <n v="0"/>
    <n v="739.16"/>
    <n v="421.17"/>
    <n v="10.1"/>
    <n v="0"/>
    <n v="-223.35"/>
    <n v="207.92"/>
    <n v="0.28129228000000001"/>
    <x v="0"/>
    <n v="-213.25"/>
  </r>
  <r>
    <s v="ACC DEF ITC 10% - 1984"/>
    <n v="148416.04"/>
    <n v="0"/>
    <n v="0"/>
    <n v="0"/>
    <n v="148416.04"/>
    <n v="84567.53"/>
    <n v="1905.32"/>
    <n v="0"/>
    <n v="-44724.32"/>
    <n v="41748.53"/>
    <n v="0.28129391999999998"/>
    <x v="0"/>
    <n v="-42819"/>
  </r>
  <r>
    <s v="ACC DEF ITC 10% - 1984 - GT"/>
    <n v="17832.46"/>
    <n v="0"/>
    <n v="0"/>
    <n v="0"/>
    <n v="17832.46"/>
    <n v="10160.94"/>
    <n v="228.79"/>
    <n v="0"/>
    <n v="-5373.57"/>
    <n v="5016.16"/>
    <n v="0.28129377999999999"/>
    <x v="0"/>
    <n v="-5144.78"/>
  </r>
  <r>
    <s v="ACC DEF ITC 10% - 1985 - GT"/>
    <n v="5014.01"/>
    <n v="0"/>
    <n v="0"/>
    <n v="0"/>
    <n v="5014.01"/>
    <n v="2856.98"/>
    <n v="61.75"/>
    <n v="0"/>
    <n v="-1508.32"/>
    <n v="1410.41"/>
    <n v="0.28129380999999998"/>
    <x v="0"/>
    <n v="-1446.57"/>
  </r>
  <r>
    <s v="ACC DEF ITC 10% - 1986"/>
    <n v="299659.84000000003"/>
    <n v="0"/>
    <n v="0"/>
    <n v="0"/>
    <n v="299659.84000000003"/>
    <n v="170746.34"/>
    <n v="3557.59"/>
    <n v="0"/>
    <n v="-90011.42"/>
    <n v="84292.51"/>
    <n v="0.28129398"/>
    <x v="0"/>
    <n v="-86453.83"/>
  </r>
  <r>
    <s v="ACC DEF ITC 10% - 1986 - GT"/>
    <n v="397.09"/>
    <n v="0"/>
    <n v="0"/>
    <n v="0"/>
    <n v="397.09"/>
    <n v="226.25"/>
    <n v="4.93"/>
    <n v="0"/>
    <n v="-119.48"/>
    <n v="111.7"/>
    <n v="0.28129642999999999"/>
    <x v="0"/>
    <n v="-114.55000000000001"/>
  </r>
  <r>
    <s v="ACC DEF ITC 10% - 1987"/>
    <n v="125422.32"/>
    <n v="0"/>
    <n v="0"/>
    <n v="0"/>
    <n v="125422.32"/>
    <n v="71465.710000000006"/>
    <n v="1433.3"/>
    <n v="0"/>
    <n v="-37618.47"/>
    <n v="35280.54"/>
    <n v="0.28129395000000001"/>
    <x v="0"/>
    <n v="-36185.17"/>
  </r>
  <r>
    <s v="ACC DEF ITC 10% - 1988"/>
    <n v="119054.97"/>
    <n v="0"/>
    <n v="0"/>
    <n v="0"/>
    <n v="119054.97"/>
    <n v="67837.600000000006"/>
    <n v="1310.4000000000001"/>
    <n v="0"/>
    <n v="-35658.559999999998"/>
    <n v="33489.440000000002"/>
    <n v="0.28129393000000003"/>
    <x v="0"/>
    <n v="-34348.159999999996"/>
  </r>
  <r>
    <s v="ACC DEF ITC 10% - 1989"/>
    <n v="21364.42"/>
    <n v="0"/>
    <n v="0"/>
    <n v="0"/>
    <n v="21364.42"/>
    <n v="12173.46"/>
    <n v="226.76"/>
    <n v="0"/>
    <n v="-6390.54"/>
    <n v="6009.68"/>
    <n v="0.28129385000000001"/>
    <x v="0"/>
    <n v="-6163.78"/>
  </r>
  <r>
    <s v="ACC DEF ITC 10% - 1990"/>
    <n v="2097.23"/>
    <n v="0"/>
    <n v="0"/>
    <n v="0"/>
    <n v="2097.23"/>
    <n v="1195.01"/>
    <n v="21.57"/>
    <n v="0"/>
    <n v="-626.63"/>
    <n v="589.95000000000005"/>
    <n v="0.28129961999999997"/>
    <x v="0"/>
    <n v="-605.05999999999995"/>
  </r>
  <r>
    <s v="ACC DEF ITC 30% - 2015 - SOLAR"/>
    <n v="-122411.12"/>
    <n v="0"/>
    <n v="0"/>
    <n v="0"/>
    <n v="-122411.12"/>
    <n v="-69749.919999999998"/>
    <n v="17297.73"/>
    <n v="0"/>
    <n v="18018.68"/>
    <n v="-34433.51"/>
    <n v="0.28129397"/>
    <x v="0"/>
    <n v="35316.410000000003"/>
  </r>
  <r>
    <s v="ACC DEF ITC 30% - 2016 - SOLAR "/>
    <n v="-47754.96"/>
    <n v="0"/>
    <n v="0"/>
    <n v="0"/>
    <n v="-47754.96"/>
    <n v="-27210.799999999999"/>
    <n v="13227.93"/>
    <n v="0"/>
    <n v="549.69000000000005"/>
    <n v="-13433.18"/>
    <n v="0.28129391999999998"/>
    <x v="0"/>
    <n v="13777.62"/>
  </r>
  <r>
    <s v="ACC DEF ITC 30% - 2017- SOLAR "/>
    <n v="-327749.51"/>
    <n v="0"/>
    <n v="0"/>
    <n v="0"/>
    <n v="-327749.51"/>
    <n v="-186751.86"/>
    <n v="94557.9"/>
    <n v="0"/>
    <n v="0"/>
    <n v="-92193.96"/>
    <n v="0.28129397"/>
    <x v="0"/>
    <n v="94557.9"/>
  </r>
  <r>
    <s v="ACC DEF ITC 8% - 1983"/>
    <n v="129679.79"/>
    <n v="0"/>
    <n v="0"/>
    <n v="0"/>
    <n v="129679.79"/>
    <n v="73891.63"/>
    <n v="1728.72"/>
    <n v="0"/>
    <n v="-39142.199999999997"/>
    <n v="36478.15"/>
    <n v="0.28129401999999998"/>
    <x v="0"/>
    <n v="-37413.479999999996"/>
  </r>
  <r>
    <s v="ACC DEF ITC 8% - 1983 - GT"/>
    <n v="2283.15"/>
    <n v="0"/>
    <n v="0"/>
    <n v="0"/>
    <n v="2283.15"/>
    <n v="1300.94"/>
    <n v="30.3"/>
    <n v="0"/>
    <n v="-689.01"/>
    <n v="642.23"/>
    <n v="0.28129120000000002"/>
    <x v="0"/>
    <n v="-658.71"/>
  </r>
  <r>
    <s v="ACC DEF ITC 8% - 1984"/>
    <n v="1105595.05"/>
    <n v="0"/>
    <n v="0"/>
    <n v="0"/>
    <n v="1105595.05"/>
    <n v="629968.68999999994"/>
    <n v="14192.8"/>
    <n v="0"/>
    <n v="-333164.28999999998"/>
    <n v="310997.2"/>
    <n v="0.28129395000000001"/>
    <x v="0"/>
    <n v="-318971.49"/>
  </r>
  <r>
    <s v="ACC DEF ITC 8% - 1985"/>
    <n v="703159.24"/>
    <n v="0"/>
    <n v="0"/>
    <n v="0"/>
    <n v="703159.24"/>
    <n v="400660.53"/>
    <n v="8680.8799999999992"/>
    <n v="0"/>
    <n v="-211546.98"/>
    <n v="197794.43"/>
    <n v="0.28129394000000002"/>
    <x v="0"/>
    <n v="-202866.1"/>
  </r>
  <r>
    <s v="ACC DEF ITC BB4 10% - 1981"/>
    <n v="168850.53"/>
    <n v="0"/>
    <n v="0"/>
    <n v="0"/>
    <n v="168850.53"/>
    <n v="96211.13"/>
    <n v="2084.4699999999998"/>
    <n v="0"/>
    <n v="-50798.98"/>
    <n v="47496.62"/>
    <n v="0.28129388"/>
    <x v="0"/>
    <n v="-48714.51"/>
  </r>
  <r>
    <s v="ACC DEF ITC BB4 10% - 1982"/>
    <n v="1286919.57"/>
    <n v="0"/>
    <n v="0"/>
    <n v="0"/>
    <n v="1286919.57"/>
    <n v="733287.51"/>
    <n v="15888.05"/>
    <n v="0"/>
    <n v="-387172.86"/>
    <n v="362002.7"/>
    <n v="0.28129396000000001"/>
    <x v="0"/>
    <n v="-371284.81"/>
  </r>
  <r>
    <s v="ACC DEF ITC BB4 10% - 1984"/>
    <n v="737252.64"/>
    <n v="0"/>
    <n v="0"/>
    <n v="0"/>
    <n v="737252.64"/>
    <n v="420086.97"/>
    <n v="9102.1"/>
    <n v="0"/>
    <n v="-221804.36"/>
    <n v="207384.71"/>
    <n v="0.28129395000000001"/>
    <x v="0"/>
    <n v="-212702.25999999998"/>
  </r>
  <r>
    <s v="ACC DEF ITC BB4 10% - 1986"/>
    <n v="28182.23"/>
    <n v="0"/>
    <n v="0"/>
    <n v="0"/>
    <n v="28182.23"/>
    <n v="16058.25"/>
    <n v="334.4"/>
    <n v="0"/>
    <n v="-8465.16"/>
    <n v="7927.49"/>
    <n v="0.28129391999999998"/>
    <x v="0"/>
    <n v="-8130.76"/>
  </r>
  <r>
    <s v="ACC DEF ITC BB4 10% - 1987"/>
    <n v="26418.77"/>
    <n v="0"/>
    <n v="0"/>
    <n v="0"/>
    <n v="26418.77"/>
    <n v="15053.43"/>
    <n v="301.77999999999997"/>
    <n v="0"/>
    <n v="-7923.77"/>
    <n v="7431.44"/>
    <n v="0.28129394000000002"/>
    <x v="0"/>
    <n v="-7621.9900000000007"/>
  </r>
  <r>
    <s v="ACC DEF ITC BB4 8% - 1983"/>
    <n v="2009194.5"/>
    <n v="0"/>
    <n v="0"/>
    <n v="0"/>
    <n v="2009194.5"/>
    <n v="1144840.18"/>
    <n v="24804.93"/>
    <n v="0"/>
    <n v="-604470.85"/>
    <n v="565174.26"/>
    <n v="0.28129395000000001"/>
    <x v="0"/>
    <n v="-579665.91999999993"/>
  </r>
  <r>
    <s v="ACC DEF ITC BB4 8% - 1984"/>
    <n v="539795.27"/>
    <n v="0"/>
    <n v="0"/>
    <n v="0"/>
    <n v="539795.27"/>
    <n v="307575.65000000002"/>
    <n v="6664.21"/>
    <n v="0"/>
    <n v="-162398.72"/>
    <n v="151841.14000000001"/>
    <n v="0.28129394000000002"/>
    <x v="0"/>
    <n v="-155734.51"/>
  </r>
  <r>
    <s v="ACC DEF ITC BB4 8% - 1985"/>
    <n v="260111.54"/>
    <n v="0"/>
    <n v="0"/>
    <n v="0"/>
    <n v="260111.54"/>
    <n v="148211.70000000001"/>
    <n v="3211.36"/>
    <n v="0"/>
    <n v="-78255.259999999995"/>
    <n v="73167.8"/>
    <n v="0.28129394000000002"/>
    <x v="0"/>
    <n v="-75043.899999999994"/>
  </r>
  <r>
    <s v="ACCRUED BONUS"/>
    <n v="13766654.119999999"/>
    <n v="0"/>
    <n v="0"/>
    <n v="0"/>
    <n v="13766654.119999999"/>
    <n v="5310486.83"/>
    <n v="-252249.82"/>
    <n v="0"/>
    <n v="-1569078.52"/>
    <n v="3489158.49"/>
    <n v="0.25345000000000001"/>
    <x v="0"/>
    <n v="-1821328.34"/>
  </r>
  <r>
    <s v="AFUDC EQUITY"/>
    <n v="-189962004.49000001"/>
    <n v="0"/>
    <n v="0"/>
    <n v="0"/>
    <n v="-189962004.49000001"/>
    <n v="-73277843.230000004"/>
    <n v="208610.15"/>
    <n v="0"/>
    <n v="24923363.039999999"/>
    <n v="-48145870.039999999"/>
    <n v="0.25345000000000001"/>
    <x v="0"/>
    <n v="25131973.189999998"/>
  </r>
  <r>
    <s v="AFUDC EQUITY - DEPR"/>
    <n v="65695048.880000003"/>
    <n v="0"/>
    <n v="0"/>
    <n v="0"/>
    <n v="65695048.880000003"/>
    <n v="25341865.109999999"/>
    <n v="-955393.33"/>
    <n v="0"/>
    <n v="-7736061.6399999997"/>
    <n v="16650410.140000001"/>
    <n v="0.25345000000000001"/>
    <x v="0"/>
    <n v="-8691454.9699999988"/>
  </r>
  <r>
    <s v="AMORT - BOND DISCOUNT"/>
    <n v="-584472.07999999996"/>
    <n v="0"/>
    <n v="0"/>
    <n v="0"/>
    <n v="-584472.07999999996"/>
    <n v="-225460.1"/>
    <n v="-15998.39"/>
    <n v="0"/>
    <n v="93324.04"/>
    <n v="-148134.45000000001"/>
    <n v="0.25345000000000001"/>
    <x v="0"/>
    <n v="77325.649999999994"/>
  </r>
  <r>
    <s v="AMORT - BOND ISSUE COSTS"/>
    <n v="-578156.28"/>
    <n v="0"/>
    <n v="0"/>
    <n v="0"/>
    <n v="-578156.28"/>
    <n v="-223023.79"/>
    <n v="-21995.4"/>
    <n v="0"/>
    <n v="98485.48"/>
    <n v="-146533.71"/>
    <n v="0.25345000000000001"/>
    <x v="0"/>
    <n v="76490.079999999987"/>
  </r>
  <r>
    <s v="AMORT - BOND PREMIUM"/>
    <n v="-1008976.78"/>
    <n v="0"/>
    <n v="0"/>
    <n v="0"/>
    <n v="-1008976.78"/>
    <n v="-389212.79"/>
    <n v="-30591.86"/>
    <n v="0"/>
    <n v="164079.49"/>
    <n v="-255725.16"/>
    <n v="0.25345000000000001"/>
    <x v="0"/>
    <n v="133487.63"/>
  </r>
  <r>
    <s v="AMORT - BOND PUT OPTION"/>
    <n v="0"/>
    <n v="0"/>
    <n v="0"/>
    <n v="0"/>
    <n v="0"/>
    <n v="0"/>
    <n v="0"/>
    <n v="0"/>
    <n v="0"/>
    <n v="0"/>
    <n v="0"/>
    <x v="0"/>
    <n v="0"/>
  </r>
  <r>
    <s v="AMORT - FRANCHISE FEE"/>
    <n v="0"/>
    <n v="0"/>
    <n v="0"/>
    <n v="0"/>
    <n v="0"/>
    <n v="0"/>
    <n v="0"/>
    <n v="0"/>
    <n v="0"/>
    <n v="0"/>
    <n v="0"/>
    <x v="0"/>
    <n v="0"/>
  </r>
  <r>
    <s v="AMORTIZATION FED"/>
    <n v="-169004894.06"/>
    <n v="0"/>
    <n v="0"/>
    <n v="0"/>
    <n v="-169004894.06"/>
    <n v="-59151712.920000002"/>
    <n v="-641937.93999999994"/>
    <n v="0"/>
    <n v="24302623.109999999"/>
    <n v="-35491027.75"/>
    <n v="0.21"/>
    <x v="0"/>
    <n v="23660685.169999998"/>
  </r>
  <r>
    <s v="AMORTIZATION STATE"/>
    <n v="-169004894.06"/>
    <n v="0"/>
    <n v="0"/>
    <n v="0"/>
    <n v="-169004894.06"/>
    <n v="-6041924.96"/>
    <n v="35306.58"/>
    <n v="0"/>
    <n v="-1336644.26"/>
    <n v="-7343262.6399999997"/>
    <n v="4.3450000000000003E-2"/>
    <x v="0"/>
    <n v="-1301337.68"/>
  </r>
  <r>
    <s v="BAD DEBT"/>
    <n v="762122.54"/>
    <n v="0"/>
    <n v="0"/>
    <n v="0"/>
    <n v="762122.54"/>
    <n v="293988.77"/>
    <n v="8611.27"/>
    <n v="0"/>
    <n v="-109440.09"/>
    <n v="193159.95"/>
    <n v="0.25344999000000001"/>
    <x v="0"/>
    <n v="-100828.81999999999"/>
  </r>
  <r>
    <s v="CIAC"/>
    <n v="151141690.06"/>
    <n v="0"/>
    <n v="0"/>
    <n v="0"/>
    <n v="151141690.06"/>
    <n v="58302906.939999998"/>
    <n v="-1648607.57"/>
    <n v="0"/>
    <n v="-18347438.030000001"/>
    <n v="38306861.340000004"/>
    <n v="0.25345000000000001"/>
    <x v="0"/>
    <n v="-19996045.600000001"/>
  </r>
  <r>
    <s v="COST OF REMOVAL"/>
    <n v="-514365657.67000002"/>
    <n v="0"/>
    <n v="0"/>
    <n v="0"/>
    <n v="-514365657.67000002"/>
    <n v="-198416552.44"/>
    <n v="6804611.6699999999"/>
    <n v="0"/>
    <n v="61245964.840000004"/>
    <n v="-130365975.93000001"/>
    <n v="0.25345000000000001"/>
    <x v="0"/>
    <n v="68050576.510000005"/>
  </r>
  <r>
    <s v="CURRENCY ADJ - UNREAL G/L "/>
    <n v="6196.45"/>
    <n v="0"/>
    <n v="0"/>
    <n v="0"/>
    <n v="6196.45"/>
    <n v="2390.2800000000002"/>
    <n v="-880.07"/>
    <n v="0"/>
    <n v="60.27"/>
    <n v="1570.48"/>
    <n v="0.25344834999999999"/>
    <x v="0"/>
    <n v="-819.80000000000007"/>
  </r>
  <r>
    <s v="DEF SEP CO - EMERA FED NOL "/>
    <n v="0"/>
    <n v="0"/>
    <n v="0"/>
    <n v="0"/>
    <n v="0"/>
    <n v="0"/>
    <n v="-19783342.280000001"/>
    <n v="0"/>
    <n v="19783342.280000001"/>
    <n v="0"/>
    <n v="0"/>
    <x v="0"/>
    <n v="0"/>
  </r>
  <r>
    <s v="DEF SEP CO - EMERA FED NOL-PROTECTED"/>
    <n v="141309587.74000001"/>
    <n v="0"/>
    <n v="0"/>
    <n v="0"/>
    <n v="141309587.74000001"/>
    <n v="49458355.710000001"/>
    <n v="0"/>
    <n v="0"/>
    <n v="-19783342.280000001"/>
    <n v="29675013.43"/>
    <n v="0.21"/>
    <x v="1"/>
    <n v="-19783342.280000001"/>
  </r>
  <r>
    <s v="DEF SEP CO - FED NOL - UNPROTECTED"/>
    <n v="194143570"/>
    <n v="0"/>
    <n v="0"/>
    <n v="0"/>
    <n v="194143570"/>
    <n v="67950249.5"/>
    <n v="0"/>
    <n v="0"/>
    <n v="-27180099.800000001"/>
    <n v="40770149.700000003"/>
    <n v="0.21"/>
    <x v="0"/>
    <n v="-27180099.800000001"/>
  </r>
  <r>
    <s v="DEF SEP CO - FL NOL"/>
    <n v="0"/>
    <n v="0"/>
    <n v="0"/>
    <n v="0"/>
    <n v="0"/>
    <n v="0.01"/>
    <n v="0"/>
    <n v="0"/>
    <n v="-0.01"/>
    <n v="0"/>
    <n v="0"/>
    <x v="0"/>
    <n v="-0.01"/>
  </r>
  <r>
    <s v="DEF SEP CO - FL NOL - UNPROTECTED"/>
    <n v="268538363"/>
    <n v="0"/>
    <n v="0"/>
    <n v="0"/>
    <n v="268538363"/>
    <n v="9600246.4700000007"/>
    <n v="0"/>
    <n v="0"/>
    <n v="2067745.41"/>
    <n v="11667991.880000001"/>
    <n v="4.3450000000000003E-2"/>
    <x v="0"/>
    <n v="2067745.41"/>
  </r>
  <r>
    <s v="DEFERRED COMP "/>
    <n v="248190.04"/>
    <n v="0"/>
    <n v="0"/>
    <n v="0"/>
    <n v="248190.04"/>
    <n v="95739.3"/>
    <n v="-32835.360000000001"/>
    <n v="0"/>
    <n v="-0.17"/>
    <n v="62903.77"/>
    <n v="0.25345002"/>
    <x v="0"/>
    <n v="-32835.53"/>
  </r>
  <r>
    <s v="DEFERRED FUEL"/>
    <n v="-5364387.37"/>
    <n v="0"/>
    <n v="0"/>
    <n v="0"/>
    <n v="-5364387.37"/>
    <n v="-2069312.43"/>
    <n v="-373436.07"/>
    <n v="0"/>
    <n v="1083144.51"/>
    <n v="-1359603.99"/>
    <n v="0.25345000000000001"/>
    <x v="0"/>
    <n v="709708.44"/>
  </r>
  <r>
    <s v="DEFERRED INTEREST - BONDS"/>
    <n v="-11393068.41"/>
    <n v="0"/>
    <n v="0"/>
    <n v="0"/>
    <n v="-11393068.41"/>
    <n v="-4394876.13"/>
    <n v="-460633.82"/>
    <n v="0"/>
    <n v="1967936.76"/>
    <n v="-2887573.19"/>
    <n v="0.25345000000000001"/>
    <x v="0"/>
    <n v="1507302.94"/>
  </r>
  <r>
    <s v="DEFERRED LEASE - NC"/>
    <n v="678520.98"/>
    <n v="0"/>
    <n v="0"/>
    <n v="0"/>
    <n v="678520.98"/>
    <n v="261739.46"/>
    <n v="-7927.9"/>
    <n v="0"/>
    <n v="-81840.42"/>
    <n v="171971.14"/>
    <n v="0.25345000000000001"/>
    <x v="0"/>
    <n v="-89768.319999999992"/>
  </r>
  <r>
    <s v="DEFERRED LEASE - NONUTILITY"/>
    <n v="476208.91"/>
    <n v="0"/>
    <n v="0"/>
    <n v="0"/>
    <n v="476208.91"/>
    <n v="183697.59"/>
    <n v="-8932.67"/>
    <n v="0"/>
    <n v="-54069.77"/>
    <n v="120695.15"/>
    <n v="0.25345000000000001"/>
    <x v="0"/>
    <n v="-63002.439999999995"/>
  </r>
  <r>
    <s v="DEPRECIATION - BOOK"/>
    <n v="-12596149.34"/>
    <n v="0"/>
    <n v="0"/>
    <n v="0"/>
    <n v="-12596149.34"/>
    <n v="-4858964.6100000003"/>
    <n v="-24400.38"/>
    <n v="0"/>
    <n v="1690870.94"/>
    <n v="-3192494.05"/>
    <n v="0.25345000000000001"/>
    <x v="1"/>
    <n v="1666470.56"/>
  </r>
  <r>
    <s v="DEPRECIATION - BOOK TAX DIFF FED"/>
    <n v="-2467663268.46"/>
    <n v="0"/>
    <n v="0"/>
    <n v="0"/>
    <n v="-2467663268.46"/>
    <n v="-863682143.96000004"/>
    <n v="50072377.409999996"/>
    <n v="0"/>
    <n v="295400480.17000002"/>
    <n v="-518209286.38"/>
    <n v="0.21"/>
    <x v="1"/>
    <n v="345472857.58000004"/>
  </r>
  <r>
    <s v="DEPRECIATION - BOOK TAX DIFF STATE"/>
    <n v="-1793631217.8599999"/>
    <n v="0"/>
    <n v="0"/>
    <n v="0"/>
    <n v="-1793631217.8599999"/>
    <n v="-64122316.039999999"/>
    <n v="-798172.94"/>
    <n v="0"/>
    <n v="-13012787.43"/>
    <n v="-77933276.409999996"/>
    <n v="4.3450000000000003E-2"/>
    <x v="1"/>
    <n v="-13810960.369999999"/>
  </r>
  <r>
    <s v="DISMANTLEMENT COSTS"/>
    <n v="125943563.23999999"/>
    <n v="0"/>
    <n v="0"/>
    <n v="0"/>
    <n v="125943563.23999999"/>
    <n v="48582729.520000003"/>
    <n v="-156920.24"/>
    <n v="0"/>
    <n v="-16505413.18"/>
    <n v="31920396.100000001"/>
    <n v="0.25345000000000001"/>
    <x v="0"/>
    <n v="-16662333.42"/>
  </r>
  <r>
    <s v="DREDGING"/>
    <n v="-2183941.7000000002"/>
    <n v="0"/>
    <n v="0"/>
    <n v="0"/>
    <n v="-2183941.7000000002"/>
    <n v="-842455.51"/>
    <n v="38832.31"/>
    <n v="0"/>
    <n v="250103.18"/>
    <n v="-553520.02"/>
    <n v="0.25345000000000001"/>
    <x v="0"/>
    <n v="288935.49"/>
  </r>
  <r>
    <s v="EMISSION ALLOWANCES"/>
    <n v="0"/>
    <n v="0"/>
    <n v="0"/>
    <n v="0"/>
    <n v="0"/>
    <n v="0"/>
    <n v="0"/>
    <n v="0"/>
    <n v="0"/>
    <n v="0"/>
    <n v="0"/>
    <x v="0"/>
    <n v="0"/>
  </r>
  <r>
    <s v="FAS 106 - NC"/>
    <n v="81591563.310000002"/>
    <n v="0"/>
    <n v="0"/>
    <n v="0"/>
    <n v="81591563.310000002"/>
    <n v="31473945.550000001"/>
    <n v="756479.63"/>
    <n v="0"/>
    <n v="-11551043.460000001"/>
    <n v="20679381.719999999"/>
    <n v="0.25345000000000001"/>
    <x v="0"/>
    <n v="-10794563.83"/>
  </r>
  <r>
    <s v="FAS 106 FAS 158 "/>
    <n v="3119528"/>
    <n v="0"/>
    <n v="0"/>
    <n v="0"/>
    <n v="3119528"/>
    <n v="1203357.93"/>
    <n v="0"/>
    <n v="0"/>
    <n v="-412713.56"/>
    <n v="790644.37"/>
    <n v="0.25345000000000001"/>
    <x v="0"/>
    <n v="-412713.56"/>
  </r>
  <r>
    <s v="FAS 106 FAS 158 - C"/>
    <n v="9640008"/>
    <n v="0"/>
    <n v="0"/>
    <n v="0"/>
    <n v="9640008"/>
    <n v="3718633.09"/>
    <n v="-121384.59"/>
    <n v="0"/>
    <n v="-1153988.47"/>
    <n v="2443260.0299999998"/>
    <n v="0.25345000000000001"/>
    <x v="0"/>
    <n v="-1275373.06"/>
  </r>
  <r>
    <s v="FAS 106 FAS 158 - C 283"/>
    <n v="-9640008"/>
    <n v="0"/>
    <n v="0"/>
    <n v="0"/>
    <n v="-9640008"/>
    <n v="-3718633.09"/>
    <n v="121384.59"/>
    <n v="0"/>
    <n v="1153988.47"/>
    <n v="-2443260.0299999998"/>
    <n v="0.25345000000000001"/>
    <x v="0"/>
    <n v="1275373.06"/>
  </r>
  <r>
    <s v="FAS 106 FAS 158 - NC"/>
    <n v="46775125"/>
    <n v="0"/>
    <n v="0"/>
    <n v="0"/>
    <n v="46775125"/>
    <n v="18043504.469999999"/>
    <n v="-2465563.4300000002"/>
    <n v="0"/>
    <n v="-3722785.6"/>
    <n v="11855155.439999999"/>
    <n v="0.25345000000000001"/>
    <x v="0"/>
    <n v="-6188349.0300000003"/>
  </r>
  <r>
    <s v="FAS 106 FAS 158 - NC 283"/>
    <n v="-46775125"/>
    <n v="0"/>
    <n v="0"/>
    <n v="0"/>
    <n v="-46775125"/>
    <n v="-18043504.469999999"/>
    <n v="2465563.4300000002"/>
    <n v="0"/>
    <n v="3722785.6"/>
    <n v="-11855155.439999999"/>
    <n v="0.25345000000000001"/>
    <x v="0"/>
    <n v="6188349.0300000003"/>
  </r>
  <r>
    <s v="FAS 112"/>
    <n v="13977835"/>
    <n v="0"/>
    <n v="0"/>
    <n v="0"/>
    <n v="13977835"/>
    <n v="5391949.8600000003"/>
    <n v="212172.01"/>
    <n v="0"/>
    <n v="-2061439.58"/>
    <n v="3542682.29"/>
    <n v="0.25345000000000001"/>
    <x v="0"/>
    <n v="-1849267.57"/>
  </r>
  <r>
    <s v="FIBER OPTIC"/>
    <n v="383749.84"/>
    <n v="0"/>
    <n v="0"/>
    <n v="0"/>
    <n v="383749.84"/>
    <n v="148031.5"/>
    <n v="11693.21"/>
    <n v="0"/>
    <n v="-62463.31"/>
    <n v="97261.4"/>
    <n v="0.25345001"/>
    <x v="0"/>
    <n v="-50770.1"/>
  </r>
  <r>
    <s v="G/L - SALE OF ASSETS"/>
    <n v="79543.13"/>
    <n v="0"/>
    <n v="0"/>
    <n v="0"/>
    <n v="79543.13"/>
    <n v="30683.759999999998"/>
    <n v="1957.65"/>
    <n v="0"/>
    <n v="-12481.2"/>
    <n v="20160.21"/>
    <n v="0.25345004999999998"/>
    <x v="0"/>
    <n v="-10523.550000000001"/>
  </r>
  <r>
    <s v="GENERAL BUSINESS CREDIT"/>
    <n v="-22320525.66"/>
    <n v="0"/>
    <n v="0"/>
    <n v="0"/>
    <n v="-22320525.66"/>
    <n v="22320525.66"/>
    <n v="0"/>
    <n v="0"/>
    <n v="0"/>
    <n v="22320525.66"/>
    <s v="-1.00000000"/>
    <x v="0"/>
    <n v="0"/>
  </r>
  <r>
    <s v="INSURANCE RESERVE - C"/>
    <n v="0"/>
    <n v="0"/>
    <n v="0"/>
    <n v="0"/>
    <n v="0"/>
    <n v="0"/>
    <n v="-428223.74"/>
    <n v="0"/>
    <n v="428223.74"/>
    <n v="0"/>
    <n v="0"/>
    <x v="0"/>
    <n v="0"/>
  </r>
  <r>
    <s v="INSURANCE RESERVE - NC"/>
    <n v="-27328771.170000002"/>
    <n v="0"/>
    <n v="0"/>
    <n v="0"/>
    <n v="-27328771.170000002"/>
    <n v="-10542073.470000001"/>
    <n v="13057663.529999999"/>
    <n v="0"/>
    <n v="-9442067.1099999994"/>
    <n v="-6926477.0499999998"/>
    <n v="0.25345000000000001"/>
    <x v="0"/>
    <n v="3615596.42"/>
  </r>
  <r>
    <s v="ITC 30% - SOLAR"/>
    <n v="14407398"/>
    <n v="0"/>
    <n v="0"/>
    <n v="0"/>
    <n v="14407398"/>
    <n v="8209343.5999999996"/>
    <n v="-3241948.01"/>
    <n v="0"/>
    <n v="-914681.67"/>
    <n v="4052713.92"/>
    <n v="0.28129395000000001"/>
    <x v="0"/>
    <n v="-4156629.6799999997"/>
  </r>
  <r>
    <s v="LEGAL EXPENSES"/>
    <n v="404156.98"/>
    <n v="0"/>
    <n v="0"/>
    <n v="0"/>
    <n v="404156.98"/>
    <n v="155903.54999999999"/>
    <n v="-49674.23"/>
    <n v="0"/>
    <n v="-3795.73"/>
    <n v="102433.59"/>
    <n v="0.25345001"/>
    <x v="0"/>
    <n v="-53469.960000000006"/>
  </r>
  <r>
    <s v="LONG TERM INCENTIVE"/>
    <n v="6046167.7199999997"/>
    <n v="0"/>
    <n v="0"/>
    <n v="0"/>
    <n v="6046167.7199999997"/>
    <n v="2332309.19"/>
    <n v="-619195.98"/>
    <n v="0"/>
    <n v="-180712.01"/>
    <n v="1532401.2"/>
    <n v="0.25345000000000001"/>
    <x v="0"/>
    <n v="-799907.99"/>
  </r>
  <r>
    <s v="LOSS FROM GRANTOR TRUST"/>
    <n v="272075"/>
    <n v="0"/>
    <n v="0"/>
    <n v="0"/>
    <n v="272075"/>
    <n v="104952.94"/>
    <n v="0"/>
    <n v="0"/>
    <n v="-35995.53"/>
    <n v="68957.41"/>
    <n v="0.25345000000000001"/>
    <x v="0"/>
    <n v="-35995.53"/>
  </r>
  <r>
    <s v="OCI FAS 133 - C"/>
    <n v="933935"/>
    <n v="0"/>
    <n v="0"/>
    <n v="0"/>
    <n v="933935"/>
    <n v="360265.43"/>
    <n v="1640513.38"/>
    <n v="0"/>
    <n v="-1764072.98"/>
    <n v="236705.83"/>
    <n v="0.25345000000000001"/>
    <x v="0"/>
    <n v="-123559.60000000009"/>
  </r>
  <r>
    <s v="OCI FAS 133 - C 283"/>
    <n v="-933935"/>
    <n v="0"/>
    <n v="0"/>
    <n v="0"/>
    <n v="-933935"/>
    <n v="-360265.43"/>
    <n v="-1640513.38"/>
    <n v="0"/>
    <n v="1764072.98"/>
    <n v="-236705.83"/>
    <n v="0.25345000000000001"/>
    <x v="0"/>
    <n v="123559.60000000009"/>
  </r>
  <r>
    <s v="OCI FAS 133 - NC"/>
    <n v="0"/>
    <n v="0"/>
    <n v="0"/>
    <n v="0"/>
    <n v="0"/>
    <n v="0"/>
    <n v="162434.64000000001"/>
    <n v="0"/>
    <n v="-162434.64000000001"/>
    <n v="0"/>
    <n v="0"/>
    <x v="0"/>
    <n v="0"/>
  </r>
  <r>
    <s v="OCI FAS 133 - NC 283"/>
    <n v="0"/>
    <n v="0"/>
    <n v="0"/>
    <n v="0"/>
    <n v="0"/>
    <n v="0"/>
    <n v="-162434.64000000001"/>
    <n v="0"/>
    <n v="162434.64000000001"/>
    <n v="0"/>
    <n v="0"/>
    <x v="0"/>
    <n v="0"/>
  </r>
  <r>
    <s v="OCI FAS 133 INTEREST - NC"/>
    <n v="2309241.1800000002"/>
    <n v="0"/>
    <n v="0"/>
    <n v="0"/>
    <n v="2309241.1800000002"/>
    <n v="890789.78"/>
    <n v="117265.04"/>
    <n v="0"/>
    <n v="-422777.65"/>
    <n v="585277.17000000004"/>
    <n v="0.25345000000000001"/>
    <x v="0"/>
    <n v="-305512.61000000004"/>
  </r>
  <r>
    <s v="PENSION - NC"/>
    <n v="-176830202.81999999"/>
    <n v="0"/>
    <n v="0"/>
    <n v="0"/>
    <n v="-176830202.81999999"/>
    <n v="-68212250.75"/>
    <n v="-66382.179999999993"/>
    <n v="0"/>
    <n v="23461018.02"/>
    <n v="-44817614.909999996"/>
    <n v="0.25345000000000001"/>
    <x v="0"/>
    <n v="23394635.84"/>
  </r>
  <r>
    <s v="PENSION FAS 158"/>
    <n v="1523058"/>
    <n v="0"/>
    <n v="0"/>
    <n v="0"/>
    <n v="1523058"/>
    <n v="587519.62"/>
    <n v="0"/>
    <n v="0"/>
    <n v="-201500.57"/>
    <n v="386019.05"/>
    <n v="0.25345000000000001"/>
    <x v="0"/>
    <n v="-201500.57"/>
  </r>
  <r>
    <s v="PENSION FAS 158 - NC"/>
    <n v="189213304"/>
    <n v="0"/>
    <n v="0"/>
    <n v="0"/>
    <n v="189213304"/>
    <n v="72989032.019999996"/>
    <n v="1653390.67"/>
    <n v="0"/>
    <n v="-26686310.789999999"/>
    <n v="47956111.899999999"/>
    <n v="0.25345000000000001"/>
    <x v="0"/>
    <n v="-25032920.119999997"/>
  </r>
  <r>
    <s v="PENSION FAS 158 - NC 283"/>
    <n v="-189213304"/>
    <n v="0"/>
    <n v="0"/>
    <n v="0"/>
    <n v="-189213304"/>
    <n v="-72989032.019999996"/>
    <n v="-1653390.67"/>
    <n v="0"/>
    <n v="26686310.789999999"/>
    <n v="-47956111.899999999"/>
    <n v="0.25345000000000001"/>
    <x v="0"/>
    <n v="25032920.119999997"/>
  </r>
  <r>
    <s v="RATE CASE EXPENSE - NC"/>
    <n v="-0.68"/>
    <n v="0"/>
    <n v="0"/>
    <n v="0"/>
    <n v="-0.68"/>
    <n v="-0.27"/>
    <n v="-62609.18"/>
    <n v="0"/>
    <n v="62609.279999999999"/>
    <n v="-0.17"/>
    <n v="0.25"/>
    <x v="0"/>
    <n v="9.9999999998544808E-2"/>
  </r>
  <r>
    <s v="REPAIRS CAPITALIZED ON BOOKS"/>
    <n v="-1213986281.49"/>
    <n v="0"/>
    <n v="0"/>
    <n v="0"/>
    <n v="-1213986281.49"/>
    <n v="-468295208.07999998"/>
    <n v="16769407.33"/>
    <n v="0"/>
    <n v="143840977.71000001"/>
    <n v="-307684823.04000002"/>
    <n v="0.25345000000000001"/>
    <x v="0"/>
    <n v="160610385.04000002"/>
  </r>
  <r>
    <s v="RESTORATION PLAN"/>
    <n v="202435.79"/>
    <n v="0"/>
    <n v="0"/>
    <n v="0"/>
    <n v="202435.79"/>
    <n v="78089.61"/>
    <n v="-7698.94"/>
    <n v="0"/>
    <n v="-19083.310000000001"/>
    <n v="51307.360000000001"/>
    <n v="0.25345003999999999"/>
    <x v="0"/>
    <n v="-26782.25"/>
  </r>
  <r>
    <s v="RESTORATION PLAN FAS 158 - NC"/>
    <n v="381200"/>
    <n v="0"/>
    <n v="0"/>
    <n v="0"/>
    <n v="381200"/>
    <n v="147047.9"/>
    <n v="57749.89"/>
    <n v="0"/>
    <n v="-108182.65"/>
    <n v="96615.14"/>
    <n v="0.25345000000000001"/>
    <x v="0"/>
    <n v="-50432.759999999995"/>
  </r>
  <r>
    <s v="RESTORATION PLAN FAS 158 - NC 283"/>
    <n v="-381200"/>
    <n v="0"/>
    <n v="0"/>
    <n v="0"/>
    <n v="-381200"/>
    <n v="-147047.9"/>
    <n v="-57749.89"/>
    <n v="0"/>
    <n v="108182.65"/>
    <n v="-96615.14"/>
    <n v="0.25345000000000001"/>
    <x v="0"/>
    <n v="50432.759999999995"/>
  </r>
  <r>
    <s v="SEC 263A INDIRECT COSTS"/>
    <n v="41418356.670000002"/>
    <n v="0"/>
    <n v="0"/>
    <n v="0"/>
    <n v="41418356.670000002"/>
    <n v="15977131.08"/>
    <n v="-497543.07"/>
    <n v="0"/>
    <n v="-4982105.51"/>
    <n v="10497482.5"/>
    <n v="0.25345000000000001"/>
    <x v="0"/>
    <n v="-5479648.5800000001"/>
  </r>
  <r>
    <s v="SEC 263A INTEREST CAP"/>
    <n v="216688306.18000001"/>
    <n v="0"/>
    <n v="0"/>
    <n v="0"/>
    <n v="216688306.18000001"/>
    <n v="83587514.109999999"/>
    <n v="-91793.06"/>
    <n v="0"/>
    <n v="-28576069.850000001"/>
    <n v="54919651.200000003"/>
    <n v="0.25345000000000001"/>
    <x v="0"/>
    <n v="-28667862.91"/>
  </r>
  <r>
    <s v="SERP - NC"/>
    <n v="8069212.7000000002"/>
    <n v="0"/>
    <n v="0"/>
    <n v="0"/>
    <n v="8069212.7000000002"/>
    <n v="3112698.81"/>
    <n v="-113746.13"/>
    <n v="0"/>
    <n v="-953810.72"/>
    <n v="2045141.96"/>
    <n v="0.25345000000000001"/>
    <x v="0"/>
    <n v="-1067556.8500000001"/>
  </r>
  <r>
    <s v="SERP FAS 158"/>
    <n v="163086"/>
    <n v="0"/>
    <n v="0"/>
    <n v="0"/>
    <n v="163086"/>
    <n v="62910.42"/>
    <n v="0"/>
    <n v="0"/>
    <n v="-21576.27"/>
    <n v="41334.15"/>
    <n v="0.25345002"/>
    <x v="0"/>
    <n v="-21576.27"/>
  </r>
  <r>
    <s v="SERP FAS 158 - C"/>
    <n v="6335831"/>
    <n v="0"/>
    <n v="0"/>
    <n v="0"/>
    <n v="6335831"/>
    <n v="2444046.81"/>
    <n v="-810181.26"/>
    <n v="0"/>
    <n v="-28049.18"/>
    <n v="1605816.37"/>
    <n v="0.25345000000000001"/>
    <x v="0"/>
    <n v="-838230.44000000006"/>
  </r>
  <r>
    <s v="SERP FAS 158 - C 283"/>
    <n v="-6335831"/>
    <n v="0"/>
    <n v="0"/>
    <n v="0"/>
    <n v="-6335831"/>
    <n v="-2444046.81"/>
    <n v="810181.26"/>
    <n v="0"/>
    <n v="28049.18"/>
    <n v="-1605816.37"/>
    <n v="0.25345000000000001"/>
    <x v="0"/>
    <n v="838230.44000000006"/>
  </r>
  <r>
    <s v="SERP FAS 158 - NC"/>
    <n v="-2920464"/>
    <n v="0"/>
    <n v="0"/>
    <n v="0"/>
    <n v="-2920464"/>
    <n v="-1126568.99"/>
    <n v="928211.51"/>
    <n v="0"/>
    <n v="-541834.12"/>
    <n v="-740191.6"/>
    <n v="0.25345000000000001"/>
    <x v="0"/>
    <n v="386377.39"/>
  </r>
  <r>
    <s v="SERP FAS 158 - NC 283"/>
    <n v="2920464"/>
    <n v="0"/>
    <n v="0"/>
    <n v="0"/>
    <n v="2920464"/>
    <n v="1126568.99"/>
    <n v="-928211.51"/>
    <n v="0"/>
    <n v="541834.12"/>
    <n v="740191.6"/>
    <n v="0.25345000000000001"/>
    <x v="0"/>
    <n v="-386377.39"/>
  </r>
  <r>
    <s v="SOLAR ITC"/>
    <n v="258917.49"/>
    <n v="0"/>
    <n v="0"/>
    <n v="0"/>
    <n v="258917.49"/>
    <n v="90621.119999999995"/>
    <n v="-31435.040000000001"/>
    <n v="0"/>
    <n v="-4813.41"/>
    <n v="54372.67"/>
    <n v="0.20999999"/>
    <x v="0"/>
    <n v="-36248.449999999997"/>
  </r>
  <r>
    <s v="UNBILLED CONSERVATION REV"/>
    <n v="1868924.03"/>
    <n v="0"/>
    <n v="0"/>
    <n v="0"/>
    <n v="1868924.03"/>
    <n v="720937.44"/>
    <n v="-74848.84"/>
    <n v="0"/>
    <n v="-172409.8"/>
    <n v="473678.8"/>
    <n v="0.25345000000000001"/>
    <x v="0"/>
    <n v="-247258.63999999998"/>
  </r>
  <r>
    <s v="UNBILLED ENVIRONMENTAL REV"/>
    <n v="3643458.18"/>
    <n v="0"/>
    <n v="0"/>
    <n v="0"/>
    <n v="3643458.18"/>
    <n v="1405463.99"/>
    <n v="-39132.620000000003"/>
    <n v="0"/>
    <n v="-442896.89"/>
    <n v="923434.48"/>
    <n v="0.25345000000000001"/>
    <x v="0"/>
    <n v="-482029.51"/>
  </r>
  <r>
    <s v="UNBILLED REVENUE/FUEL"/>
    <n v="28071615.890000001"/>
    <n v="0"/>
    <n v="0"/>
    <n v="0"/>
    <n v="28071615.890000001"/>
    <n v="10828625.82"/>
    <n v="171023.03"/>
    <n v="0"/>
    <n v="-3884897.8"/>
    <n v="7114751.0499999998"/>
    <n v="0.25345000000000001"/>
    <x v="0"/>
    <n v="-3713874.77"/>
  </r>
  <r>
    <s v="VACATION ACCRUAL"/>
    <n v="12887665.1"/>
    <n v="0"/>
    <n v="0"/>
    <n v="0"/>
    <n v="12887665.1"/>
    <n v="4971416.82"/>
    <n v="-35401.199999999997"/>
    <n v="0"/>
    <n v="-1669636.9"/>
    <n v="3266378.72"/>
    <n v="0.25345000000000001"/>
    <x v="0"/>
    <n v="-1705038.0999999999"/>
  </r>
  <r>
    <s v="z MISCELLANEOUS - DO NOT USE"/>
    <n v="0"/>
    <n v="0"/>
    <n v="0"/>
    <n v="0"/>
    <n v="0"/>
    <n v="0"/>
    <n v="0"/>
    <n v="0"/>
    <n v="0"/>
    <n v="0"/>
    <n v="0"/>
    <x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s v="AMORTIZATION STATE"/>
    <n v="-824144.84"/>
    <n v="-63182"/>
    <n v="-63182.01"/>
    <n v="-887326.84"/>
    <x v="0"/>
  </r>
  <r>
    <s v="DEF SEP CO - FED NOL - UNPROTECTED"/>
    <n v="0"/>
    <n v="-9227508.2599999998"/>
    <n v="-9227508.2599999998"/>
    <n v="-9227508.2599999998"/>
    <x v="0"/>
  </r>
  <r>
    <s v="DEF SEP CO - FL NOL - UNPROTECTED"/>
    <n v="0"/>
    <n v="701989.23"/>
    <n v="701989.23"/>
    <n v="701989.23"/>
    <x v="0"/>
  </r>
  <r>
    <s v="FAS 106 FAS 158 "/>
    <n v="0"/>
    <n v="-140114.20000000001"/>
    <n v="-140114.20000000001"/>
    <n v="-140114.20000000001"/>
    <x v="0"/>
  </r>
  <r>
    <s v="FAS 106 FAS 158 - C"/>
    <n v="0"/>
    <n v="-391773.33"/>
    <n v="-391773.33"/>
    <n v="-391773.33"/>
    <x v="0"/>
  </r>
  <r>
    <s v="FAS 106 FAS 158 - C 283"/>
    <n v="0"/>
    <n v="391773.33"/>
    <n v="391773.33"/>
    <n v="391773.33"/>
    <x v="0"/>
  </r>
  <r>
    <s v="FAS 106 FAS 158 - NC"/>
    <n v="0"/>
    <n v="-1263867.1299999999"/>
    <n v="-1263867.1299999999"/>
    <n v="-1263867.1299999999"/>
    <x v="0"/>
  </r>
  <r>
    <s v="FAS 106 FAS 158 - NC 283"/>
    <n v="0"/>
    <n v="1263867.1299999999"/>
    <n v="1263867.1299999999"/>
    <n v="1263867.1299999999"/>
    <x v="0"/>
  </r>
  <r>
    <s v="OCI FAS 133 - C"/>
    <n v="-0.01"/>
    <n v="-598893.96"/>
    <n v="-598893.97"/>
    <n v="-598893.97"/>
    <x v="0"/>
  </r>
  <r>
    <s v="OCI FAS 133 - C 283"/>
    <n v="0.01"/>
    <n v="598893.96"/>
    <n v="598893.97"/>
    <n v="598893.97"/>
    <x v="0"/>
  </r>
  <r>
    <s v="OCI FAS 133 - NC"/>
    <n v="0"/>
    <n v="-55145.75"/>
    <n v="-55145.75"/>
    <n v="-55145.75"/>
    <x v="0"/>
  </r>
  <r>
    <s v="OCI FAS 133 - NC 283"/>
    <n v="0"/>
    <n v="55145.75"/>
    <n v="55145.75"/>
    <n v="55145.75"/>
    <x v="0"/>
  </r>
  <r>
    <s v="OCI FAS 133 INTEREST - NC"/>
    <n v="0.01"/>
    <n v="-143530.91"/>
    <n v="-143530.9"/>
    <n v="-143530.9"/>
    <x v="0"/>
  </r>
  <r>
    <s v="PENSION FAS 158"/>
    <n v="0"/>
    <n v="-68408.44"/>
    <n v="-68408.44"/>
    <n v="-68408.44"/>
    <x v="0"/>
  </r>
  <r>
    <s v="PENSION FAS 158 - NC"/>
    <n v="-0.01"/>
    <n v="-9059869.3499999996"/>
    <n v="-9059869.3599999994"/>
    <n v="-9059869.3599999994"/>
    <x v="0"/>
  </r>
  <r>
    <s v="PENSION FAS 158 - NC 283"/>
    <n v="0.01"/>
    <n v="9059869.3499999996"/>
    <n v="9059869.3599999994"/>
    <n v="9059869.3599999994"/>
    <x v="0"/>
  </r>
  <r>
    <s v="RESTORATION PLAN FAS 158 - NC"/>
    <n v="0"/>
    <n v="-36727.47"/>
    <n v="-36727.47"/>
    <n v="-36727.47"/>
    <x v="0"/>
  </r>
  <r>
    <s v="RESTORATION PLAN FAS 158 - NC 283"/>
    <n v="0"/>
    <n v="36727.47"/>
    <n v="36727.47"/>
    <n v="36727.47"/>
    <x v="0"/>
  </r>
  <r>
    <s v="SERP FAS 158"/>
    <n v="0"/>
    <n v="-7325.04"/>
    <n v="-7325.04"/>
    <n v="-7325.04"/>
    <x v="0"/>
  </r>
  <r>
    <s v="SERP FAS 158 - C"/>
    <n v="0"/>
    <n v="-9522.57"/>
    <n v="-9522.57"/>
    <n v="-9522.57"/>
    <x v="0"/>
  </r>
  <r>
    <s v="SERP FAS 158 - C 283"/>
    <n v="0"/>
    <n v="9522.57"/>
    <n v="9522.57"/>
    <n v="9522.57"/>
    <x v="0"/>
  </r>
  <r>
    <s v="SERP FAS 158 - NC"/>
    <n v="0"/>
    <n v="-183949.98"/>
    <n v="-183949.98"/>
    <n v="-183949.98"/>
    <x v="0"/>
  </r>
  <r>
    <s v="SERP FAS 158 - NC 283"/>
    <n v="0"/>
    <n v="183949.98"/>
    <n v="183949.98"/>
    <n v="183949.98"/>
    <x v="0"/>
  </r>
  <r>
    <s v="z MISCELLANEOUS - DO NOT USE"/>
    <n v="0.02"/>
    <n v="0"/>
    <n v="0"/>
    <n v="0.02"/>
    <x v="0"/>
  </r>
  <r>
    <s v="DEF SEP CO - EMERA FED NOL-PROTECTED"/>
    <n v="0"/>
    <n v="-6716346"/>
    <n v="-6716346"/>
    <n v="-6716346"/>
    <x v="0"/>
  </r>
  <r>
    <s v="401K - PERFORMANCE MATCH"/>
    <n v="0"/>
    <n v="-63479.28"/>
    <n v="-63479.28"/>
    <n v="-63479.28"/>
    <x v="0"/>
  </r>
  <r>
    <s v="ACCRUED BONUS"/>
    <n v="0.02"/>
    <n v="-618331.89"/>
    <n v="-618331.88"/>
    <n v="-618331.87"/>
    <x v="0"/>
  </r>
  <r>
    <s v="DEFERRED COMP "/>
    <n v="-0.01"/>
    <n v="-11147.5"/>
    <n v="-11147.51"/>
    <n v="-11147.51"/>
    <x v="0"/>
  </r>
  <r>
    <s v="FAS 106 - NC"/>
    <n v="-0.08"/>
    <n v="-3664700.52"/>
    <n v="-3664700.6"/>
    <n v="-3664700.6"/>
    <x v="0"/>
  </r>
  <r>
    <s v="FAS 112"/>
    <n v="-237.89"/>
    <n v="-627707.81999999995"/>
    <n v="-627656.59"/>
    <n v="-627945.71"/>
    <x v="0"/>
  </r>
  <r>
    <s v="LONG TERM INCENTIVE"/>
    <n v="0"/>
    <n v="-271564.77"/>
    <n v="-271564.77"/>
    <n v="-271564.77"/>
    <x v="0"/>
  </r>
  <r>
    <s v="PENSION - NC"/>
    <n v="-679088.18"/>
    <n v="8254338.1399999997"/>
    <n v="8269760.4299999997"/>
    <n v="7575249.96"/>
    <x v="0"/>
  </r>
  <r>
    <s v="RESTORATION PLAN"/>
    <n v="0.01"/>
    <n v="-9092.4500000000007"/>
    <n v="-9092.44"/>
    <n v="-9092.44"/>
    <x v="0"/>
  </r>
  <r>
    <s v="SERP - NC"/>
    <n v="1664.9"/>
    <n v="-363195.09"/>
    <n v="-363195.1"/>
    <n v="-361530.19"/>
    <x v="0"/>
  </r>
  <r>
    <s v="VACATION ACCRUAL"/>
    <n v="359.12"/>
    <n v="-579016.91"/>
    <n v="-579033.21"/>
    <n v="-578657.79"/>
    <x v="0"/>
  </r>
  <r>
    <s v="AMORT - BOND DISCOUNT"/>
    <n v="0.19"/>
    <n v="26251.599999999999"/>
    <n v="26251.79"/>
    <n v="26251.79"/>
    <x v="0"/>
  </r>
  <r>
    <s v="AMORT - BOND ISSUE COSTS"/>
    <n v="-81.72"/>
    <n v="26005.54"/>
    <n v="26029.08"/>
    <n v="25923.82"/>
    <x v="0"/>
  </r>
  <r>
    <s v="AMORT - BOND PREMIUM"/>
    <n v="-540.48"/>
    <n v="45566.69"/>
    <n v="45690.53"/>
    <n v="45026.21"/>
    <x v="0"/>
  </r>
  <r>
    <s v="AMORT - BOND PUT OPTION"/>
    <n v="-0.01"/>
    <n v="0.01"/>
    <n v="0.01"/>
    <n v="0"/>
    <x v="0"/>
  </r>
  <r>
    <s v="AMORT - FRANCHISE FEE"/>
    <n v="-0.02"/>
    <n v="0.01"/>
    <n v="-0.01"/>
    <n v="-0.01"/>
    <x v="0"/>
  </r>
  <r>
    <s v="BAD DEBT"/>
    <n v="68.44"/>
    <n v="-34262.32"/>
    <n v="-34541.46"/>
    <n v="-34193.879999999997"/>
    <x v="0"/>
  </r>
  <r>
    <s v="DEFERRED FUEL"/>
    <n v="-0.01"/>
    <n v="240942.48"/>
    <n v="240942.47"/>
    <n v="240942.47"/>
    <x v="0"/>
  </r>
  <r>
    <s v="DEFERRED LEASE - NC"/>
    <n v="-321373.28000000003"/>
    <n v="117164.36"/>
    <n v="125242.53"/>
    <n v="-204208.92"/>
    <x v="0"/>
  </r>
  <r>
    <s v="DEFERRED LEASE - NONUTILITY"/>
    <n v="-182390.62"/>
    <n v="62402.01"/>
    <n v="73305.64"/>
    <n v="-119988.61"/>
    <x v="0"/>
  </r>
  <r>
    <s v="DREDGING"/>
    <n v="0.1"/>
    <n v="98092.11"/>
    <n v="98092.22"/>
    <n v="98092.21"/>
    <x v="0"/>
  </r>
  <r>
    <s v="EMISSION ALLOWANCES"/>
    <n v="-0.28999999999999998"/>
    <n v="0.12"/>
    <n v="-0.17"/>
    <n v="-0.17"/>
    <x v="0"/>
  </r>
  <r>
    <s v="FIBER OPTIC"/>
    <n v="-5424.46"/>
    <n v="-14744.17"/>
    <n v="1432.51"/>
    <n v="-20168.63"/>
    <x v="0"/>
  </r>
  <r>
    <s v="INSURANCE RESERVE - NC"/>
    <n v="-35591.269999999997"/>
    <n v="1243827.73"/>
    <n v="1355650.77"/>
    <n v="1208236.46"/>
    <x v="0"/>
  </r>
  <r>
    <s v="INSURANCE RESERVE - C"/>
    <n v="-0.01"/>
    <n v="0"/>
    <n v="-0.01"/>
    <n v="-0.01"/>
    <x v="0"/>
  </r>
  <r>
    <s v="LOSS FROM GRANTOR TRUST"/>
    <n v="1351.33"/>
    <n v="-12841.11"/>
    <n v="-12867.73"/>
    <n v="-11489.78"/>
    <x v="0"/>
  </r>
  <r>
    <s v="RATE CASE EXPENSE - NC"/>
    <n v="-0.17"/>
    <n v="0.11"/>
    <n v="-0.06"/>
    <n v="-0.06"/>
    <x v="0"/>
  </r>
  <r>
    <s v="UNBILLED CONSERVATION REV"/>
    <n v="743.58"/>
    <n v="-84284.68"/>
    <n v="-84284.69"/>
    <n v="-83541.100000000006"/>
    <x v="0"/>
  </r>
  <r>
    <s v="UNBILLED ENVIRONMENTAL REV"/>
    <n v="1750.6"/>
    <n v="-164450.85"/>
    <n v="-164450.85"/>
    <n v="-162700.25"/>
    <x v="0"/>
  </r>
  <r>
    <s v="UNBILLED REVENUE/FUEL"/>
    <n v="16873.82"/>
    <n v="-1268593.8700000001"/>
    <n v="-1268593.8700000001"/>
    <n v="-1251720.05"/>
    <x v="0"/>
  </r>
  <r>
    <s v="DEFERRED INTEREST - BONDS"/>
    <n v="-9643.25"/>
    <n v="516151.98"/>
    <n v="519098.95"/>
    <n v="506508.73"/>
    <x v="0"/>
  </r>
  <r>
    <s v="DEPRECIATION - BOOK"/>
    <n v="0.01"/>
    <n v="565758.43000000005"/>
    <n v="565758.43999999994"/>
    <n v="565758.43999999994"/>
    <x v="1"/>
  </r>
  <r>
    <s v="DEPRECIATION - BOOK TAX DIFF FED"/>
    <n v="10705931.789999999"/>
    <n v="112367960.79000001"/>
    <n v="112065183.08"/>
    <n v="123073892.58"/>
    <x v="1"/>
  </r>
  <r>
    <s v="DEPRECIATION - BOOK TAX DIFF STATE"/>
    <n v="-3000996.94"/>
    <n v="-3310081.38"/>
    <n v="-3310081.39"/>
    <n v="-6311078.3200000003"/>
    <x v="1"/>
  </r>
  <r>
    <s v="AMORTIZATION FED"/>
    <n v="-4973313.08"/>
    <n v="10317445.73"/>
    <n v="10283043.52"/>
    <n v="5344132.6500000004"/>
    <x v="0"/>
  </r>
  <r>
    <s v="AFUDC EQUITY"/>
    <n v="-46018604.840000004"/>
    <n v="29673322.190000001"/>
    <n v="29291340.719999999"/>
    <n v="-16345282.65"/>
    <x v="0"/>
  </r>
  <r>
    <s v="AFUDC EQUITY - DEPR"/>
    <n v="15914732.550000001"/>
    <n v="-10262001.390000001"/>
    <n v="-8441978.2300000004"/>
    <n v="5652731.1600000001"/>
    <x v="0"/>
  </r>
  <r>
    <s v="SOLAR ITC"/>
    <n v="56910.21"/>
    <n v="-38450.959999999999"/>
    <n v="10902.18"/>
    <n v="18459.25"/>
    <x v="0"/>
  </r>
  <r>
    <s v="CIAC"/>
    <n v="-3045785.5"/>
    <n v="-5389310.9000000004"/>
    <n v="-5389310.9000000004"/>
    <n v="-8435096.4000000004"/>
    <x v="0"/>
  </r>
  <r>
    <s v="COST OF REMOVAL"/>
    <n v="0.28000000000000003"/>
    <n v="23102831.050000001"/>
    <n v="23102831.050000001"/>
    <n v="23102831.329999998"/>
    <x v="0"/>
  </r>
  <r>
    <s v="DISMANTLEMENT COSTS"/>
    <n v="0.69"/>
    <n v="-5656779.3799999999"/>
    <n v="-5656779.3799999999"/>
    <n v="-5656778.6900000004"/>
    <x v="0"/>
  </r>
  <r>
    <s v="G/L - SALE OF ASSETS"/>
    <n v="-47.47"/>
    <n v="-3550.89"/>
    <n v="-3531.29"/>
    <n v="-3598.36"/>
    <x v="0"/>
  </r>
  <r>
    <s v="REPAIRS CAPITALIZED ON BOOKS"/>
    <n v="0"/>
    <n v="54526424.340000004"/>
    <n v="54526424.340000004"/>
    <n v="54526424.340000004"/>
    <x v="0"/>
  </r>
  <r>
    <s v="SEC 263A INTEREST CAP"/>
    <n v="2039504.91"/>
    <n v="-10669553.640000001"/>
    <n v="-10669597.789999999"/>
    <n v="-8630048.7300000004"/>
    <x v="0"/>
  </r>
  <r>
    <s v="SEC 263A INDIRECT COSTS"/>
    <n v="-0.01"/>
    <n v="-1860313.35"/>
    <n v="-1860313.35"/>
    <n v="-1860313.36"/>
    <x v="0"/>
  </r>
  <r>
    <s v="REG ASSET MED D -FAS109 ACCT"/>
    <n v="-1301369.04"/>
    <n v="597854.47"/>
    <n v="788297.21"/>
    <n v="-703514.5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8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L128:M131" firstHeaderRow="1" firstDataRow="1" firstDataCol="1"/>
  <pivotFields count="6">
    <pivotField showAll="0"/>
    <pivotField numFmtId="8" showAll="0"/>
    <pivotField dataField="1" numFmtId="8" showAll="0"/>
    <pivotField numFmtId="8" showAll="0"/>
    <pivotField numFmtId="8" showAll="0"/>
    <pivotField axis="axisRow" showAll="0">
      <items count="3">
        <item x="1"/>
        <item x="0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 of Activity For_x000d__x000a_Rate Change Beg Bal Trueup - Rate Change YTD Trueup" fld="2" baseField="0" baseItem="0"/>
  </dataFields>
  <formats count="8">
    <format dxfId="10">
      <pivotArea outline="0" collapsedLevelsAreSubtotals="1" fieldPosition="0"/>
    </format>
    <format dxfId="9">
      <pivotArea outline="0" collapsedLevelsAreSubtotals="1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dataOnly="0" labelOnly="1" fieldPosition="0">
        <references count="1">
          <reference field="5" count="0"/>
        </references>
      </pivotArea>
    </format>
    <format dxfId="4">
      <pivotArea dataOnly="0" labelOnly="1" grandRow="1" outline="0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6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J128:K131" firstHeaderRow="1" firstDataRow="1" firstDataCol="1"/>
  <pivotFields count="14">
    <pivotField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numFmtId="8" showAll="0"/>
    <pivotField showAll="0"/>
    <pivotField axis="axisRow" showAll="0">
      <items count="3">
        <item x="1"/>
        <item x="0"/>
        <item t="default"/>
      </items>
    </pivotField>
    <pivotField dataField="1" numFmtId="8"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Excess DTL" fld="13" baseField="0" baseItem="0" numFmtId="43"/>
  </dataFields>
  <formats count="7">
    <format dxfId="17">
      <pivotArea outline="0" collapsedLevelsAreSubtotals="1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field="12" type="button" dataOnly="0" labelOnly="1" outline="0" axis="axisRow" fieldPosition="0"/>
    </format>
    <format dxfId="13">
      <pivotArea dataOnly="0" labelOnly="1" fieldPosition="0">
        <references count="1">
          <reference field="12" count="0"/>
        </references>
      </pivotArea>
    </format>
    <format dxfId="12">
      <pivotArea dataOnly="0" labelOnly="1" grandRow="1" outline="0" fieldPosition="0"/>
    </format>
    <format dxfId="1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7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84:B87" firstHeaderRow="1" firstDataRow="1" firstDataCol="1"/>
  <pivotFields count="6">
    <pivotField showAll="0"/>
    <pivotField numFmtId="8" showAll="0"/>
    <pivotField dataField="1" numFmtId="8" showAll="0"/>
    <pivotField numFmtId="8" showAll="0"/>
    <pivotField numFmtId="8" showAll="0"/>
    <pivotField axis="axisRow" showAll="0">
      <items count="3">
        <item x="1"/>
        <item x="0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 of Activity For_x000d__x000a_Rate Change Beg Bal Trueup - Rate Change YTD Trueup" fld="2" baseField="0" baseItem="0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workbookViewId="0">
      <selection activeCell="C36" sqref="C36"/>
    </sheetView>
  </sheetViews>
  <sheetFormatPr defaultRowHeight="15" x14ac:dyDescent="0.25"/>
  <cols>
    <col min="1" max="1" width="31.7109375" customWidth="1"/>
    <col min="2" max="2" width="16.85546875" customWidth="1"/>
    <col min="3" max="3" width="15.5703125" customWidth="1"/>
    <col min="4" max="4" width="16.7109375" customWidth="1"/>
    <col min="5" max="5" width="15.28515625" customWidth="1"/>
    <col min="6" max="6" width="15.5703125" customWidth="1"/>
    <col min="7" max="7" width="14.7109375" customWidth="1"/>
    <col min="8" max="8" width="15.42578125" customWidth="1"/>
  </cols>
  <sheetData>
    <row r="1" spans="1:9" ht="28.5" x14ac:dyDescent="0.45">
      <c r="A1" s="10" t="s">
        <v>456</v>
      </c>
    </row>
    <row r="4" spans="1:9" ht="31.5" x14ac:dyDescent="0.25">
      <c r="A4" s="11"/>
      <c r="B4" s="12" t="s">
        <v>413</v>
      </c>
      <c r="C4" s="12" t="s">
        <v>412</v>
      </c>
      <c r="D4" s="12" t="s">
        <v>457</v>
      </c>
      <c r="E4" s="12" t="s">
        <v>458</v>
      </c>
      <c r="F4" s="12" t="s">
        <v>459</v>
      </c>
      <c r="G4" s="12" t="s">
        <v>460</v>
      </c>
    </row>
    <row r="5" spans="1:9" ht="15.75" x14ac:dyDescent="0.25">
      <c r="A5" s="13" t="s">
        <v>461</v>
      </c>
      <c r="B5" s="14">
        <v>313545025.49000001</v>
      </c>
      <c r="C5" s="14">
        <v>170919995.53999999</v>
      </c>
      <c r="D5" s="15">
        <f>+B5+C5</f>
        <v>484465021.02999997</v>
      </c>
      <c r="E5" s="14">
        <v>109623637.84</v>
      </c>
      <c r="F5" s="14">
        <v>71516821.310000002</v>
      </c>
      <c r="G5" s="16">
        <f>+E5+F5</f>
        <v>181140459.15000001</v>
      </c>
    </row>
    <row r="6" spans="1:9" x14ac:dyDescent="0.25">
      <c r="E6" s="17"/>
      <c r="H6" s="17"/>
    </row>
    <row r="9" spans="1:9" ht="15.75" x14ac:dyDescent="0.25">
      <c r="B9" s="99" t="s">
        <v>461</v>
      </c>
      <c r="C9" s="99"/>
    </row>
    <row r="10" spans="1:9" ht="15.75" x14ac:dyDescent="0.25">
      <c r="A10" s="54" t="s">
        <v>462</v>
      </c>
      <c r="B10" s="18"/>
      <c r="C10" s="11"/>
      <c r="D10" s="29"/>
      <c r="E10" s="30"/>
      <c r="F10" s="29"/>
      <c r="G10" s="30"/>
      <c r="H10" s="31"/>
      <c r="I10" s="19"/>
    </row>
    <row r="11" spans="1:9" x14ac:dyDescent="0.25">
      <c r="A11" s="19"/>
      <c r="B11" s="19"/>
      <c r="C11" s="19"/>
      <c r="D11" s="32"/>
      <c r="E11" s="32"/>
      <c r="F11" s="32"/>
      <c r="G11" s="32"/>
      <c r="H11" s="31"/>
      <c r="I11" s="19"/>
    </row>
    <row r="12" spans="1:9" x14ac:dyDescent="0.25">
      <c r="A12" s="4" t="s">
        <v>463</v>
      </c>
      <c r="B12" s="20" t="s">
        <v>464</v>
      </c>
      <c r="C12" s="20" t="s">
        <v>465</v>
      </c>
      <c r="D12" s="33"/>
      <c r="E12" s="33"/>
      <c r="F12" s="33"/>
      <c r="G12" s="33"/>
      <c r="H12" s="31"/>
    </row>
    <row r="13" spans="1:9" x14ac:dyDescent="0.25">
      <c r="A13" s="19"/>
      <c r="B13" s="19"/>
      <c r="C13" s="21"/>
      <c r="D13" s="32"/>
      <c r="E13" s="32"/>
      <c r="F13" s="32"/>
      <c r="G13" s="32"/>
      <c r="H13" s="31"/>
    </row>
    <row r="14" spans="1:9" x14ac:dyDescent="0.25">
      <c r="A14" s="22" t="s">
        <v>466</v>
      </c>
      <c r="B14" s="23">
        <f>+B5</f>
        <v>313545025.49000001</v>
      </c>
      <c r="C14" s="24"/>
      <c r="D14" s="34"/>
      <c r="E14" s="32"/>
      <c r="F14" s="34"/>
      <c r="G14" s="32"/>
      <c r="H14" s="31"/>
    </row>
    <row r="15" spans="1:9" x14ac:dyDescent="0.25">
      <c r="A15" s="22" t="s">
        <v>467</v>
      </c>
      <c r="B15" s="23">
        <f>+E5</f>
        <v>109623637.84</v>
      </c>
      <c r="C15" s="25"/>
      <c r="D15" s="34"/>
      <c r="E15" s="34"/>
      <c r="F15" s="34"/>
      <c r="G15" s="34"/>
      <c r="H15" s="31"/>
    </row>
    <row r="16" spans="1:9" x14ac:dyDescent="0.25">
      <c r="A16" s="22" t="s">
        <v>468</v>
      </c>
      <c r="B16" s="19"/>
      <c r="C16" s="25">
        <f>+B14+B15</f>
        <v>423168663.33000004</v>
      </c>
      <c r="D16" s="32"/>
      <c r="E16" s="34"/>
      <c r="F16" s="32"/>
      <c r="G16" s="34"/>
      <c r="H16" s="31"/>
    </row>
    <row r="17" spans="1:8" x14ac:dyDescent="0.25">
      <c r="A17" s="19"/>
      <c r="B17" s="26"/>
      <c r="C17" s="19"/>
      <c r="D17" s="32"/>
      <c r="E17" s="32"/>
      <c r="F17" s="32"/>
      <c r="G17" s="32"/>
      <c r="H17" s="31"/>
    </row>
    <row r="18" spans="1:8" x14ac:dyDescent="0.25">
      <c r="A18" s="4" t="s">
        <v>475</v>
      </c>
      <c r="B18" s="19"/>
      <c r="C18" s="24"/>
      <c r="D18" s="32"/>
      <c r="E18" s="32"/>
      <c r="F18" s="32"/>
      <c r="G18" s="32"/>
      <c r="H18" s="31"/>
    </row>
    <row r="19" spans="1:8" x14ac:dyDescent="0.25">
      <c r="A19" s="19"/>
      <c r="B19" s="26"/>
      <c r="C19" s="19"/>
      <c r="D19" s="32"/>
      <c r="E19" s="32"/>
      <c r="F19" s="32"/>
      <c r="G19" s="32"/>
      <c r="H19" s="31"/>
    </row>
    <row r="20" spans="1:8" x14ac:dyDescent="0.25">
      <c r="A20" s="19" t="str">
        <f>+A16</f>
        <v>2540610  Reg tax liabilities acct</v>
      </c>
      <c r="B20" s="27">
        <f>+C21+C22</f>
        <v>6045266.6189999999</v>
      </c>
      <c r="C20" s="19"/>
      <c r="D20" s="34"/>
      <c r="E20" s="32"/>
      <c r="F20" s="34"/>
      <c r="G20" s="32"/>
      <c r="H20" s="31"/>
    </row>
    <row r="21" spans="1:8" x14ac:dyDescent="0.25">
      <c r="A21" s="22" t="s">
        <v>469</v>
      </c>
      <c r="B21" s="26"/>
      <c r="C21" s="23">
        <f>+B14/70</f>
        <v>4479214.6498571429</v>
      </c>
      <c r="D21" s="32"/>
      <c r="E21" s="34"/>
      <c r="F21" s="32"/>
      <c r="G21" s="34"/>
      <c r="H21" s="31"/>
    </row>
    <row r="22" spans="1:8" x14ac:dyDescent="0.25">
      <c r="A22" s="19" t="str">
        <f>+A15</f>
        <v>2830610 DTL 283 Gross Up</v>
      </c>
      <c r="B22" s="26"/>
      <c r="C22" s="23">
        <f>+B15/70</f>
        <v>1566051.9691428572</v>
      </c>
      <c r="D22" s="32"/>
      <c r="E22" s="34"/>
      <c r="F22" s="32"/>
      <c r="G22" s="34"/>
      <c r="H22" s="31"/>
    </row>
    <row r="23" spans="1:8" x14ac:dyDescent="0.25">
      <c r="A23" s="19"/>
      <c r="B23" s="19"/>
      <c r="C23" s="19"/>
      <c r="D23" s="32"/>
      <c r="E23" s="32"/>
      <c r="F23" s="32"/>
      <c r="G23" s="32"/>
      <c r="H23" s="31"/>
    </row>
    <row r="24" spans="1:8" x14ac:dyDescent="0.25">
      <c r="A24" s="19"/>
      <c r="B24" s="19"/>
      <c r="C24" s="19"/>
      <c r="D24" s="32"/>
      <c r="E24" s="32"/>
      <c r="F24" s="32"/>
      <c r="G24" s="32"/>
      <c r="H24" s="31"/>
    </row>
    <row r="25" spans="1:8" ht="15.75" x14ac:dyDescent="0.25">
      <c r="A25" s="54" t="s">
        <v>470</v>
      </c>
      <c r="B25" s="19"/>
      <c r="C25" s="19"/>
      <c r="D25" s="32"/>
      <c r="E25" s="32"/>
      <c r="F25" s="32"/>
      <c r="G25" s="32"/>
      <c r="H25" s="31"/>
    </row>
    <row r="26" spans="1:8" x14ac:dyDescent="0.25">
      <c r="A26" s="19"/>
      <c r="B26" s="19"/>
      <c r="C26" s="19"/>
      <c r="D26" s="32"/>
      <c r="E26" s="32"/>
      <c r="F26" s="32"/>
      <c r="G26" s="32"/>
      <c r="H26" s="31"/>
    </row>
    <row r="27" spans="1:8" x14ac:dyDescent="0.25">
      <c r="A27" s="4" t="s">
        <v>463</v>
      </c>
      <c r="B27" s="20" t="s">
        <v>464</v>
      </c>
      <c r="C27" s="20" t="s">
        <v>465</v>
      </c>
      <c r="D27" s="33"/>
      <c r="E27" s="33"/>
      <c r="F27" s="33"/>
      <c r="G27" s="33"/>
      <c r="H27" s="31"/>
    </row>
    <row r="28" spans="1:8" x14ac:dyDescent="0.25">
      <c r="A28" s="19"/>
      <c r="B28" s="38"/>
      <c r="C28" s="19"/>
      <c r="D28" s="32"/>
      <c r="E28" s="32"/>
      <c r="F28" s="32"/>
      <c r="G28" s="32"/>
      <c r="H28" s="31"/>
    </row>
    <row r="29" spans="1:8" x14ac:dyDescent="0.25">
      <c r="A29" s="22" t="s">
        <v>466</v>
      </c>
      <c r="B29" s="39">
        <f>+C5</f>
        <v>170919995.53999999</v>
      </c>
      <c r="C29" s="28"/>
      <c r="D29" s="35"/>
      <c r="E29" s="35"/>
      <c r="F29" s="35"/>
      <c r="G29" s="35"/>
      <c r="H29" s="31"/>
    </row>
    <row r="30" spans="1:8" x14ac:dyDescent="0.25">
      <c r="A30" s="22" t="s">
        <v>467</v>
      </c>
      <c r="B30" s="39">
        <f>+F5</f>
        <v>71516821.310000002</v>
      </c>
      <c r="C30" s="28"/>
      <c r="D30" s="35"/>
      <c r="E30" s="35"/>
      <c r="F30" s="35"/>
      <c r="G30" s="35"/>
      <c r="H30" s="31"/>
    </row>
    <row r="31" spans="1:8" x14ac:dyDescent="0.25">
      <c r="A31" s="22" t="s">
        <v>468</v>
      </c>
      <c r="B31" s="39"/>
      <c r="C31" s="28">
        <f>+B29+B30</f>
        <v>242436816.84999999</v>
      </c>
      <c r="D31" s="35"/>
      <c r="E31" s="35"/>
      <c r="F31" s="35"/>
      <c r="G31" s="35"/>
      <c r="H31" s="31"/>
    </row>
    <row r="32" spans="1:8" x14ac:dyDescent="0.25">
      <c r="A32" s="19"/>
      <c r="B32" s="28"/>
      <c r="C32" s="28"/>
      <c r="D32" s="35"/>
      <c r="E32" s="35"/>
      <c r="F32" s="35"/>
      <c r="G32" s="35"/>
      <c r="H32" s="31"/>
    </row>
    <row r="33" spans="1:8" x14ac:dyDescent="0.25">
      <c r="A33" s="4" t="s">
        <v>474</v>
      </c>
      <c r="B33" s="28"/>
      <c r="C33" s="28"/>
      <c r="D33" s="35"/>
      <c r="E33" s="35"/>
      <c r="F33" s="100"/>
      <c r="G33" s="100"/>
      <c r="H33" s="31"/>
    </row>
    <row r="34" spans="1:8" x14ac:dyDescent="0.25">
      <c r="A34" s="19"/>
      <c r="B34" s="19"/>
      <c r="C34" s="19"/>
      <c r="D34" s="32"/>
      <c r="E34" s="32"/>
      <c r="F34" s="32"/>
      <c r="G34" s="32"/>
      <c r="H34" s="31"/>
    </row>
    <row r="35" spans="1:8" x14ac:dyDescent="0.25">
      <c r="A35" s="19" t="str">
        <f>+A31</f>
        <v>2540610  Reg tax liabilities acct</v>
      </c>
      <c r="B35" s="27">
        <f>+C36+C37</f>
        <v>24243681.684999999</v>
      </c>
      <c r="C35" s="19"/>
      <c r="D35" s="34"/>
      <c r="E35" s="32"/>
      <c r="F35" s="34"/>
      <c r="G35" s="32"/>
      <c r="H35" s="31"/>
    </row>
    <row r="36" spans="1:8" x14ac:dyDescent="0.25">
      <c r="A36" s="22" t="s">
        <v>469</v>
      </c>
      <c r="B36" s="26"/>
      <c r="C36" s="23">
        <f>+B29/10</f>
        <v>17091999.553999998</v>
      </c>
      <c r="D36" s="32"/>
      <c r="E36" s="34"/>
      <c r="F36" s="32"/>
      <c r="G36" s="34"/>
      <c r="H36" s="31"/>
    </row>
    <row r="37" spans="1:8" x14ac:dyDescent="0.25">
      <c r="A37" s="19" t="str">
        <f>+A30</f>
        <v>2830610 DTL 283 Gross Up</v>
      </c>
      <c r="B37" s="26"/>
      <c r="C37" s="28">
        <f>+B30/10</f>
        <v>7151682.1310000001</v>
      </c>
      <c r="D37" s="32"/>
      <c r="E37" s="35"/>
      <c r="F37" s="32"/>
      <c r="G37" s="35"/>
      <c r="H37" s="31"/>
    </row>
    <row r="38" spans="1:8" x14ac:dyDescent="0.25">
      <c r="D38" s="31"/>
      <c r="E38" s="31"/>
      <c r="F38" s="31"/>
      <c r="G38" s="31"/>
      <c r="H38" s="31"/>
    </row>
    <row r="39" spans="1:8" x14ac:dyDescent="0.25">
      <c r="D39" s="31"/>
      <c r="E39" s="31"/>
      <c r="F39" s="31"/>
      <c r="G39" s="31"/>
      <c r="H39" s="31"/>
    </row>
    <row r="40" spans="1:8" ht="44.1" customHeight="1" x14ac:dyDescent="0.25">
      <c r="A40" s="4" t="s">
        <v>471</v>
      </c>
      <c r="B40" s="36" t="s">
        <v>472</v>
      </c>
      <c r="C40" s="1"/>
      <c r="D40" s="1"/>
      <c r="E40" s="1"/>
      <c r="F40" s="1"/>
      <c r="G40" s="1"/>
      <c r="H40" s="31"/>
    </row>
    <row r="41" spans="1:8" x14ac:dyDescent="0.25">
      <c r="B41" s="37" t="s">
        <v>473</v>
      </c>
      <c r="D41" s="31"/>
      <c r="E41" s="31"/>
      <c r="F41" s="31"/>
      <c r="G41" s="31"/>
      <c r="H41" s="31"/>
    </row>
    <row r="42" spans="1:8" x14ac:dyDescent="0.25">
      <c r="B42" s="37" t="s">
        <v>479</v>
      </c>
      <c r="D42" s="31"/>
      <c r="E42" s="31"/>
      <c r="F42" s="31"/>
      <c r="G42" s="31"/>
      <c r="H42" s="31"/>
    </row>
    <row r="43" spans="1:8" x14ac:dyDescent="0.25">
      <c r="B43" s="37"/>
      <c r="D43" s="31"/>
      <c r="E43" s="31"/>
      <c r="F43" s="31"/>
      <c r="G43" s="31"/>
      <c r="H43" s="31"/>
    </row>
    <row r="44" spans="1:8" x14ac:dyDescent="0.25">
      <c r="B44" s="37" t="s">
        <v>478</v>
      </c>
    </row>
    <row r="45" spans="1:8" x14ac:dyDescent="0.25">
      <c r="B45" s="37" t="s">
        <v>477</v>
      </c>
    </row>
    <row r="46" spans="1:8" x14ac:dyDescent="0.25">
      <c r="B46" s="37" t="s">
        <v>480</v>
      </c>
    </row>
    <row r="47" spans="1:8" x14ac:dyDescent="0.25">
      <c r="B47" s="37"/>
    </row>
    <row r="48" spans="1:8" x14ac:dyDescent="0.25">
      <c r="B48" s="37" t="s">
        <v>476</v>
      </c>
    </row>
  </sheetData>
  <mergeCells count="2">
    <mergeCell ref="B9:C9"/>
    <mergeCell ref="F33:G33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1"/>
  <sheetViews>
    <sheetView zoomScale="85" zoomScaleNormal="85" workbookViewId="0">
      <pane xSplit="1" ySplit="8" topLeftCell="B90" activePane="bottomRight" state="frozen"/>
      <selection activeCell="M9" sqref="M9"/>
      <selection pane="topRight" activeCell="M9" sqref="M9"/>
      <selection pane="bottomLeft" activeCell="M9" sqref="M9"/>
      <selection pane="bottomRight" activeCell="L41" sqref="L41"/>
    </sheetView>
  </sheetViews>
  <sheetFormatPr defaultColWidth="8.85546875" defaultRowHeight="15" x14ac:dyDescent="0.25"/>
  <cols>
    <col min="1" max="1" width="38.28515625" style="58" bestFit="1" customWidth="1"/>
    <col min="2" max="2" width="18" style="58" bestFit="1" customWidth="1"/>
    <col min="3" max="3" width="8.5703125" style="58" bestFit="1" customWidth="1"/>
    <col min="4" max="4" width="9" style="58" bestFit="1" customWidth="1"/>
    <col min="5" max="5" width="8.5703125" style="58" bestFit="1" customWidth="1"/>
    <col min="6" max="7" width="18" style="58" bestFit="1" customWidth="1"/>
    <col min="8" max="8" width="15.28515625" style="58" bestFit="1" customWidth="1"/>
    <col min="9" max="9" width="9" style="58" bestFit="1" customWidth="1"/>
    <col min="10" max="10" width="20.140625" style="58" customWidth="1"/>
    <col min="11" max="11" width="16.140625" style="58" customWidth="1"/>
    <col min="12" max="12" width="12.42578125" style="58" customWidth="1"/>
    <col min="13" max="13" width="26.7109375" style="58" customWidth="1"/>
    <col min="14" max="14" width="16.85546875" style="58" customWidth="1"/>
    <col min="15" max="15" width="14.5703125" style="58" bestFit="1" customWidth="1"/>
    <col min="16" max="16" width="13.5703125" style="58" customWidth="1"/>
    <col min="17" max="16384" width="8.85546875" style="58"/>
  </cols>
  <sheetData>
    <row r="1" spans="1:16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N1" s="59" t="s">
        <v>171</v>
      </c>
      <c r="O1" s="59" t="s">
        <v>179</v>
      </c>
    </row>
    <row r="2" spans="1:16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M2" s="60" t="s">
        <v>172</v>
      </c>
      <c r="N2" s="58">
        <v>-1.925E-2</v>
      </c>
      <c r="O2" s="58">
        <v>-1.155E-2</v>
      </c>
      <c r="P2" s="58">
        <v>7.7000000000000002E-3</v>
      </c>
    </row>
    <row r="3" spans="1:16" x14ac:dyDescent="0.25">
      <c r="A3" s="50" t="s">
        <v>4</v>
      </c>
      <c r="B3" s="50"/>
      <c r="C3" s="50"/>
      <c r="D3" s="50"/>
      <c r="E3" s="50"/>
      <c r="F3" s="50"/>
      <c r="G3" s="50"/>
      <c r="H3" s="50"/>
      <c r="I3" s="50"/>
      <c r="J3" s="50"/>
      <c r="K3" s="50"/>
      <c r="M3" s="60" t="s">
        <v>173</v>
      </c>
      <c r="N3" s="61">
        <v>5.5E-2</v>
      </c>
      <c r="O3" s="61">
        <v>5.5E-2</v>
      </c>
      <c r="P3" s="58">
        <v>0</v>
      </c>
    </row>
    <row r="4" spans="1:16" x14ac:dyDescent="0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M4" s="60" t="s">
        <v>174</v>
      </c>
      <c r="N4" s="58">
        <v>0.33074999999999999</v>
      </c>
      <c r="O4" s="58">
        <v>0.19844999999999999</v>
      </c>
      <c r="P4" s="58">
        <v>-0.1323</v>
      </c>
    </row>
    <row r="5" spans="1:16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M5" s="60" t="s">
        <v>175</v>
      </c>
      <c r="N5" s="58">
        <v>3.5750000000000004E-2</v>
      </c>
      <c r="O5" s="58">
        <v>4.3450000000000003E-2</v>
      </c>
      <c r="P5" s="50">
        <v>7.6999999999999985E-3</v>
      </c>
    </row>
    <row r="6" spans="1:16" x14ac:dyDescent="0.25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0"/>
      <c r="M6" s="60" t="s">
        <v>176</v>
      </c>
      <c r="N6" s="61">
        <v>0.35</v>
      </c>
      <c r="O6" s="61">
        <v>0.21</v>
      </c>
      <c r="P6" s="58">
        <v>-0.13999999999999999</v>
      </c>
    </row>
    <row r="7" spans="1:16" x14ac:dyDescent="0.25">
      <c r="A7" s="50"/>
      <c r="B7" s="50" t="s">
        <v>5</v>
      </c>
      <c r="C7" s="50"/>
      <c r="D7" s="50"/>
      <c r="E7" s="50"/>
      <c r="F7" s="50"/>
      <c r="G7" s="50" t="s">
        <v>6</v>
      </c>
      <c r="H7" s="50"/>
      <c r="I7" s="50"/>
      <c r="J7" s="50"/>
      <c r="K7" s="50"/>
      <c r="M7" s="60" t="s">
        <v>177</v>
      </c>
      <c r="N7" s="58">
        <v>0.38574999999999998</v>
      </c>
      <c r="O7" s="58">
        <v>0.25345000000000001</v>
      </c>
      <c r="P7" s="50">
        <v>-0.13229999999999997</v>
      </c>
    </row>
    <row r="8" spans="1:16" x14ac:dyDescent="0.25">
      <c r="M8" s="60" t="s">
        <v>178</v>
      </c>
      <c r="N8" s="62">
        <v>0.62800162800162806</v>
      </c>
      <c r="O8" s="63">
        <v>0.33949501038108632</v>
      </c>
      <c r="P8" s="50">
        <v>-0.28850661762054175</v>
      </c>
    </row>
    <row r="9" spans="1:16" x14ac:dyDescent="0.25">
      <c r="A9" s="50"/>
      <c r="B9" s="64"/>
      <c r="C9" s="64"/>
      <c r="D9" s="64"/>
      <c r="E9" s="64"/>
      <c r="F9" s="64"/>
      <c r="G9" s="64"/>
      <c r="H9" s="64"/>
      <c r="I9" s="64"/>
      <c r="J9" s="64"/>
      <c r="K9" s="64"/>
      <c r="M9" s="60"/>
      <c r="N9" s="62"/>
      <c r="O9" s="63"/>
      <c r="P9" s="50"/>
    </row>
    <row r="10" spans="1:16" ht="60" x14ac:dyDescent="0.25">
      <c r="A10" s="65" t="s">
        <v>7</v>
      </c>
      <c r="B10" s="66" t="s">
        <v>12</v>
      </c>
      <c r="C10" s="66" t="s">
        <v>11</v>
      </c>
      <c r="D10" s="66" t="s">
        <v>8</v>
      </c>
      <c r="E10" s="66" t="s">
        <v>9</v>
      </c>
      <c r="F10" s="66" t="s">
        <v>414</v>
      </c>
      <c r="G10" s="66" t="s">
        <v>415</v>
      </c>
      <c r="H10" s="66" t="s">
        <v>11</v>
      </c>
      <c r="I10" s="66" t="s">
        <v>8</v>
      </c>
      <c r="J10" s="66" t="s">
        <v>9</v>
      </c>
      <c r="K10" s="66" t="s">
        <v>416</v>
      </c>
      <c r="L10" s="65" t="s">
        <v>10</v>
      </c>
      <c r="M10" s="65" t="s">
        <v>411</v>
      </c>
      <c r="N10" s="66" t="s">
        <v>417</v>
      </c>
      <c r="O10" s="67"/>
      <c r="P10" s="67"/>
    </row>
    <row r="11" spans="1:16" x14ac:dyDescent="0.25">
      <c r="A11" s="68" t="s">
        <v>15</v>
      </c>
      <c r="B11" s="57">
        <v>1413314.26</v>
      </c>
      <c r="C11" s="57">
        <v>0</v>
      </c>
      <c r="D11" s="57">
        <v>0</v>
      </c>
      <c r="E11" s="57">
        <v>0</v>
      </c>
      <c r="F11" s="57">
        <v>1413314.26</v>
      </c>
      <c r="G11" s="57">
        <v>545185.97</v>
      </c>
      <c r="H11" s="57">
        <v>-147820.67000000001</v>
      </c>
      <c r="I11" s="57">
        <v>0</v>
      </c>
      <c r="J11" s="57">
        <v>-39160.81</v>
      </c>
      <c r="K11" s="57">
        <v>358204.49</v>
      </c>
      <c r="L11" s="68">
        <v>0.25344999000000001</v>
      </c>
      <c r="M11" s="94" t="s">
        <v>412</v>
      </c>
      <c r="N11" s="57">
        <f>+H11+J11</f>
        <v>-186981.48</v>
      </c>
      <c r="O11" s="68"/>
      <c r="P11" s="68"/>
    </row>
    <row r="12" spans="1:16" x14ac:dyDescent="0.25">
      <c r="A12" s="68" t="s">
        <v>17</v>
      </c>
      <c r="B12" s="57">
        <v>-8</v>
      </c>
      <c r="C12" s="57">
        <v>0</v>
      </c>
      <c r="D12" s="57">
        <v>0</v>
      </c>
      <c r="E12" s="57">
        <v>0</v>
      </c>
      <c r="F12" s="57">
        <v>-8</v>
      </c>
      <c r="G12" s="57">
        <v>-4.5599999999999996</v>
      </c>
      <c r="H12" s="57">
        <v>0</v>
      </c>
      <c r="I12" s="57">
        <v>0</v>
      </c>
      <c r="J12" s="57">
        <v>2.3199999999999998</v>
      </c>
      <c r="K12" s="57">
        <v>-2.2400000000000002</v>
      </c>
      <c r="L12" s="68">
        <v>0.28000000000000003</v>
      </c>
      <c r="M12" s="94" t="s">
        <v>412</v>
      </c>
      <c r="N12" s="57">
        <f t="shared" ref="N12:N40" si="0">+J12+H12</f>
        <v>2.3199999999999998</v>
      </c>
      <c r="O12" s="68"/>
      <c r="P12" s="68"/>
    </row>
    <row r="13" spans="1:16" x14ac:dyDescent="0.25">
      <c r="A13" s="68" t="s">
        <v>18</v>
      </c>
      <c r="B13" s="57">
        <v>11972.36</v>
      </c>
      <c r="C13" s="57">
        <v>0</v>
      </c>
      <c r="D13" s="57">
        <v>0</v>
      </c>
      <c r="E13" s="57">
        <v>0</v>
      </c>
      <c r="F13" s="57">
        <v>11972.36</v>
      </c>
      <c r="G13" s="57">
        <v>6821.86</v>
      </c>
      <c r="H13" s="57">
        <v>108.69</v>
      </c>
      <c r="I13" s="57">
        <v>0</v>
      </c>
      <c r="J13" s="57">
        <v>-3562.79</v>
      </c>
      <c r="K13" s="57">
        <v>3367.76</v>
      </c>
      <c r="L13" s="68">
        <v>0.28129458000000002</v>
      </c>
      <c r="M13" s="94" t="s">
        <v>412</v>
      </c>
      <c r="N13" s="57">
        <f t="shared" si="0"/>
        <v>-3454.1</v>
      </c>
      <c r="O13" s="68"/>
      <c r="P13" s="68"/>
    </row>
    <row r="14" spans="1:16" x14ac:dyDescent="0.25">
      <c r="A14" s="68" t="s">
        <v>19</v>
      </c>
      <c r="B14" s="57">
        <v>351.1</v>
      </c>
      <c r="C14" s="57">
        <v>0</v>
      </c>
      <c r="D14" s="57">
        <v>0</v>
      </c>
      <c r="E14" s="57">
        <v>0</v>
      </c>
      <c r="F14" s="57">
        <v>351.1</v>
      </c>
      <c r="G14" s="57">
        <v>200.06</v>
      </c>
      <c r="H14" s="57">
        <v>5</v>
      </c>
      <c r="I14" s="57">
        <v>0</v>
      </c>
      <c r="J14" s="57">
        <v>-106.3</v>
      </c>
      <c r="K14" s="57">
        <v>98.76</v>
      </c>
      <c r="L14" s="68">
        <v>0.28128737999999998</v>
      </c>
      <c r="M14" s="94" t="s">
        <v>412</v>
      </c>
      <c r="N14" s="57">
        <f t="shared" si="0"/>
        <v>-101.3</v>
      </c>
      <c r="O14" s="68"/>
      <c r="P14" s="68"/>
    </row>
    <row r="15" spans="1:16" x14ac:dyDescent="0.25">
      <c r="A15" s="68" t="s">
        <v>20</v>
      </c>
      <c r="B15" s="57">
        <v>232511.59</v>
      </c>
      <c r="C15" s="57">
        <v>0</v>
      </c>
      <c r="D15" s="57">
        <v>0</v>
      </c>
      <c r="E15" s="57">
        <v>0</v>
      </c>
      <c r="F15" s="57">
        <v>232511.59</v>
      </c>
      <c r="G15" s="57">
        <v>132485.24</v>
      </c>
      <c r="H15" s="57">
        <v>3197.4</v>
      </c>
      <c r="I15" s="57">
        <v>0</v>
      </c>
      <c r="J15" s="57">
        <v>-70278.539999999994</v>
      </c>
      <c r="K15" s="57">
        <v>65404.1</v>
      </c>
      <c r="L15" s="68">
        <v>0.28129393000000003</v>
      </c>
      <c r="M15" s="94" t="s">
        <v>412</v>
      </c>
      <c r="N15" s="57">
        <f t="shared" si="0"/>
        <v>-67081.14</v>
      </c>
      <c r="O15" s="68"/>
      <c r="P15" s="68"/>
    </row>
    <row r="16" spans="1:16" x14ac:dyDescent="0.25">
      <c r="A16" s="68" t="s">
        <v>21</v>
      </c>
      <c r="B16" s="57">
        <v>739.16</v>
      </c>
      <c r="C16" s="57">
        <v>0</v>
      </c>
      <c r="D16" s="57">
        <v>0</v>
      </c>
      <c r="E16" s="57">
        <v>0</v>
      </c>
      <c r="F16" s="57">
        <v>739.16</v>
      </c>
      <c r="G16" s="57">
        <v>421.17</v>
      </c>
      <c r="H16" s="57">
        <v>10.1</v>
      </c>
      <c r="I16" s="57">
        <v>0</v>
      </c>
      <c r="J16" s="57">
        <v>-223.35</v>
      </c>
      <c r="K16" s="57">
        <v>207.92</v>
      </c>
      <c r="L16" s="68">
        <v>0.28129228000000001</v>
      </c>
      <c r="M16" s="94" t="s">
        <v>412</v>
      </c>
      <c r="N16" s="57">
        <f t="shared" si="0"/>
        <v>-213.25</v>
      </c>
      <c r="O16" s="68"/>
      <c r="P16" s="68"/>
    </row>
    <row r="17" spans="1:16" x14ac:dyDescent="0.25">
      <c r="A17" s="68" t="s">
        <v>22</v>
      </c>
      <c r="B17" s="57">
        <v>148416.04</v>
      </c>
      <c r="C17" s="57">
        <v>0</v>
      </c>
      <c r="D17" s="57">
        <v>0</v>
      </c>
      <c r="E17" s="57">
        <v>0</v>
      </c>
      <c r="F17" s="57">
        <v>148416.04</v>
      </c>
      <c r="G17" s="57">
        <v>84567.53</v>
      </c>
      <c r="H17" s="57">
        <v>1905.32</v>
      </c>
      <c r="I17" s="57">
        <v>0</v>
      </c>
      <c r="J17" s="57">
        <v>-44724.32</v>
      </c>
      <c r="K17" s="57">
        <v>41748.53</v>
      </c>
      <c r="L17" s="68">
        <v>0.28129391999999998</v>
      </c>
      <c r="M17" s="94" t="s">
        <v>412</v>
      </c>
      <c r="N17" s="57">
        <f t="shared" si="0"/>
        <v>-42819</v>
      </c>
      <c r="O17" s="68"/>
      <c r="P17" s="68"/>
    </row>
    <row r="18" spans="1:16" x14ac:dyDescent="0.25">
      <c r="A18" s="68" t="s">
        <v>23</v>
      </c>
      <c r="B18" s="57">
        <v>17832.46</v>
      </c>
      <c r="C18" s="57">
        <v>0</v>
      </c>
      <c r="D18" s="57">
        <v>0</v>
      </c>
      <c r="E18" s="57">
        <v>0</v>
      </c>
      <c r="F18" s="57">
        <v>17832.46</v>
      </c>
      <c r="G18" s="57">
        <v>10160.94</v>
      </c>
      <c r="H18" s="57">
        <v>228.79</v>
      </c>
      <c r="I18" s="57">
        <v>0</v>
      </c>
      <c r="J18" s="57">
        <v>-5373.57</v>
      </c>
      <c r="K18" s="57">
        <v>5016.16</v>
      </c>
      <c r="L18" s="68">
        <v>0.28129377999999999</v>
      </c>
      <c r="M18" s="94" t="s">
        <v>412</v>
      </c>
      <c r="N18" s="57">
        <f t="shared" si="0"/>
        <v>-5144.78</v>
      </c>
      <c r="O18" s="68"/>
      <c r="P18" s="68"/>
    </row>
    <row r="19" spans="1:16" x14ac:dyDescent="0.25">
      <c r="A19" s="68" t="s">
        <v>24</v>
      </c>
      <c r="B19" s="57">
        <v>5014.01</v>
      </c>
      <c r="C19" s="57">
        <v>0</v>
      </c>
      <c r="D19" s="57">
        <v>0</v>
      </c>
      <c r="E19" s="57">
        <v>0</v>
      </c>
      <c r="F19" s="57">
        <v>5014.01</v>
      </c>
      <c r="G19" s="57">
        <v>2856.98</v>
      </c>
      <c r="H19" s="57">
        <v>61.75</v>
      </c>
      <c r="I19" s="57">
        <v>0</v>
      </c>
      <c r="J19" s="57">
        <v>-1508.32</v>
      </c>
      <c r="K19" s="57">
        <v>1410.41</v>
      </c>
      <c r="L19" s="68">
        <v>0.28129380999999998</v>
      </c>
      <c r="M19" s="94" t="s">
        <v>412</v>
      </c>
      <c r="N19" s="57">
        <f t="shared" si="0"/>
        <v>-1446.57</v>
      </c>
      <c r="O19" s="68"/>
      <c r="P19" s="68"/>
    </row>
    <row r="20" spans="1:16" x14ac:dyDescent="0.25">
      <c r="A20" s="68" t="s">
        <v>25</v>
      </c>
      <c r="B20" s="57">
        <v>299659.84000000003</v>
      </c>
      <c r="C20" s="57">
        <v>0</v>
      </c>
      <c r="D20" s="57">
        <v>0</v>
      </c>
      <c r="E20" s="57">
        <v>0</v>
      </c>
      <c r="F20" s="57">
        <v>299659.84000000003</v>
      </c>
      <c r="G20" s="57">
        <v>170746.34</v>
      </c>
      <c r="H20" s="57">
        <v>3557.59</v>
      </c>
      <c r="I20" s="57">
        <v>0</v>
      </c>
      <c r="J20" s="57">
        <v>-90011.42</v>
      </c>
      <c r="K20" s="57">
        <v>84292.51</v>
      </c>
      <c r="L20" s="68">
        <v>0.28129398</v>
      </c>
      <c r="M20" s="94" t="s">
        <v>412</v>
      </c>
      <c r="N20" s="57">
        <f t="shared" si="0"/>
        <v>-86453.83</v>
      </c>
      <c r="O20" s="68"/>
      <c r="P20" s="68"/>
    </row>
    <row r="21" spans="1:16" x14ac:dyDescent="0.25">
      <c r="A21" s="68" t="s">
        <v>26</v>
      </c>
      <c r="B21" s="57">
        <v>397.09</v>
      </c>
      <c r="C21" s="57">
        <v>0</v>
      </c>
      <c r="D21" s="57">
        <v>0</v>
      </c>
      <c r="E21" s="57">
        <v>0</v>
      </c>
      <c r="F21" s="57">
        <v>397.09</v>
      </c>
      <c r="G21" s="57">
        <v>226.25</v>
      </c>
      <c r="H21" s="57">
        <v>4.93</v>
      </c>
      <c r="I21" s="57">
        <v>0</v>
      </c>
      <c r="J21" s="57">
        <v>-119.48</v>
      </c>
      <c r="K21" s="57">
        <v>111.7</v>
      </c>
      <c r="L21" s="68">
        <v>0.28129642999999999</v>
      </c>
      <c r="M21" s="94" t="s">
        <v>412</v>
      </c>
      <c r="N21" s="57">
        <f t="shared" si="0"/>
        <v>-114.55000000000001</v>
      </c>
      <c r="O21" s="68"/>
      <c r="P21" s="68"/>
    </row>
    <row r="22" spans="1:16" x14ac:dyDescent="0.25">
      <c r="A22" s="68" t="s">
        <v>27</v>
      </c>
      <c r="B22" s="57">
        <v>125422.32</v>
      </c>
      <c r="C22" s="57">
        <v>0</v>
      </c>
      <c r="D22" s="57">
        <v>0</v>
      </c>
      <c r="E22" s="57">
        <v>0</v>
      </c>
      <c r="F22" s="57">
        <v>125422.32</v>
      </c>
      <c r="G22" s="57">
        <v>71465.710000000006</v>
      </c>
      <c r="H22" s="57">
        <v>1433.3</v>
      </c>
      <c r="I22" s="57">
        <v>0</v>
      </c>
      <c r="J22" s="57">
        <v>-37618.47</v>
      </c>
      <c r="K22" s="57">
        <v>35280.54</v>
      </c>
      <c r="L22" s="68">
        <v>0.28129395000000001</v>
      </c>
      <c r="M22" s="94" t="s">
        <v>412</v>
      </c>
      <c r="N22" s="57">
        <f t="shared" si="0"/>
        <v>-36185.17</v>
      </c>
      <c r="O22" s="68"/>
      <c r="P22" s="68"/>
    </row>
    <row r="23" spans="1:16" x14ac:dyDescent="0.25">
      <c r="A23" s="68" t="s">
        <v>28</v>
      </c>
      <c r="B23" s="57">
        <v>119054.97</v>
      </c>
      <c r="C23" s="57">
        <v>0</v>
      </c>
      <c r="D23" s="57">
        <v>0</v>
      </c>
      <c r="E23" s="57">
        <v>0</v>
      </c>
      <c r="F23" s="57">
        <v>119054.97</v>
      </c>
      <c r="G23" s="57">
        <v>67837.600000000006</v>
      </c>
      <c r="H23" s="57">
        <v>1310.4000000000001</v>
      </c>
      <c r="I23" s="57">
        <v>0</v>
      </c>
      <c r="J23" s="57">
        <v>-35658.559999999998</v>
      </c>
      <c r="K23" s="57">
        <v>33489.440000000002</v>
      </c>
      <c r="L23" s="68">
        <v>0.28129393000000003</v>
      </c>
      <c r="M23" s="94" t="s">
        <v>412</v>
      </c>
      <c r="N23" s="57">
        <f t="shared" si="0"/>
        <v>-34348.159999999996</v>
      </c>
      <c r="O23" s="68"/>
      <c r="P23" s="68"/>
    </row>
    <row r="24" spans="1:16" x14ac:dyDescent="0.25">
      <c r="A24" s="68" t="s">
        <v>29</v>
      </c>
      <c r="B24" s="57">
        <v>21364.42</v>
      </c>
      <c r="C24" s="57">
        <v>0</v>
      </c>
      <c r="D24" s="57">
        <v>0</v>
      </c>
      <c r="E24" s="57">
        <v>0</v>
      </c>
      <c r="F24" s="57">
        <v>21364.42</v>
      </c>
      <c r="G24" s="57">
        <v>12173.46</v>
      </c>
      <c r="H24" s="57">
        <v>226.76</v>
      </c>
      <c r="I24" s="57">
        <v>0</v>
      </c>
      <c r="J24" s="57">
        <v>-6390.54</v>
      </c>
      <c r="K24" s="57">
        <v>6009.68</v>
      </c>
      <c r="L24" s="68">
        <v>0.28129385000000001</v>
      </c>
      <c r="M24" s="94" t="s">
        <v>412</v>
      </c>
      <c r="N24" s="57">
        <f t="shared" si="0"/>
        <v>-6163.78</v>
      </c>
      <c r="O24" s="68"/>
      <c r="P24" s="68"/>
    </row>
    <row r="25" spans="1:16" x14ac:dyDescent="0.25">
      <c r="A25" s="68" t="s">
        <v>30</v>
      </c>
      <c r="B25" s="57">
        <v>2097.23</v>
      </c>
      <c r="C25" s="57">
        <v>0</v>
      </c>
      <c r="D25" s="57">
        <v>0</v>
      </c>
      <c r="E25" s="57">
        <v>0</v>
      </c>
      <c r="F25" s="57">
        <v>2097.23</v>
      </c>
      <c r="G25" s="57">
        <v>1195.01</v>
      </c>
      <c r="H25" s="57">
        <v>21.57</v>
      </c>
      <c r="I25" s="57">
        <v>0</v>
      </c>
      <c r="J25" s="57">
        <v>-626.63</v>
      </c>
      <c r="K25" s="57">
        <v>589.95000000000005</v>
      </c>
      <c r="L25" s="68">
        <v>0.28129961999999997</v>
      </c>
      <c r="M25" s="94" t="s">
        <v>412</v>
      </c>
      <c r="N25" s="57">
        <f t="shared" si="0"/>
        <v>-605.05999999999995</v>
      </c>
      <c r="O25" s="68"/>
      <c r="P25" s="68"/>
    </row>
    <row r="26" spans="1:16" x14ac:dyDescent="0.25">
      <c r="A26" s="68" t="s">
        <v>31</v>
      </c>
      <c r="B26" s="57">
        <v>-122411.12</v>
      </c>
      <c r="C26" s="57">
        <v>0</v>
      </c>
      <c r="D26" s="57">
        <v>0</v>
      </c>
      <c r="E26" s="57">
        <v>0</v>
      </c>
      <c r="F26" s="57">
        <v>-122411.12</v>
      </c>
      <c r="G26" s="57">
        <v>-69749.919999999998</v>
      </c>
      <c r="H26" s="57">
        <v>17297.73</v>
      </c>
      <c r="I26" s="57">
        <v>0</v>
      </c>
      <c r="J26" s="57">
        <v>18018.68</v>
      </c>
      <c r="K26" s="57">
        <v>-34433.51</v>
      </c>
      <c r="L26" s="68">
        <v>0.28129397</v>
      </c>
      <c r="M26" s="94" t="s">
        <v>412</v>
      </c>
      <c r="N26" s="57">
        <f t="shared" si="0"/>
        <v>35316.410000000003</v>
      </c>
      <c r="O26" s="68"/>
      <c r="P26" s="68"/>
    </row>
    <row r="27" spans="1:16" x14ac:dyDescent="0.25">
      <c r="A27" s="68" t="s">
        <v>32</v>
      </c>
      <c r="B27" s="57">
        <v>-47754.96</v>
      </c>
      <c r="C27" s="57">
        <v>0</v>
      </c>
      <c r="D27" s="57">
        <v>0</v>
      </c>
      <c r="E27" s="57">
        <v>0</v>
      </c>
      <c r="F27" s="57">
        <v>-47754.96</v>
      </c>
      <c r="G27" s="57">
        <v>-27210.799999999999</v>
      </c>
      <c r="H27" s="57">
        <v>13227.93</v>
      </c>
      <c r="I27" s="57">
        <v>0</v>
      </c>
      <c r="J27" s="57">
        <v>549.69000000000005</v>
      </c>
      <c r="K27" s="57">
        <v>-13433.18</v>
      </c>
      <c r="L27" s="68">
        <v>0.28129391999999998</v>
      </c>
      <c r="M27" s="94" t="s">
        <v>412</v>
      </c>
      <c r="N27" s="57">
        <f t="shared" si="0"/>
        <v>13777.62</v>
      </c>
      <c r="O27" s="68"/>
      <c r="P27" s="68"/>
    </row>
    <row r="28" spans="1:16" x14ac:dyDescent="0.25">
      <c r="A28" s="68" t="s">
        <v>33</v>
      </c>
      <c r="B28" s="57">
        <v>-327749.51</v>
      </c>
      <c r="C28" s="57">
        <v>0</v>
      </c>
      <c r="D28" s="57">
        <v>0</v>
      </c>
      <c r="E28" s="57">
        <v>0</v>
      </c>
      <c r="F28" s="57">
        <v>-327749.51</v>
      </c>
      <c r="G28" s="57">
        <v>-186751.86</v>
      </c>
      <c r="H28" s="57">
        <v>94557.9</v>
      </c>
      <c r="I28" s="57">
        <v>0</v>
      </c>
      <c r="J28" s="57">
        <v>0</v>
      </c>
      <c r="K28" s="57">
        <v>-92193.96</v>
      </c>
      <c r="L28" s="68">
        <v>0.28129397</v>
      </c>
      <c r="M28" s="94" t="s">
        <v>412</v>
      </c>
      <c r="N28" s="57">
        <f t="shared" si="0"/>
        <v>94557.9</v>
      </c>
      <c r="O28" s="68"/>
      <c r="P28" s="68"/>
    </row>
    <row r="29" spans="1:16" x14ac:dyDescent="0.25">
      <c r="A29" s="68" t="s">
        <v>34</v>
      </c>
      <c r="B29" s="57">
        <v>129679.79</v>
      </c>
      <c r="C29" s="57">
        <v>0</v>
      </c>
      <c r="D29" s="57">
        <v>0</v>
      </c>
      <c r="E29" s="57">
        <v>0</v>
      </c>
      <c r="F29" s="57">
        <v>129679.79</v>
      </c>
      <c r="G29" s="57">
        <v>73891.63</v>
      </c>
      <c r="H29" s="57">
        <v>1728.72</v>
      </c>
      <c r="I29" s="57">
        <v>0</v>
      </c>
      <c r="J29" s="57">
        <v>-39142.199999999997</v>
      </c>
      <c r="K29" s="57">
        <v>36478.15</v>
      </c>
      <c r="L29" s="68">
        <v>0.28129401999999998</v>
      </c>
      <c r="M29" s="94" t="s">
        <v>412</v>
      </c>
      <c r="N29" s="57">
        <f t="shared" si="0"/>
        <v>-37413.479999999996</v>
      </c>
      <c r="O29" s="68"/>
      <c r="P29" s="68"/>
    </row>
    <row r="30" spans="1:16" x14ac:dyDescent="0.25">
      <c r="A30" s="68" t="s">
        <v>35</v>
      </c>
      <c r="B30" s="57">
        <v>2283.15</v>
      </c>
      <c r="C30" s="57">
        <v>0</v>
      </c>
      <c r="D30" s="57">
        <v>0</v>
      </c>
      <c r="E30" s="57">
        <v>0</v>
      </c>
      <c r="F30" s="57">
        <v>2283.15</v>
      </c>
      <c r="G30" s="57">
        <v>1300.94</v>
      </c>
      <c r="H30" s="57">
        <v>30.3</v>
      </c>
      <c r="I30" s="57">
        <v>0</v>
      </c>
      <c r="J30" s="57">
        <v>-689.01</v>
      </c>
      <c r="K30" s="57">
        <v>642.23</v>
      </c>
      <c r="L30" s="68">
        <v>0.28129120000000002</v>
      </c>
      <c r="M30" s="94" t="s">
        <v>412</v>
      </c>
      <c r="N30" s="57">
        <f t="shared" si="0"/>
        <v>-658.71</v>
      </c>
      <c r="O30" s="68"/>
      <c r="P30" s="68"/>
    </row>
    <row r="31" spans="1:16" x14ac:dyDescent="0.25">
      <c r="A31" s="68" t="s">
        <v>36</v>
      </c>
      <c r="B31" s="57">
        <v>1105595.05</v>
      </c>
      <c r="C31" s="57">
        <v>0</v>
      </c>
      <c r="D31" s="57">
        <v>0</v>
      </c>
      <c r="E31" s="57">
        <v>0</v>
      </c>
      <c r="F31" s="57">
        <v>1105595.05</v>
      </c>
      <c r="G31" s="57">
        <v>629968.68999999994</v>
      </c>
      <c r="H31" s="57">
        <v>14192.8</v>
      </c>
      <c r="I31" s="57">
        <v>0</v>
      </c>
      <c r="J31" s="57">
        <v>-333164.28999999998</v>
      </c>
      <c r="K31" s="57">
        <v>310997.2</v>
      </c>
      <c r="L31" s="68">
        <v>0.28129395000000001</v>
      </c>
      <c r="M31" s="94" t="s">
        <v>412</v>
      </c>
      <c r="N31" s="57">
        <f t="shared" si="0"/>
        <v>-318971.49</v>
      </c>
      <c r="O31" s="68"/>
      <c r="P31" s="68"/>
    </row>
    <row r="32" spans="1:16" x14ac:dyDescent="0.25">
      <c r="A32" s="68" t="s">
        <v>37</v>
      </c>
      <c r="B32" s="57">
        <v>703159.24</v>
      </c>
      <c r="C32" s="57">
        <v>0</v>
      </c>
      <c r="D32" s="57">
        <v>0</v>
      </c>
      <c r="E32" s="57">
        <v>0</v>
      </c>
      <c r="F32" s="57">
        <v>703159.24</v>
      </c>
      <c r="G32" s="57">
        <v>400660.53</v>
      </c>
      <c r="H32" s="57">
        <v>8680.8799999999992</v>
      </c>
      <c r="I32" s="57">
        <v>0</v>
      </c>
      <c r="J32" s="57">
        <v>-211546.98</v>
      </c>
      <c r="K32" s="57">
        <v>197794.43</v>
      </c>
      <c r="L32" s="68">
        <v>0.28129394000000002</v>
      </c>
      <c r="M32" s="94" t="s">
        <v>412</v>
      </c>
      <c r="N32" s="57">
        <f t="shared" si="0"/>
        <v>-202866.1</v>
      </c>
      <c r="O32" s="68"/>
      <c r="P32" s="68"/>
    </row>
    <row r="33" spans="1:16" x14ac:dyDescent="0.25">
      <c r="A33" s="68" t="s">
        <v>38</v>
      </c>
      <c r="B33" s="57">
        <v>168850.53</v>
      </c>
      <c r="C33" s="57">
        <v>0</v>
      </c>
      <c r="D33" s="57">
        <v>0</v>
      </c>
      <c r="E33" s="57">
        <v>0</v>
      </c>
      <c r="F33" s="57">
        <v>168850.53</v>
      </c>
      <c r="G33" s="57">
        <v>96211.13</v>
      </c>
      <c r="H33" s="57">
        <v>2084.4699999999998</v>
      </c>
      <c r="I33" s="57">
        <v>0</v>
      </c>
      <c r="J33" s="57">
        <v>-50798.98</v>
      </c>
      <c r="K33" s="57">
        <v>47496.62</v>
      </c>
      <c r="L33" s="68">
        <v>0.28129388</v>
      </c>
      <c r="M33" s="94" t="s">
        <v>412</v>
      </c>
      <c r="N33" s="57">
        <f t="shared" si="0"/>
        <v>-48714.51</v>
      </c>
      <c r="O33" s="68"/>
      <c r="P33" s="68"/>
    </row>
    <row r="34" spans="1:16" x14ac:dyDescent="0.25">
      <c r="A34" s="68" t="s">
        <v>39</v>
      </c>
      <c r="B34" s="57">
        <v>1286919.57</v>
      </c>
      <c r="C34" s="57">
        <v>0</v>
      </c>
      <c r="D34" s="57">
        <v>0</v>
      </c>
      <c r="E34" s="57">
        <v>0</v>
      </c>
      <c r="F34" s="57">
        <v>1286919.57</v>
      </c>
      <c r="G34" s="57">
        <v>733287.51</v>
      </c>
      <c r="H34" s="57">
        <v>15888.05</v>
      </c>
      <c r="I34" s="57">
        <v>0</v>
      </c>
      <c r="J34" s="57">
        <v>-387172.86</v>
      </c>
      <c r="K34" s="57">
        <v>362002.7</v>
      </c>
      <c r="L34" s="68">
        <v>0.28129396000000001</v>
      </c>
      <c r="M34" s="94" t="s">
        <v>412</v>
      </c>
      <c r="N34" s="57">
        <f t="shared" si="0"/>
        <v>-371284.81</v>
      </c>
      <c r="O34" s="57">
        <f>SUM(H12:H40)</f>
        <v>224179.15999999992</v>
      </c>
      <c r="P34" s="68"/>
    </row>
    <row r="35" spans="1:16" x14ac:dyDescent="0.25">
      <c r="A35" s="68" t="s">
        <v>40</v>
      </c>
      <c r="B35" s="57">
        <v>737252.64</v>
      </c>
      <c r="C35" s="57">
        <v>0</v>
      </c>
      <c r="D35" s="57">
        <v>0</v>
      </c>
      <c r="E35" s="57">
        <v>0</v>
      </c>
      <c r="F35" s="57">
        <v>737252.64</v>
      </c>
      <c r="G35" s="57">
        <v>420086.97</v>
      </c>
      <c r="H35" s="57">
        <v>9102.1</v>
      </c>
      <c r="I35" s="57">
        <v>0</v>
      </c>
      <c r="J35" s="57">
        <v>-221804.36</v>
      </c>
      <c r="K35" s="57">
        <v>207384.71</v>
      </c>
      <c r="L35" s="68">
        <v>0.28129395000000001</v>
      </c>
      <c r="M35" s="94" t="s">
        <v>412</v>
      </c>
      <c r="N35" s="57">
        <f t="shared" si="0"/>
        <v>-212702.25999999998</v>
      </c>
      <c r="O35" s="57">
        <f>SUM(J12:J40)</f>
        <v>-2383464.0399999996</v>
      </c>
      <c r="P35" s="68"/>
    </row>
    <row r="36" spans="1:16" x14ac:dyDescent="0.25">
      <c r="A36" s="68" t="s">
        <v>41</v>
      </c>
      <c r="B36" s="57">
        <v>28182.23</v>
      </c>
      <c r="C36" s="57">
        <v>0</v>
      </c>
      <c r="D36" s="57">
        <v>0</v>
      </c>
      <c r="E36" s="57">
        <v>0</v>
      </c>
      <c r="F36" s="57">
        <v>28182.23</v>
      </c>
      <c r="G36" s="57">
        <v>16058.25</v>
      </c>
      <c r="H36" s="57">
        <v>334.4</v>
      </c>
      <c r="I36" s="57">
        <v>0</v>
      </c>
      <c r="J36" s="57">
        <v>-8465.16</v>
      </c>
      <c r="K36" s="57">
        <v>7927.49</v>
      </c>
      <c r="L36" s="68">
        <v>0.28129391999999998</v>
      </c>
      <c r="M36" s="94" t="s">
        <v>412</v>
      </c>
      <c r="N36" s="57">
        <f t="shared" si="0"/>
        <v>-8130.76</v>
      </c>
      <c r="O36" s="57">
        <f>+H83</f>
        <v>-3241948.01</v>
      </c>
      <c r="P36" s="68"/>
    </row>
    <row r="37" spans="1:16" x14ac:dyDescent="0.25">
      <c r="A37" s="68" t="s">
        <v>42</v>
      </c>
      <c r="B37" s="57">
        <v>26418.77</v>
      </c>
      <c r="C37" s="57">
        <v>0</v>
      </c>
      <c r="D37" s="57">
        <v>0</v>
      </c>
      <c r="E37" s="57">
        <v>0</v>
      </c>
      <c r="F37" s="57">
        <v>26418.77</v>
      </c>
      <c r="G37" s="57">
        <v>15053.43</v>
      </c>
      <c r="H37" s="57">
        <v>301.77999999999997</v>
      </c>
      <c r="I37" s="57">
        <v>0</v>
      </c>
      <c r="J37" s="57">
        <v>-7923.77</v>
      </c>
      <c r="K37" s="57">
        <v>7431.44</v>
      </c>
      <c r="L37" s="68">
        <v>0.28129394000000002</v>
      </c>
      <c r="M37" s="94" t="s">
        <v>412</v>
      </c>
      <c r="N37" s="57">
        <f t="shared" si="0"/>
        <v>-7621.9900000000007</v>
      </c>
      <c r="O37" s="57">
        <f>+J83</f>
        <v>-914681.67</v>
      </c>
      <c r="P37" s="68"/>
    </row>
    <row r="38" spans="1:16" x14ac:dyDescent="0.25">
      <c r="A38" s="68" t="s">
        <v>43</v>
      </c>
      <c r="B38" s="57">
        <v>2009194.5</v>
      </c>
      <c r="C38" s="57">
        <v>0</v>
      </c>
      <c r="D38" s="57">
        <v>0</v>
      </c>
      <c r="E38" s="57">
        <v>0</v>
      </c>
      <c r="F38" s="57">
        <v>2009194.5</v>
      </c>
      <c r="G38" s="57">
        <v>1144840.18</v>
      </c>
      <c r="H38" s="57">
        <v>24804.93</v>
      </c>
      <c r="I38" s="57">
        <v>0</v>
      </c>
      <c r="J38" s="57">
        <v>-604470.85</v>
      </c>
      <c r="K38" s="57">
        <v>565174.26</v>
      </c>
      <c r="L38" s="68">
        <v>0.28129395000000001</v>
      </c>
      <c r="M38" s="94" t="s">
        <v>412</v>
      </c>
      <c r="N38" s="57">
        <f t="shared" si="0"/>
        <v>-579665.91999999993</v>
      </c>
      <c r="O38" s="57">
        <f>SUM(O34:O37)</f>
        <v>-6315914.5599999996</v>
      </c>
      <c r="P38" s="68" t="s">
        <v>181</v>
      </c>
    </row>
    <row r="39" spans="1:16" x14ac:dyDescent="0.25">
      <c r="A39" s="68" t="s">
        <v>44</v>
      </c>
      <c r="B39" s="57">
        <v>539795.27</v>
      </c>
      <c r="C39" s="57">
        <v>0</v>
      </c>
      <c r="D39" s="57">
        <v>0</v>
      </c>
      <c r="E39" s="57">
        <v>0</v>
      </c>
      <c r="F39" s="57">
        <v>539795.27</v>
      </c>
      <c r="G39" s="57">
        <v>307575.65000000002</v>
      </c>
      <c r="H39" s="57">
        <v>6664.21</v>
      </c>
      <c r="I39" s="57">
        <v>0</v>
      </c>
      <c r="J39" s="57">
        <v>-162398.72</v>
      </c>
      <c r="K39" s="57">
        <v>151841.14000000001</v>
      </c>
      <c r="L39" s="68">
        <v>0.28129394000000002</v>
      </c>
      <c r="M39" s="94" t="s">
        <v>412</v>
      </c>
      <c r="N39" s="57">
        <f t="shared" si="0"/>
        <v>-155734.51</v>
      </c>
      <c r="O39" s="68"/>
      <c r="P39" s="68"/>
    </row>
    <row r="40" spans="1:16" x14ac:dyDescent="0.25">
      <c r="A40" s="68" t="s">
        <v>45</v>
      </c>
      <c r="B40" s="57">
        <v>260111.54</v>
      </c>
      <c r="C40" s="57">
        <v>0</v>
      </c>
      <c r="D40" s="57">
        <v>0</v>
      </c>
      <c r="E40" s="57">
        <v>0</v>
      </c>
      <c r="F40" s="57">
        <v>260111.54</v>
      </c>
      <c r="G40" s="57">
        <v>148211.70000000001</v>
      </c>
      <c r="H40" s="57">
        <v>3211.36</v>
      </c>
      <c r="I40" s="57">
        <v>0</v>
      </c>
      <c r="J40" s="57">
        <v>-78255.259999999995</v>
      </c>
      <c r="K40" s="57">
        <v>73167.8</v>
      </c>
      <c r="L40" s="68">
        <v>0.28129394000000002</v>
      </c>
      <c r="M40" s="94" t="s">
        <v>412</v>
      </c>
      <c r="N40" s="57">
        <f t="shared" si="0"/>
        <v>-75043.899999999994</v>
      </c>
      <c r="O40" s="68"/>
      <c r="P40" s="68"/>
    </row>
    <row r="41" spans="1:16" x14ac:dyDescent="0.25">
      <c r="A41" s="68" t="s">
        <v>47</v>
      </c>
      <c r="B41" s="57">
        <v>13766654.119999999</v>
      </c>
      <c r="C41" s="57">
        <v>0</v>
      </c>
      <c r="D41" s="57">
        <v>0</v>
      </c>
      <c r="E41" s="57">
        <v>0</v>
      </c>
      <c r="F41" s="57">
        <v>13766654.119999999</v>
      </c>
      <c r="G41" s="57">
        <v>5310486.83</v>
      </c>
      <c r="H41" s="57">
        <v>-252249.82</v>
      </c>
      <c r="I41" s="57">
        <v>0</v>
      </c>
      <c r="J41" s="57">
        <v>-1569078.52</v>
      </c>
      <c r="K41" s="57">
        <v>3489158.49</v>
      </c>
      <c r="L41" s="68">
        <v>0.25345000000000001</v>
      </c>
      <c r="M41" s="94" t="s">
        <v>412</v>
      </c>
      <c r="N41" s="57">
        <f t="shared" ref="N41:N104" si="1">+J41+H41</f>
        <v>-1821328.34</v>
      </c>
      <c r="O41" s="68"/>
      <c r="P41" s="68"/>
    </row>
    <row r="42" spans="1:16" x14ac:dyDescent="0.25">
      <c r="A42" s="68" t="s">
        <v>49</v>
      </c>
      <c r="B42" s="57">
        <v>-189962004.49000001</v>
      </c>
      <c r="C42" s="57">
        <v>0</v>
      </c>
      <c r="D42" s="57">
        <v>0</v>
      </c>
      <c r="E42" s="57">
        <v>0</v>
      </c>
      <c r="F42" s="57">
        <v>-189962004.49000001</v>
      </c>
      <c r="G42" s="57">
        <v>-73277843.230000004</v>
      </c>
      <c r="H42" s="57">
        <v>208610.15</v>
      </c>
      <c r="I42" s="57">
        <v>0</v>
      </c>
      <c r="J42" s="57">
        <v>24923363.039999999</v>
      </c>
      <c r="K42" s="57">
        <v>-48145870.039999999</v>
      </c>
      <c r="L42" s="68">
        <v>0.25345000000000001</v>
      </c>
      <c r="M42" s="94" t="s">
        <v>412</v>
      </c>
      <c r="N42" s="57">
        <f t="shared" si="1"/>
        <v>25131973.189999998</v>
      </c>
      <c r="O42" s="68"/>
      <c r="P42" s="68"/>
    </row>
    <row r="43" spans="1:16" x14ac:dyDescent="0.25">
      <c r="A43" s="68" t="s">
        <v>51</v>
      </c>
      <c r="B43" s="57">
        <v>65695048.880000003</v>
      </c>
      <c r="C43" s="57">
        <v>0</v>
      </c>
      <c r="D43" s="57">
        <v>0</v>
      </c>
      <c r="E43" s="57">
        <v>0</v>
      </c>
      <c r="F43" s="57">
        <v>65695048.880000003</v>
      </c>
      <c r="G43" s="57">
        <v>25341865.109999999</v>
      </c>
      <c r="H43" s="57">
        <v>-955393.33</v>
      </c>
      <c r="I43" s="57">
        <v>0</v>
      </c>
      <c r="J43" s="57">
        <v>-7736061.6399999997</v>
      </c>
      <c r="K43" s="57">
        <v>16650410.140000001</v>
      </c>
      <c r="L43" s="68">
        <v>0.25345000000000001</v>
      </c>
      <c r="M43" s="94" t="s">
        <v>412</v>
      </c>
      <c r="N43" s="57">
        <f t="shared" si="1"/>
        <v>-8691454.9699999988</v>
      </c>
      <c r="O43" s="68"/>
      <c r="P43" s="68"/>
    </row>
    <row r="44" spans="1:16" x14ac:dyDescent="0.25">
      <c r="A44" s="68" t="s">
        <v>53</v>
      </c>
      <c r="B44" s="57">
        <v>-584472.07999999996</v>
      </c>
      <c r="C44" s="57">
        <v>0</v>
      </c>
      <c r="D44" s="57">
        <v>0</v>
      </c>
      <c r="E44" s="57">
        <v>0</v>
      </c>
      <c r="F44" s="57">
        <v>-584472.07999999996</v>
      </c>
      <c r="G44" s="57">
        <v>-225460.1</v>
      </c>
      <c r="H44" s="57">
        <v>-15998.39</v>
      </c>
      <c r="I44" s="57">
        <v>0</v>
      </c>
      <c r="J44" s="57">
        <v>93324.04</v>
      </c>
      <c r="K44" s="57">
        <v>-148134.45000000001</v>
      </c>
      <c r="L44" s="68">
        <v>0.25345000000000001</v>
      </c>
      <c r="M44" s="94" t="s">
        <v>412</v>
      </c>
      <c r="N44" s="57">
        <f t="shared" si="1"/>
        <v>77325.649999999994</v>
      </c>
      <c r="O44" s="68"/>
      <c r="P44" s="68"/>
    </row>
    <row r="45" spans="1:16" x14ac:dyDescent="0.25">
      <c r="A45" s="68" t="s">
        <v>55</v>
      </c>
      <c r="B45" s="57">
        <v>-578156.28</v>
      </c>
      <c r="C45" s="57">
        <v>0</v>
      </c>
      <c r="D45" s="57">
        <v>0</v>
      </c>
      <c r="E45" s="57">
        <v>0</v>
      </c>
      <c r="F45" s="57">
        <v>-578156.28</v>
      </c>
      <c r="G45" s="57">
        <v>-223023.79</v>
      </c>
      <c r="H45" s="57">
        <v>-21995.4</v>
      </c>
      <c r="I45" s="57">
        <v>0</v>
      </c>
      <c r="J45" s="57">
        <v>98485.48</v>
      </c>
      <c r="K45" s="57">
        <v>-146533.71</v>
      </c>
      <c r="L45" s="68">
        <v>0.25345000000000001</v>
      </c>
      <c r="M45" s="94" t="s">
        <v>412</v>
      </c>
      <c r="N45" s="57">
        <f t="shared" si="1"/>
        <v>76490.079999999987</v>
      </c>
      <c r="O45" s="68"/>
      <c r="P45" s="68"/>
    </row>
    <row r="46" spans="1:16" x14ac:dyDescent="0.25">
      <c r="A46" s="68" t="s">
        <v>57</v>
      </c>
      <c r="B46" s="57">
        <v>-1008976.78</v>
      </c>
      <c r="C46" s="57">
        <v>0</v>
      </c>
      <c r="D46" s="57">
        <v>0</v>
      </c>
      <c r="E46" s="57">
        <v>0</v>
      </c>
      <c r="F46" s="57">
        <v>-1008976.78</v>
      </c>
      <c r="G46" s="57">
        <v>-389212.79</v>
      </c>
      <c r="H46" s="57">
        <v>-30591.86</v>
      </c>
      <c r="I46" s="57">
        <v>0</v>
      </c>
      <c r="J46" s="57">
        <v>164079.49</v>
      </c>
      <c r="K46" s="57">
        <v>-255725.16</v>
      </c>
      <c r="L46" s="68">
        <v>0.25345000000000001</v>
      </c>
      <c r="M46" s="94" t="s">
        <v>412</v>
      </c>
      <c r="N46" s="57">
        <f t="shared" si="1"/>
        <v>133487.63</v>
      </c>
      <c r="O46" s="68"/>
      <c r="P46" s="68"/>
    </row>
    <row r="47" spans="1:16" x14ac:dyDescent="0.25">
      <c r="A47" s="68" t="s">
        <v>59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68">
        <v>0</v>
      </c>
      <c r="M47" s="94" t="s">
        <v>412</v>
      </c>
      <c r="N47" s="57">
        <f t="shared" si="1"/>
        <v>0</v>
      </c>
      <c r="O47" s="68"/>
      <c r="P47" s="68"/>
    </row>
    <row r="48" spans="1:16" x14ac:dyDescent="0.25">
      <c r="A48" s="68" t="s">
        <v>61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68">
        <v>0</v>
      </c>
      <c r="M48" s="94" t="s">
        <v>412</v>
      </c>
      <c r="N48" s="57">
        <f t="shared" si="1"/>
        <v>0</v>
      </c>
      <c r="O48" s="68"/>
      <c r="P48" s="68"/>
    </row>
    <row r="49" spans="1:16" x14ac:dyDescent="0.25">
      <c r="A49" s="68" t="s">
        <v>63</v>
      </c>
      <c r="B49" s="57">
        <v>-169004894.06</v>
      </c>
      <c r="C49" s="57">
        <v>0</v>
      </c>
      <c r="D49" s="57">
        <v>0</v>
      </c>
      <c r="E49" s="57">
        <v>0</v>
      </c>
      <c r="F49" s="57">
        <v>-169004894.06</v>
      </c>
      <c r="G49" s="57">
        <v>-59151712.920000002</v>
      </c>
      <c r="H49" s="57">
        <v>-641937.93999999994</v>
      </c>
      <c r="I49" s="57">
        <v>0</v>
      </c>
      <c r="J49" s="57">
        <v>24302623.109999999</v>
      </c>
      <c r="K49" s="57">
        <v>-35491027.75</v>
      </c>
      <c r="L49" s="68">
        <v>0.21</v>
      </c>
      <c r="M49" s="94" t="s">
        <v>412</v>
      </c>
      <c r="N49" s="57">
        <f t="shared" si="1"/>
        <v>23660685.169999998</v>
      </c>
      <c r="O49" s="68" t="s">
        <v>430</v>
      </c>
      <c r="P49" s="68"/>
    </row>
    <row r="50" spans="1:16" x14ac:dyDescent="0.25">
      <c r="A50" s="68" t="s">
        <v>65</v>
      </c>
      <c r="B50" s="57">
        <v>-169004894.06</v>
      </c>
      <c r="C50" s="57">
        <v>0</v>
      </c>
      <c r="D50" s="57">
        <v>0</v>
      </c>
      <c r="E50" s="57">
        <v>0</v>
      </c>
      <c r="F50" s="57">
        <v>-169004894.06</v>
      </c>
      <c r="G50" s="57">
        <v>-6041924.96</v>
      </c>
      <c r="H50" s="57">
        <v>35306.58</v>
      </c>
      <c r="I50" s="57">
        <v>0</v>
      </c>
      <c r="J50" s="57">
        <v>-1336644.26</v>
      </c>
      <c r="K50" s="57">
        <v>-7343262.6399999997</v>
      </c>
      <c r="L50" s="68">
        <v>4.3450000000000003E-2</v>
      </c>
      <c r="M50" s="94" t="s">
        <v>412</v>
      </c>
      <c r="N50" s="57">
        <f t="shared" si="1"/>
        <v>-1301337.68</v>
      </c>
      <c r="O50" s="68" t="s">
        <v>430</v>
      </c>
      <c r="P50" s="68"/>
    </row>
    <row r="51" spans="1:16" x14ac:dyDescent="0.25">
      <c r="A51" s="68" t="s">
        <v>67</v>
      </c>
      <c r="B51" s="57">
        <v>762122.54</v>
      </c>
      <c r="C51" s="57">
        <v>0</v>
      </c>
      <c r="D51" s="57">
        <v>0</v>
      </c>
      <c r="E51" s="57">
        <v>0</v>
      </c>
      <c r="F51" s="57">
        <v>762122.54</v>
      </c>
      <c r="G51" s="57">
        <v>293988.77</v>
      </c>
      <c r="H51" s="57">
        <v>8611.27</v>
      </c>
      <c r="I51" s="57">
        <v>0</v>
      </c>
      <c r="J51" s="57">
        <v>-109440.09</v>
      </c>
      <c r="K51" s="57">
        <v>193159.95</v>
      </c>
      <c r="L51" s="68">
        <v>0.25344999000000001</v>
      </c>
      <c r="M51" s="94" t="s">
        <v>412</v>
      </c>
      <c r="N51" s="57">
        <f t="shared" si="1"/>
        <v>-100828.81999999999</v>
      </c>
      <c r="O51" s="68"/>
      <c r="P51" s="68"/>
    </row>
    <row r="52" spans="1:16" x14ac:dyDescent="0.25">
      <c r="A52" s="68" t="s">
        <v>69</v>
      </c>
      <c r="B52" s="57">
        <v>151141690.06</v>
      </c>
      <c r="C52" s="57">
        <v>0</v>
      </c>
      <c r="D52" s="57">
        <v>0</v>
      </c>
      <c r="E52" s="57">
        <v>0</v>
      </c>
      <c r="F52" s="57">
        <v>151141690.06</v>
      </c>
      <c r="G52" s="57">
        <v>58302906.939999998</v>
      </c>
      <c r="H52" s="57">
        <v>-1648607.57</v>
      </c>
      <c r="I52" s="57">
        <v>0</v>
      </c>
      <c r="J52" s="57">
        <v>-18347438.030000001</v>
      </c>
      <c r="K52" s="57">
        <v>38306861.340000004</v>
      </c>
      <c r="L52" s="68">
        <v>0.25345000000000001</v>
      </c>
      <c r="M52" s="94" t="s">
        <v>412</v>
      </c>
      <c r="N52" s="57">
        <f t="shared" si="1"/>
        <v>-19996045.600000001</v>
      </c>
      <c r="O52" s="68"/>
      <c r="P52" s="68"/>
    </row>
    <row r="53" spans="1:16" x14ac:dyDescent="0.25">
      <c r="A53" s="68" t="s">
        <v>71</v>
      </c>
      <c r="B53" s="57">
        <v>-514365657.67000002</v>
      </c>
      <c r="C53" s="57">
        <v>0</v>
      </c>
      <c r="D53" s="57">
        <v>0</v>
      </c>
      <c r="E53" s="57">
        <v>0</v>
      </c>
      <c r="F53" s="57">
        <v>-514365657.67000002</v>
      </c>
      <c r="G53" s="57">
        <v>-198416552.44</v>
      </c>
      <c r="H53" s="57">
        <v>6804611.6699999999</v>
      </c>
      <c r="I53" s="57">
        <v>0</v>
      </c>
      <c r="J53" s="57">
        <v>61245964.840000004</v>
      </c>
      <c r="K53" s="57">
        <v>-130365975.93000001</v>
      </c>
      <c r="L53" s="68">
        <v>0.25345000000000001</v>
      </c>
      <c r="M53" s="94" t="s">
        <v>412</v>
      </c>
      <c r="N53" s="57">
        <f t="shared" si="1"/>
        <v>68050576.510000005</v>
      </c>
      <c r="O53" s="68"/>
      <c r="P53" s="68"/>
    </row>
    <row r="54" spans="1:16" x14ac:dyDescent="0.25">
      <c r="A54" s="68" t="s">
        <v>72</v>
      </c>
      <c r="B54" s="57">
        <v>6196.45</v>
      </c>
      <c r="C54" s="57">
        <v>0</v>
      </c>
      <c r="D54" s="57">
        <v>0</v>
      </c>
      <c r="E54" s="57">
        <v>0</v>
      </c>
      <c r="F54" s="57">
        <v>6196.45</v>
      </c>
      <c r="G54" s="57">
        <v>2390.2800000000002</v>
      </c>
      <c r="H54" s="57">
        <v>-880.07</v>
      </c>
      <c r="I54" s="57">
        <v>0</v>
      </c>
      <c r="J54" s="57">
        <v>60.27</v>
      </c>
      <c r="K54" s="57">
        <v>1570.48</v>
      </c>
      <c r="L54" s="68">
        <v>0.25344834999999999</v>
      </c>
      <c r="M54" s="94" t="s">
        <v>412</v>
      </c>
      <c r="N54" s="57">
        <f t="shared" si="1"/>
        <v>-819.80000000000007</v>
      </c>
      <c r="O54" s="68"/>
      <c r="P54" s="68"/>
    </row>
    <row r="55" spans="1:16" x14ac:dyDescent="0.25">
      <c r="A55" s="68" t="s">
        <v>74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v>-19783342.280000001</v>
      </c>
      <c r="I55" s="57">
        <v>0</v>
      </c>
      <c r="J55" s="57">
        <v>19783342.280000001</v>
      </c>
      <c r="K55" s="57">
        <v>0</v>
      </c>
      <c r="L55" s="68">
        <v>0</v>
      </c>
      <c r="M55" s="94" t="s">
        <v>412</v>
      </c>
      <c r="N55" s="57">
        <f t="shared" si="1"/>
        <v>0</v>
      </c>
      <c r="O55" s="68"/>
      <c r="P55" s="68"/>
    </row>
    <row r="56" spans="1:16" x14ac:dyDescent="0.25">
      <c r="A56" s="68" t="s">
        <v>75</v>
      </c>
      <c r="B56" s="57">
        <v>141309587.74000001</v>
      </c>
      <c r="C56" s="57">
        <v>0</v>
      </c>
      <c r="D56" s="57">
        <v>0</v>
      </c>
      <c r="E56" s="57">
        <v>0</v>
      </c>
      <c r="F56" s="57">
        <v>141309587.74000001</v>
      </c>
      <c r="G56" s="57">
        <v>49458355.710000001</v>
      </c>
      <c r="H56" s="57">
        <v>0</v>
      </c>
      <c r="I56" s="57">
        <v>0</v>
      </c>
      <c r="J56" s="57">
        <v>-19783342.280000001</v>
      </c>
      <c r="K56" s="57">
        <v>29675013.43</v>
      </c>
      <c r="L56" s="68">
        <v>0.21</v>
      </c>
      <c r="M56" s="94" t="s">
        <v>413</v>
      </c>
      <c r="N56" s="57">
        <f t="shared" si="1"/>
        <v>-19783342.280000001</v>
      </c>
      <c r="O56" s="68"/>
      <c r="P56" s="68"/>
    </row>
    <row r="57" spans="1:16" x14ac:dyDescent="0.25">
      <c r="A57" s="68" t="s">
        <v>76</v>
      </c>
      <c r="B57" s="57">
        <v>194143570</v>
      </c>
      <c r="C57" s="57">
        <v>0</v>
      </c>
      <c r="D57" s="57">
        <v>0</v>
      </c>
      <c r="E57" s="57">
        <v>0</v>
      </c>
      <c r="F57" s="57">
        <v>194143570</v>
      </c>
      <c r="G57" s="57">
        <v>67950249.5</v>
      </c>
      <c r="H57" s="57">
        <v>0</v>
      </c>
      <c r="I57" s="57">
        <v>0</v>
      </c>
      <c r="J57" s="57">
        <v>-27180099.800000001</v>
      </c>
      <c r="K57" s="57">
        <v>40770149.700000003</v>
      </c>
      <c r="L57" s="68">
        <v>0.21</v>
      </c>
      <c r="M57" s="94" t="s">
        <v>412</v>
      </c>
      <c r="N57" s="57">
        <f t="shared" si="1"/>
        <v>-27180099.800000001</v>
      </c>
      <c r="O57" s="68"/>
      <c r="P57" s="68"/>
    </row>
    <row r="58" spans="1:16" x14ac:dyDescent="0.25">
      <c r="A58" s="68" t="s">
        <v>77</v>
      </c>
      <c r="B58" s="57">
        <v>0</v>
      </c>
      <c r="C58" s="57">
        <v>0</v>
      </c>
      <c r="D58" s="57">
        <v>0</v>
      </c>
      <c r="E58" s="57">
        <v>0</v>
      </c>
      <c r="F58" s="57">
        <v>0</v>
      </c>
      <c r="G58" s="57">
        <v>0.01</v>
      </c>
      <c r="H58" s="57">
        <v>0</v>
      </c>
      <c r="I58" s="57">
        <v>0</v>
      </c>
      <c r="J58" s="57">
        <v>-0.01</v>
      </c>
      <c r="K58" s="57">
        <v>0</v>
      </c>
      <c r="L58" s="68">
        <v>0</v>
      </c>
      <c r="M58" s="94" t="s">
        <v>412</v>
      </c>
      <c r="N58" s="57">
        <f t="shared" si="1"/>
        <v>-0.01</v>
      </c>
      <c r="O58" s="68"/>
      <c r="P58" s="68"/>
    </row>
    <row r="59" spans="1:16" x14ac:dyDescent="0.25">
      <c r="A59" s="68" t="s">
        <v>78</v>
      </c>
      <c r="B59" s="57">
        <v>268538363</v>
      </c>
      <c r="C59" s="57">
        <v>0</v>
      </c>
      <c r="D59" s="57">
        <v>0</v>
      </c>
      <c r="E59" s="57">
        <v>0</v>
      </c>
      <c r="F59" s="57">
        <v>268538363</v>
      </c>
      <c r="G59" s="57">
        <v>9600246.4700000007</v>
      </c>
      <c r="H59" s="57">
        <v>0</v>
      </c>
      <c r="I59" s="57">
        <v>0</v>
      </c>
      <c r="J59" s="57">
        <v>2067745.41</v>
      </c>
      <c r="K59" s="57">
        <v>11667991.880000001</v>
      </c>
      <c r="L59" s="68">
        <v>4.3450000000000003E-2</v>
      </c>
      <c r="M59" s="94" t="s">
        <v>412</v>
      </c>
      <c r="N59" s="57">
        <f t="shared" si="1"/>
        <v>2067745.41</v>
      </c>
      <c r="O59" s="68"/>
      <c r="P59" s="68"/>
    </row>
    <row r="60" spans="1:16" x14ac:dyDescent="0.25">
      <c r="A60" s="68" t="s">
        <v>80</v>
      </c>
      <c r="B60" s="57">
        <v>248190.04</v>
      </c>
      <c r="C60" s="57">
        <v>0</v>
      </c>
      <c r="D60" s="57">
        <v>0</v>
      </c>
      <c r="E60" s="57">
        <v>0</v>
      </c>
      <c r="F60" s="57">
        <v>248190.04</v>
      </c>
      <c r="G60" s="57">
        <v>95739.3</v>
      </c>
      <c r="H60" s="57">
        <v>-32835.360000000001</v>
      </c>
      <c r="I60" s="57">
        <v>0</v>
      </c>
      <c r="J60" s="57">
        <v>-0.17</v>
      </c>
      <c r="K60" s="57">
        <v>62903.77</v>
      </c>
      <c r="L60" s="68">
        <v>0.25345002</v>
      </c>
      <c r="M60" s="94" t="s">
        <v>412</v>
      </c>
      <c r="N60" s="57">
        <f t="shared" si="1"/>
        <v>-32835.53</v>
      </c>
      <c r="O60" s="68"/>
      <c r="P60" s="68"/>
    </row>
    <row r="61" spans="1:16" x14ac:dyDescent="0.25">
      <c r="A61" s="68" t="s">
        <v>82</v>
      </c>
      <c r="B61" s="57">
        <v>-5364387.37</v>
      </c>
      <c r="C61" s="57">
        <v>0</v>
      </c>
      <c r="D61" s="57">
        <v>0</v>
      </c>
      <c r="E61" s="57">
        <v>0</v>
      </c>
      <c r="F61" s="57">
        <v>-5364387.37</v>
      </c>
      <c r="G61" s="57">
        <v>-2069312.43</v>
      </c>
      <c r="H61" s="57">
        <v>-373436.07</v>
      </c>
      <c r="I61" s="57">
        <v>0</v>
      </c>
      <c r="J61" s="57">
        <v>1083144.51</v>
      </c>
      <c r="K61" s="57">
        <v>-1359603.99</v>
      </c>
      <c r="L61" s="68">
        <v>0.25345000000000001</v>
      </c>
      <c r="M61" s="94" t="s">
        <v>412</v>
      </c>
      <c r="N61" s="57">
        <f t="shared" si="1"/>
        <v>709708.44</v>
      </c>
      <c r="O61" s="68"/>
      <c r="P61" s="68"/>
    </row>
    <row r="62" spans="1:16" x14ac:dyDescent="0.25">
      <c r="A62" s="68" t="s">
        <v>84</v>
      </c>
      <c r="B62" s="57">
        <v>-11393068.41</v>
      </c>
      <c r="C62" s="57">
        <v>0</v>
      </c>
      <c r="D62" s="57">
        <v>0</v>
      </c>
      <c r="E62" s="57">
        <v>0</v>
      </c>
      <c r="F62" s="57">
        <v>-11393068.41</v>
      </c>
      <c r="G62" s="57">
        <v>-4394876.13</v>
      </c>
      <c r="H62" s="57">
        <v>-460633.82</v>
      </c>
      <c r="I62" s="57">
        <v>0</v>
      </c>
      <c r="J62" s="57">
        <v>1967936.76</v>
      </c>
      <c r="K62" s="57">
        <v>-2887573.19</v>
      </c>
      <c r="L62" s="68">
        <v>0.25345000000000001</v>
      </c>
      <c r="M62" s="94" t="s">
        <v>412</v>
      </c>
      <c r="N62" s="57">
        <f t="shared" si="1"/>
        <v>1507302.94</v>
      </c>
      <c r="O62" s="68"/>
      <c r="P62" s="68"/>
    </row>
    <row r="63" spans="1:16" x14ac:dyDescent="0.25">
      <c r="A63" s="68" t="s">
        <v>86</v>
      </c>
      <c r="B63" s="57">
        <v>678520.98</v>
      </c>
      <c r="C63" s="57">
        <v>0</v>
      </c>
      <c r="D63" s="57">
        <v>0</v>
      </c>
      <c r="E63" s="57">
        <v>0</v>
      </c>
      <c r="F63" s="57">
        <v>678520.98</v>
      </c>
      <c r="G63" s="57">
        <v>261739.46</v>
      </c>
      <c r="H63" s="57">
        <v>-7927.9</v>
      </c>
      <c r="I63" s="57">
        <v>0</v>
      </c>
      <c r="J63" s="57">
        <v>-81840.42</v>
      </c>
      <c r="K63" s="57">
        <v>171971.14</v>
      </c>
      <c r="L63" s="68">
        <v>0.25345000000000001</v>
      </c>
      <c r="M63" s="94" t="s">
        <v>412</v>
      </c>
      <c r="N63" s="57">
        <f t="shared" si="1"/>
        <v>-89768.319999999992</v>
      </c>
      <c r="O63" s="68"/>
      <c r="P63" s="68"/>
    </row>
    <row r="64" spans="1:16" x14ac:dyDescent="0.25">
      <c r="A64" s="68" t="s">
        <v>88</v>
      </c>
      <c r="B64" s="57">
        <v>476208.91</v>
      </c>
      <c r="C64" s="57">
        <v>0</v>
      </c>
      <c r="D64" s="57">
        <v>0</v>
      </c>
      <c r="E64" s="57">
        <v>0</v>
      </c>
      <c r="F64" s="57">
        <v>476208.91</v>
      </c>
      <c r="G64" s="57">
        <v>183697.59</v>
      </c>
      <c r="H64" s="57">
        <v>-8932.67</v>
      </c>
      <c r="I64" s="57">
        <v>0</v>
      </c>
      <c r="J64" s="57">
        <v>-54069.77</v>
      </c>
      <c r="K64" s="57">
        <v>120695.15</v>
      </c>
      <c r="L64" s="68">
        <v>0.25345000000000001</v>
      </c>
      <c r="M64" s="94" t="s">
        <v>412</v>
      </c>
      <c r="N64" s="57">
        <f t="shared" si="1"/>
        <v>-63002.439999999995</v>
      </c>
      <c r="O64" s="68"/>
      <c r="P64" s="68"/>
    </row>
    <row r="65" spans="1:16" x14ac:dyDescent="0.25">
      <c r="A65" s="68" t="s">
        <v>90</v>
      </c>
      <c r="B65" s="57">
        <v>-12596149.34</v>
      </c>
      <c r="C65" s="57">
        <v>0</v>
      </c>
      <c r="D65" s="57">
        <v>0</v>
      </c>
      <c r="E65" s="57">
        <v>0</v>
      </c>
      <c r="F65" s="57">
        <v>-12596149.34</v>
      </c>
      <c r="G65" s="57">
        <v>-4858964.6100000003</v>
      </c>
      <c r="H65" s="57">
        <v>-24400.38</v>
      </c>
      <c r="I65" s="57">
        <v>0</v>
      </c>
      <c r="J65" s="57">
        <v>1690870.94</v>
      </c>
      <c r="K65" s="57">
        <v>-3192494.05</v>
      </c>
      <c r="L65" s="68">
        <v>0.25345000000000001</v>
      </c>
      <c r="M65" s="94" t="s">
        <v>413</v>
      </c>
      <c r="N65" s="57">
        <f t="shared" si="1"/>
        <v>1666470.56</v>
      </c>
      <c r="O65" s="68"/>
      <c r="P65" s="68"/>
    </row>
    <row r="66" spans="1:16" x14ac:dyDescent="0.25">
      <c r="A66" s="68" t="s">
        <v>92</v>
      </c>
      <c r="B66" s="57">
        <v>-2467663268.46</v>
      </c>
      <c r="C66" s="57">
        <v>0</v>
      </c>
      <c r="D66" s="57">
        <v>0</v>
      </c>
      <c r="E66" s="57">
        <v>0</v>
      </c>
      <c r="F66" s="57">
        <v>-2467663268.46</v>
      </c>
      <c r="G66" s="57">
        <v>-863682143.96000004</v>
      </c>
      <c r="H66" s="57">
        <v>50072377.409999996</v>
      </c>
      <c r="I66" s="57">
        <v>0</v>
      </c>
      <c r="J66" s="57">
        <v>295400480.17000002</v>
      </c>
      <c r="K66" s="57">
        <v>-518209286.38</v>
      </c>
      <c r="L66" s="68">
        <v>0.21</v>
      </c>
      <c r="M66" s="94" t="s">
        <v>413</v>
      </c>
      <c r="N66" s="57">
        <f t="shared" si="1"/>
        <v>345472857.58000004</v>
      </c>
      <c r="O66" s="68"/>
      <c r="P66" s="68"/>
    </row>
    <row r="67" spans="1:16" x14ac:dyDescent="0.25">
      <c r="A67" s="68" t="s">
        <v>94</v>
      </c>
      <c r="B67" s="57">
        <v>-1793631217.8599999</v>
      </c>
      <c r="C67" s="57">
        <v>0</v>
      </c>
      <c r="D67" s="57">
        <v>0</v>
      </c>
      <c r="E67" s="57">
        <v>0</v>
      </c>
      <c r="F67" s="57">
        <v>-1793631217.8599999</v>
      </c>
      <c r="G67" s="57">
        <v>-64122316.039999999</v>
      </c>
      <c r="H67" s="57">
        <v>-798172.94</v>
      </c>
      <c r="I67" s="57">
        <v>0</v>
      </c>
      <c r="J67" s="57">
        <v>-13012787.43</v>
      </c>
      <c r="K67" s="57">
        <v>-77933276.409999996</v>
      </c>
      <c r="L67" s="68">
        <v>4.3450000000000003E-2</v>
      </c>
      <c r="M67" s="94" t="s">
        <v>413</v>
      </c>
      <c r="N67" s="57">
        <f t="shared" si="1"/>
        <v>-13810960.369999999</v>
      </c>
      <c r="O67" s="68"/>
      <c r="P67" s="68"/>
    </row>
    <row r="68" spans="1:16" x14ac:dyDescent="0.25">
      <c r="A68" s="68" t="s">
        <v>96</v>
      </c>
      <c r="B68" s="57">
        <v>125943563.23999999</v>
      </c>
      <c r="C68" s="57">
        <v>0</v>
      </c>
      <c r="D68" s="57">
        <v>0</v>
      </c>
      <c r="E68" s="57">
        <v>0</v>
      </c>
      <c r="F68" s="57">
        <v>125943563.23999999</v>
      </c>
      <c r="G68" s="57">
        <v>48582729.520000003</v>
      </c>
      <c r="H68" s="57">
        <v>-156920.24</v>
      </c>
      <c r="I68" s="57">
        <v>0</v>
      </c>
      <c r="J68" s="57">
        <v>-16505413.18</v>
      </c>
      <c r="K68" s="57">
        <v>31920396.100000001</v>
      </c>
      <c r="L68" s="68">
        <v>0.25345000000000001</v>
      </c>
      <c r="M68" s="94" t="s">
        <v>412</v>
      </c>
      <c r="N68" s="57">
        <f t="shared" si="1"/>
        <v>-16662333.42</v>
      </c>
      <c r="O68" s="68"/>
      <c r="P68" s="68"/>
    </row>
    <row r="69" spans="1:16" x14ac:dyDescent="0.25">
      <c r="A69" s="68" t="s">
        <v>98</v>
      </c>
      <c r="B69" s="57">
        <v>-2183941.7000000002</v>
      </c>
      <c r="C69" s="57">
        <v>0</v>
      </c>
      <c r="D69" s="57">
        <v>0</v>
      </c>
      <c r="E69" s="57">
        <v>0</v>
      </c>
      <c r="F69" s="57">
        <v>-2183941.7000000002</v>
      </c>
      <c r="G69" s="57">
        <v>-842455.51</v>
      </c>
      <c r="H69" s="57">
        <v>38832.31</v>
      </c>
      <c r="I69" s="57">
        <v>0</v>
      </c>
      <c r="J69" s="57">
        <v>250103.18</v>
      </c>
      <c r="K69" s="57">
        <v>-553520.02</v>
      </c>
      <c r="L69" s="68">
        <v>0.25345000000000001</v>
      </c>
      <c r="M69" s="94" t="s">
        <v>412</v>
      </c>
      <c r="N69" s="57">
        <f t="shared" si="1"/>
        <v>288935.49</v>
      </c>
      <c r="O69" s="68"/>
      <c r="P69" s="68"/>
    </row>
    <row r="70" spans="1:16" x14ac:dyDescent="0.25">
      <c r="A70" s="68" t="s">
        <v>100</v>
      </c>
      <c r="B70" s="5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68">
        <v>0</v>
      </c>
      <c r="M70" s="94" t="s">
        <v>412</v>
      </c>
      <c r="N70" s="57">
        <f t="shared" si="1"/>
        <v>0</v>
      </c>
      <c r="O70" s="68"/>
      <c r="P70" s="68"/>
    </row>
    <row r="71" spans="1:16" x14ac:dyDescent="0.25">
      <c r="A71" s="68" t="s">
        <v>102</v>
      </c>
      <c r="B71" s="57">
        <v>81591563.310000002</v>
      </c>
      <c r="C71" s="57">
        <v>0</v>
      </c>
      <c r="D71" s="57">
        <v>0</v>
      </c>
      <c r="E71" s="57">
        <v>0</v>
      </c>
      <c r="F71" s="57">
        <v>81591563.310000002</v>
      </c>
      <c r="G71" s="57">
        <v>31473945.550000001</v>
      </c>
      <c r="H71" s="57">
        <v>756479.63</v>
      </c>
      <c r="I71" s="57">
        <v>0</v>
      </c>
      <c r="J71" s="57">
        <v>-11551043.460000001</v>
      </c>
      <c r="K71" s="57">
        <v>20679381.719999999</v>
      </c>
      <c r="L71" s="68">
        <v>0.25345000000000001</v>
      </c>
      <c r="M71" s="94" t="s">
        <v>412</v>
      </c>
      <c r="N71" s="57">
        <f t="shared" si="1"/>
        <v>-10794563.83</v>
      </c>
      <c r="O71" s="68"/>
      <c r="P71" s="68"/>
    </row>
    <row r="72" spans="1:16" x14ac:dyDescent="0.25">
      <c r="A72" s="68" t="s">
        <v>103</v>
      </c>
      <c r="B72" s="57">
        <v>3119528</v>
      </c>
      <c r="C72" s="57">
        <v>0</v>
      </c>
      <c r="D72" s="57">
        <v>0</v>
      </c>
      <c r="E72" s="57">
        <v>0</v>
      </c>
      <c r="F72" s="57">
        <v>3119528</v>
      </c>
      <c r="G72" s="57">
        <v>1203357.93</v>
      </c>
      <c r="H72" s="57">
        <v>0</v>
      </c>
      <c r="I72" s="57">
        <v>0</v>
      </c>
      <c r="J72" s="57">
        <v>-412713.56</v>
      </c>
      <c r="K72" s="57">
        <v>790644.37</v>
      </c>
      <c r="L72" s="68">
        <v>0.25345000000000001</v>
      </c>
      <c r="M72" s="94" t="s">
        <v>412</v>
      </c>
      <c r="N72" s="57">
        <f t="shared" si="1"/>
        <v>-412713.56</v>
      </c>
      <c r="O72" s="68"/>
      <c r="P72" s="68"/>
    </row>
    <row r="73" spans="1:16" x14ac:dyDescent="0.25">
      <c r="A73" s="68" t="s">
        <v>104</v>
      </c>
      <c r="B73" s="57">
        <v>9640008</v>
      </c>
      <c r="C73" s="57">
        <v>0</v>
      </c>
      <c r="D73" s="57">
        <v>0</v>
      </c>
      <c r="E73" s="57">
        <v>0</v>
      </c>
      <c r="F73" s="57">
        <v>9640008</v>
      </c>
      <c r="G73" s="57">
        <v>3718633.09</v>
      </c>
      <c r="H73" s="57">
        <v>-121384.59</v>
      </c>
      <c r="I73" s="57">
        <v>0</v>
      </c>
      <c r="J73" s="57">
        <v>-1153988.47</v>
      </c>
      <c r="K73" s="57">
        <v>2443260.0299999998</v>
      </c>
      <c r="L73" s="68">
        <v>0.25345000000000001</v>
      </c>
      <c r="M73" s="94" t="s">
        <v>412</v>
      </c>
      <c r="N73" s="57">
        <f t="shared" si="1"/>
        <v>-1275373.06</v>
      </c>
      <c r="O73" s="68"/>
      <c r="P73" s="68"/>
    </row>
    <row r="74" spans="1:16" x14ac:dyDescent="0.25">
      <c r="A74" s="68" t="s">
        <v>105</v>
      </c>
      <c r="B74" s="57">
        <v>-9640008</v>
      </c>
      <c r="C74" s="57">
        <v>0</v>
      </c>
      <c r="D74" s="57">
        <v>0</v>
      </c>
      <c r="E74" s="57">
        <v>0</v>
      </c>
      <c r="F74" s="57">
        <v>-9640008</v>
      </c>
      <c r="G74" s="57">
        <v>-3718633.09</v>
      </c>
      <c r="H74" s="57">
        <v>121384.59</v>
      </c>
      <c r="I74" s="57">
        <v>0</v>
      </c>
      <c r="J74" s="57">
        <v>1153988.47</v>
      </c>
      <c r="K74" s="57">
        <v>-2443260.0299999998</v>
      </c>
      <c r="L74" s="68">
        <v>0.25345000000000001</v>
      </c>
      <c r="M74" s="94" t="s">
        <v>412</v>
      </c>
      <c r="N74" s="57">
        <f t="shared" si="1"/>
        <v>1275373.06</v>
      </c>
      <c r="O74" s="68"/>
      <c r="P74" s="68"/>
    </row>
    <row r="75" spans="1:16" x14ac:dyDescent="0.25">
      <c r="A75" s="68" t="s">
        <v>106</v>
      </c>
      <c r="B75" s="57">
        <v>46775125</v>
      </c>
      <c r="C75" s="57">
        <v>0</v>
      </c>
      <c r="D75" s="57">
        <v>0</v>
      </c>
      <c r="E75" s="57">
        <v>0</v>
      </c>
      <c r="F75" s="57">
        <v>46775125</v>
      </c>
      <c r="G75" s="57">
        <v>18043504.469999999</v>
      </c>
      <c r="H75" s="57">
        <v>-2465563.4300000002</v>
      </c>
      <c r="I75" s="57">
        <v>0</v>
      </c>
      <c r="J75" s="57">
        <v>-3722785.6</v>
      </c>
      <c r="K75" s="57">
        <v>11855155.439999999</v>
      </c>
      <c r="L75" s="68">
        <v>0.25345000000000001</v>
      </c>
      <c r="M75" s="94" t="s">
        <v>412</v>
      </c>
      <c r="N75" s="57">
        <f t="shared" si="1"/>
        <v>-6188349.0300000003</v>
      </c>
      <c r="O75" s="68"/>
      <c r="P75" s="68"/>
    </row>
    <row r="76" spans="1:16" x14ac:dyDescent="0.25">
      <c r="A76" s="68" t="s">
        <v>107</v>
      </c>
      <c r="B76" s="57">
        <v>-46775125</v>
      </c>
      <c r="C76" s="57">
        <v>0</v>
      </c>
      <c r="D76" s="57">
        <v>0</v>
      </c>
      <c r="E76" s="57">
        <v>0</v>
      </c>
      <c r="F76" s="57">
        <v>-46775125</v>
      </c>
      <c r="G76" s="57">
        <v>-18043504.469999999</v>
      </c>
      <c r="H76" s="57">
        <v>2465563.4300000002</v>
      </c>
      <c r="I76" s="57">
        <v>0</v>
      </c>
      <c r="J76" s="57">
        <v>3722785.6</v>
      </c>
      <c r="K76" s="57">
        <v>-11855155.439999999</v>
      </c>
      <c r="L76" s="68">
        <v>0.25345000000000001</v>
      </c>
      <c r="M76" s="94" t="s">
        <v>412</v>
      </c>
      <c r="N76" s="57">
        <f t="shared" si="1"/>
        <v>6188349.0300000003</v>
      </c>
      <c r="O76" s="68"/>
      <c r="P76" s="68"/>
    </row>
    <row r="77" spans="1:16" x14ac:dyDescent="0.25">
      <c r="A77" s="68" t="s">
        <v>109</v>
      </c>
      <c r="B77" s="57">
        <v>13977835</v>
      </c>
      <c r="C77" s="57">
        <v>0</v>
      </c>
      <c r="D77" s="57">
        <v>0</v>
      </c>
      <c r="E77" s="57">
        <v>0</v>
      </c>
      <c r="F77" s="57">
        <v>13977835</v>
      </c>
      <c r="G77" s="57">
        <v>5391949.8600000003</v>
      </c>
      <c r="H77" s="57">
        <v>212172.01</v>
      </c>
      <c r="I77" s="57">
        <v>0</v>
      </c>
      <c r="J77" s="57">
        <v>-2061439.58</v>
      </c>
      <c r="K77" s="57">
        <v>3542682.29</v>
      </c>
      <c r="L77" s="68">
        <v>0.25345000000000001</v>
      </c>
      <c r="M77" s="94" t="s">
        <v>412</v>
      </c>
      <c r="N77" s="57">
        <f t="shared" si="1"/>
        <v>-1849267.57</v>
      </c>
      <c r="O77" s="68"/>
      <c r="P77" s="68"/>
    </row>
    <row r="78" spans="1:16" x14ac:dyDescent="0.25">
      <c r="A78" s="68" t="s">
        <v>111</v>
      </c>
      <c r="B78" s="57">
        <v>383749.84</v>
      </c>
      <c r="C78" s="57">
        <v>0</v>
      </c>
      <c r="D78" s="57">
        <v>0</v>
      </c>
      <c r="E78" s="57">
        <v>0</v>
      </c>
      <c r="F78" s="57">
        <v>383749.84</v>
      </c>
      <c r="G78" s="57">
        <v>148031.5</v>
      </c>
      <c r="H78" s="57">
        <v>11693.21</v>
      </c>
      <c r="I78" s="57">
        <v>0</v>
      </c>
      <c r="J78" s="57">
        <v>-62463.31</v>
      </c>
      <c r="K78" s="57">
        <v>97261.4</v>
      </c>
      <c r="L78" s="68">
        <v>0.25345001</v>
      </c>
      <c r="M78" s="94" t="s">
        <v>412</v>
      </c>
      <c r="N78" s="57">
        <f t="shared" si="1"/>
        <v>-50770.1</v>
      </c>
      <c r="O78" s="68"/>
      <c r="P78" s="68"/>
    </row>
    <row r="79" spans="1:16" x14ac:dyDescent="0.25">
      <c r="A79" s="68" t="s">
        <v>113</v>
      </c>
      <c r="B79" s="57">
        <v>79543.13</v>
      </c>
      <c r="C79" s="57">
        <v>0</v>
      </c>
      <c r="D79" s="57">
        <v>0</v>
      </c>
      <c r="E79" s="57">
        <v>0</v>
      </c>
      <c r="F79" s="57">
        <v>79543.13</v>
      </c>
      <c r="G79" s="57">
        <v>30683.759999999998</v>
      </c>
      <c r="H79" s="57">
        <v>1957.65</v>
      </c>
      <c r="I79" s="57">
        <v>0</v>
      </c>
      <c r="J79" s="57">
        <v>-12481.2</v>
      </c>
      <c r="K79" s="57">
        <v>20160.21</v>
      </c>
      <c r="L79" s="68">
        <v>0.25345004999999998</v>
      </c>
      <c r="M79" s="94" t="s">
        <v>412</v>
      </c>
      <c r="N79" s="57">
        <f t="shared" si="1"/>
        <v>-10523.550000000001</v>
      </c>
      <c r="O79" s="68"/>
      <c r="P79" s="68"/>
    </row>
    <row r="80" spans="1:16" x14ac:dyDescent="0.25">
      <c r="A80" s="68" t="s">
        <v>114</v>
      </c>
      <c r="B80" s="57">
        <v>-22320525.66</v>
      </c>
      <c r="C80" s="57">
        <v>0</v>
      </c>
      <c r="D80" s="57">
        <v>0</v>
      </c>
      <c r="E80" s="57">
        <v>0</v>
      </c>
      <c r="F80" s="57">
        <v>-22320525.66</v>
      </c>
      <c r="G80" s="57">
        <v>22320525.66</v>
      </c>
      <c r="H80" s="57">
        <v>0</v>
      </c>
      <c r="I80" s="57">
        <v>0</v>
      </c>
      <c r="J80" s="57">
        <v>0</v>
      </c>
      <c r="K80" s="57">
        <v>22320525.66</v>
      </c>
      <c r="L80" s="69" t="s">
        <v>115</v>
      </c>
      <c r="M80" s="94" t="s">
        <v>412</v>
      </c>
      <c r="N80" s="57">
        <f t="shared" si="1"/>
        <v>0</v>
      </c>
      <c r="O80" s="68"/>
      <c r="P80" s="68"/>
    </row>
    <row r="81" spans="1:16" x14ac:dyDescent="0.25">
      <c r="A81" s="68" t="s">
        <v>117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-428223.74</v>
      </c>
      <c r="I81" s="57">
        <v>0</v>
      </c>
      <c r="J81" s="57">
        <v>428223.74</v>
      </c>
      <c r="K81" s="57">
        <v>0</v>
      </c>
      <c r="L81" s="68">
        <v>0</v>
      </c>
      <c r="M81" s="94" t="s">
        <v>412</v>
      </c>
      <c r="N81" s="57">
        <f t="shared" si="1"/>
        <v>0</v>
      </c>
      <c r="O81" s="68"/>
      <c r="P81" s="68"/>
    </row>
    <row r="82" spans="1:16" x14ac:dyDescent="0.25">
      <c r="A82" s="68" t="s">
        <v>119</v>
      </c>
      <c r="B82" s="57">
        <v>-27328771.170000002</v>
      </c>
      <c r="C82" s="57">
        <v>0</v>
      </c>
      <c r="D82" s="57">
        <v>0</v>
      </c>
      <c r="E82" s="57">
        <v>0</v>
      </c>
      <c r="F82" s="57">
        <v>-27328771.170000002</v>
      </c>
      <c r="G82" s="57">
        <v>-10542073.470000001</v>
      </c>
      <c r="H82" s="57">
        <v>13057663.529999999</v>
      </c>
      <c r="I82" s="57">
        <v>0</v>
      </c>
      <c r="J82" s="57">
        <v>-9442067.1099999994</v>
      </c>
      <c r="K82" s="57">
        <v>-6926477.0499999998</v>
      </c>
      <c r="L82" s="68">
        <v>0.25345000000000001</v>
      </c>
      <c r="M82" s="94" t="s">
        <v>412</v>
      </c>
      <c r="N82" s="57">
        <f t="shared" si="1"/>
        <v>3615596.42</v>
      </c>
      <c r="O82" s="68"/>
      <c r="P82" s="68"/>
    </row>
    <row r="83" spans="1:16" x14ac:dyDescent="0.25">
      <c r="A83" s="68" t="s">
        <v>121</v>
      </c>
      <c r="B83" s="57">
        <v>14407398</v>
      </c>
      <c r="C83" s="57">
        <v>0</v>
      </c>
      <c r="D83" s="57">
        <v>0</v>
      </c>
      <c r="E83" s="57">
        <v>0</v>
      </c>
      <c r="F83" s="57">
        <v>14407398</v>
      </c>
      <c r="G83" s="57">
        <v>8209343.5999999996</v>
      </c>
      <c r="H83" s="57">
        <v>-3241948.01</v>
      </c>
      <c r="I83" s="57">
        <v>0</v>
      </c>
      <c r="J83" s="57">
        <v>-914681.67</v>
      </c>
      <c r="K83" s="57">
        <v>4052713.92</v>
      </c>
      <c r="L83" s="68">
        <v>0.28129395000000001</v>
      </c>
      <c r="M83" s="94" t="s">
        <v>412</v>
      </c>
      <c r="N83" s="57">
        <f t="shared" si="1"/>
        <v>-4156629.6799999997</v>
      </c>
      <c r="O83" s="68"/>
      <c r="P83" s="68"/>
    </row>
    <row r="84" spans="1:16" x14ac:dyDescent="0.25">
      <c r="A84" s="68" t="s">
        <v>123</v>
      </c>
      <c r="B84" s="57">
        <v>404156.98</v>
      </c>
      <c r="C84" s="57">
        <v>0</v>
      </c>
      <c r="D84" s="57">
        <v>0</v>
      </c>
      <c r="E84" s="57">
        <v>0</v>
      </c>
      <c r="F84" s="57">
        <v>404156.98</v>
      </c>
      <c r="G84" s="57">
        <v>155903.54999999999</v>
      </c>
      <c r="H84" s="57">
        <v>-49674.23</v>
      </c>
      <c r="I84" s="57">
        <v>0</v>
      </c>
      <c r="J84" s="57">
        <v>-3795.73</v>
      </c>
      <c r="K84" s="57">
        <v>102433.59</v>
      </c>
      <c r="L84" s="68">
        <v>0.25345001</v>
      </c>
      <c r="M84" s="94" t="s">
        <v>412</v>
      </c>
      <c r="N84" s="57">
        <f t="shared" si="1"/>
        <v>-53469.960000000006</v>
      </c>
      <c r="O84" s="68"/>
      <c r="P84" s="68"/>
    </row>
    <row r="85" spans="1:16" x14ac:dyDescent="0.25">
      <c r="A85" s="68" t="s">
        <v>125</v>
      </c>
      <c r="B85" s="57">
        <v>6046167.7199999997</v>
      </c>
      <c r="C85" s="57">
        <v>0</v>
      </c>
      <c r="D85" s="57">
        <v>0</v>
      </c>
      <c r="E85" s="57">
        <v>0</v>
      </c>
      <c r="F85" s="57">
        <v>6046167.7199999997</v>
      </c>
      <c r="G85" s="57">
        <v>2332309.19</v>
      </c>
      <c r="H85" s="57">
        <v>-619195.98</v>
      </c>
      <c r="I85" s="57">
        <v>0</v>
      </c>
      <c r="J85" s="57">
        <v>-180712.01</v>
      </c>
      <c r="K85" s="57">
        <v>1532401.2</v>
      </c>
      <c r="L85" s="68">
        <v>0.25345000000000001</v>
      </c>
      <c r="M85" s="94" t="s">
        <v>412</v>
      </c>
      <c r="N85" s="57">
        <f t="shared" si="1"/>
        <v>-799907.99</v>
      </c>
      <c r="O85" s="68"/>
      <c r="P85" s="68"/>
    </row>
    <row r="86" spans="1:16" x14ac:dyDescent="0.25">
      <c r="A86" s="68" t="s">
        <v>127</v>
      </c>
      <c r="B86" s="57">
        <v>272075</v>
      </c>
      <c r="C86" s="57">
        <v>0</v>
      </c>
      <c r="D86" s="57">
        <v>0</v>
      </c>
      <c r="E86" s="57">
        <v>0</v>
      </c>
      <c r="F86" s="57">
        <v>272075</v>
      </c>
      <c r="G86" s="57">
        <v>104952.94</v>
      </c>
      <c r="H86" s="57">
        <v>0</v>
      </c>
      <c r="I86" s="57">
        <v>0</v>
      </c>
      <c r="J86" s="57">
        <v>-35995.53</v>
      </c>
      <c r="K86" s="57">
        <v>68957.41</v>
      </c>
      <c r="L86" s="68">
        <v>0.25345000000000001</v>
      </c>
      <c r="M86" s="94" t="s">
        <v>412</v>
      </c>
      <c r="N86" s="57">
        <f t="shared" si="1"/>
        <v>-35995.53</v>
      </c>
      <c r="O86" s="68"/>
      <c r="P86" s="68"/>
    </row>
    <row r="87" spans="1:16" x14ac:dyDescent="0.25">
      <c r="A87" s="68" t="s">
        <v>128</v>
      </c>
      <c r="B87" s="57">
        <v>933935</v>
      </c>
      <c r="C87" s="57">
        <v>0</v>
      </c>
      <c r="D87" s="57">
        <v>0</v>
      </c>
      <c r="E87" s="57">
        <v>0</v>
      </c>
      <c r="F87" s="57">
        <v>933935</v>
      </c>
      <c r="G87" s="57">
        <v>360265.43</v>
      </c>
      <c r="H87" s="57">
        <v>1640513.38</v>
      </c>
      <c r="I87" s="57">
        <v>0</v>
      </c>
      <c r="J87" s="57">
        <v>-1764072.98</v>
      </c>
      <c r="K87" s="57">
        <v>236705.83</v>
      </c>
      <c r="L87" s="68">
        <v>0.25345000000000001</v>
      </c>
      <c r="M87" s="94" t="s">
        <v>412</v>
      </c>
      <c r="N87" s="57">
        <f t="shared" si="1"/>
        <v>-123559.60000000009</v>
      </c>
      <c r="O87" s="68"/>
      <c r="P87" s="68"/>
    </row>
    <row r="88" spans="1:16" x14ac:dyDescent="0.25">
      <c r="A88" s="68" t="s">
        <v>129</v>
      </c>
      <c r="B88" s="57">
        <v>-933935</v>
      </c>
      <c r="C88" s="57">
        <v>0</v>
      </c>
      <c r="D88" s="57">
        <v>0</v>
      </c>
      <c r="E88" s="57">
        <v>0</v>
      </c>
      <c r="F88" s="57">
        <v>-933935</v>
      </c>
      <c r="G88" s="57">
        <v>-360265.43</v>
      </c>
      <c r="H88" s="57">
        <v>-1640513.38</v>
      </c>
      <c r="I88" s="57">
        <v>0</v>
      </c>
      <c r="J88" s="57">
        <v>1764072.98</v>
      </c>
      <c r="K88" s="57">
        <v>-236705.83</v>
      </c>
      <c r="L88" s="68">
        <v>0.25345000000000001</v>
      </c>
      <c r="M88" s="94" t="s">
        <v>412</v>
      </c>
      <c r="N88" s="57">
        <f t="shared" si="1"/>
        <v>123559.60000000009</v>
      </c>
      <c r="O88" s="68"/>
      <c r="P88" s="68"/>
    </row>
    <row r="89" spans="1:16" x14ac:dyDescent="0.25">
      <c r="A89" s="68" t="s">
        <v>130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162434.64000000001</v>
      </c>
      <c r="I89" s="57">
        <v>0</v>
      </c>
      <c r="J89" s="57">
        <v>-162434.64000000001</v>
      </c>
      <c r="K89" s="57">
        <v>0</v>
      </c>
      <c r="L89" s="68">
        <v>0</v>
      </c>
      <c r="M89" s="94" t="s">
        <v>412</v>
      </c>
      <c r="N89" s="57">
        <f t="shared" si="1"/>
        <v>0</v>
      </c>
      <c r="O89" s="68"/>
      <c r="P89" s="68"/>
    </row>
    <row r="90" spans="1:16" x14ac:dyDescent="0.25">
      <c r="A90" s="68" t="s">
        <v>131</v>
      </c>
      <c r="B90" s="57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-162434.64000000001</v>
      </c>
      <c r="I90" s="57">
        <v>0</v>
      </c>
      <c r="J90" s="57">
        <v>162434.64000000001</v>
      </c>
      <c r="K90" s="57">
        <v>0</v>
      </c>
      <c r="L90" s="68">
        <v>0</v>
      </c>
      <c r="M90" s="94" t="s">
        <v>412</v>
      </c>
      <c r="N90" s="57">
        <f t="shared" si="1"/>
        <v>0</v>
      </c>
      <c r="O90" s="68"/>
      <c r="P90" s="68"/>
    </row>
    <row r="91" spans="1:16" x14ac:dyDescent="0.25">
      <c r="A91" s="68" t="s">
        <v>132</v>
      </c>
      <c r="B91" s="57">
        <v>2309241.1800000002</v>
      </c>
      <c r="C91" s="57">
        <v>0</v>
      </c>
      <c r="D91" s="57">
        <v>0</v>
      </c>
      <c r="E91" s="57">
        <v>0</v>
      </c>
      <c r="F91" s="57">
        <v>2309241.1800000002</v>
      </c>
      <c r="G91" s="57">
        <v>890789.78</v>
      </c>
      <c r="H91" s="57">
        <v>117265.04</v>
      </c>
      <c r="I91" s="57">
        <v>0</v>
      </c>
      <c r="J91" s="57">
        <v>-422777.65</v>
      </c>
      <c r="K91" s="57">
        <v>585277.17000000004</v>
      </c>
      <c r="L91" s="68">
        <v>0.25345000000000001</v>
      </c>
      <c r="M91" s="94" t="s">
        <v>412</v>
      </c>
      <c r="N91" s="57">
        <f t="shared" si="1"/>
        <v>-305512.61000000004</v>
      </c>
      <c r="O91" s="70">
        <v>-422777</v>
      </c>
      <c r="P91" s="57">
        <f>+O91-N91</f>
        <v>-117264.38999999996</v>
      </c>
    </row>
    <row r="92" spans="1:16" x14ac:dyDescent="0.25">
      <c r="A92" s="68" t="s">
        <v>134</v>
      </c>
      <c r="B92" s="57">
        <v>-176830202.81999999</v>
      </c>
      <c r="C92" s="57">
        <v>0</v>
      </c>
      <c r="D92" s="57">
        <v>0</v>
      </c>
      <c r="E92" s="57">
        <v>0</v>
      </c>
      <c r="F92" s="57">
        <v>-176830202.81999999</v>
      </c>
      <c r="G92" s="57">
        <v>-68212250.75</v>
      </c>
      <c r="H92" s="57">
        <v>-66382.179999999993</v>
      </c>
      <c r="I92" s="57">
        <v>0</v>
      </c>
      <c r="J92" s="57">
        <v>23461018.02</v>
      </c>
      <c r="K92" s="57">
        <v>-44817614.909999996</v>
      </c>
      <c r="L92" s="68">
        <v>0.25345000000000001</v>
      </c>
      <c r="M92" s="94" t="s">
        <v>412</v>
      </c>
      <c r="N92" s="57">
        <f t="shared" si="1"/>
        <v>23394635.84</v>
      </c>
      <c r="O92" s="68"/>
      <c r="P92" s="68"/>
    </row>
    <row r="93" spans="1:16" x14ac:dyDescent="0.25">
      <c r="A93" s="68" t="s">
        <v>135</v>
      </c>
      <c r="B93" s="57">
        <v>1523058</v>
      </c>
      <c r="C93" s="57">
        <v>0</v>
      </c>
      <c r="D93" s="57">
        <v>0</v>
      </c>
      <c r="E93" s="57">
        <v>0</v>
      </c>
      <c r="F93" s="57">
        <v>1523058</v>
      </c>
      <c r="G93" s="57">
        <v>587519.62</v>
      </c>
      <c r="H93" s="57">
        <v>0</v>
      </c>
      <c r="I93" s="57">
        <v>0</v>
      </c>
      <c r="J93" s="57">
        <v>-201500.57</v>
      </c>
      <c r="K93" s="57">
        <v>386019.05</v>
      </c>
      <c r="L93" s="68">
        <v>0.25345000000000001</v>
      </c>
      <c r="M93" s="94" t="s">
        <v>412</v>
      </c>
      <c r="N93" s="57">
        <f t="shared" si="1"/>
        <v>-201500.57</v>
      </c>
      <c r="O93" s="68"/>
      <c r="P93" s="68"/>
    </row>
    <row r="94" spans="1:16" x14ac:dyDescent="0.25">
      <c r="A94" s="68" t="s">
        <v>136</v>
      </c>
      <c r="B94" s="57">
        <v>189213304</v>
      </c>
      <c r="C94" s="57">
        <v>0</v>
      </c>
      <c r="D94" s="57">
        <v>0</v>
      </c>
      <c r="E94" s="57">
        <v>0</v>
      </c>
      <c r="F94" s="57">
        <v>189213304</v>
      </c>
      <c r="G94" s="57">
        <v>72989032.019999996</v>
      </c>
      <c r="H94" s="57">
        <v>1653390.67</v>
      </c>
      <c r="I94" s="57">
        <v>0</v>
      </c>
      <c r="J94" s="57">
        <v>-26686310.789999999</v>
      </c>
      <c r="K94" s="57">
        <v>47956111.899999999</v>
      </c>
      <c r="L94" s="68">
        <v>0.25345000000000001</v>
      </c>
      <c r="M94" s="94" t="s">
        <v>412</v>
      </c>
      <c r="N94" s="57">
        <f t="shared" si="1"/>
        <v>-25032920.119999997</v>
      </c>
      <c r="O94" s="68"/>
      <c r="P94" s="68"/>
    </row>
    <row r="95" spans="1:16" x14ac:dyDescent="0.25">
      <c r="A95" s="68" t="s">
        <v>137</v>
      </c>
      <c r="B95" s="57">
        <v>-189213304</v>
      </c>
      <c r="C95" s="57">
        <v>0</v>
      </c>
      <c r="D95" s="57">
        <v>0</v>
      </c>
      <c r="E95" s="57">
        <v>0</v>
      </c>
      <c r="F95" s="57">
        <v>-189213304</v>
      </c>
      <c r="G95" s="57">
        <v>-72989032.019999996</v>
      </c>
      <c r="H95" s="57">
        <v>-1653390.67</v>
      </c>
      <c r="I95" s="57">
        <v>0</v>
      </c>
      <c r="J95" s="57">
        <v>26686310.789999999</v>
      </c>
      <c r="K95" s="57">
        <v>-47956111.899999999</v>
      </c>
      <c r="L95" s="68">
        <v>0.25345000000000001</v>
      </c>
      <c r="M95" s="94" t="s">
        <v>412</v>
      </c>
      <c r="N95" s="57">
        <f t="shared" si="1"/>
        <v>25032920.119999997</v>
      </c>
      <c r="O95" s="57"/>
      <c r="P95" s="57"/>
    </row>
    <row r="96" spans="1:16" x14ac:dyDescent="0.25">
      <c r="A96" s="68" t="s">
        <v>139</v>
      </c>
      <c r="B96" s="57">
        <v>-0.68</v>
      </c>
      <c r="C96" s="57">
        <v>0</v>
      </c>
      <c r="D96" s="57">
        <v>0</v>
      </c>
      <c r="E96" s="57">
        <v>0</v>
      </c>
      <c r="F96" s="57">
        <v>-0.68</v>
      </c>
      <c r="G96" s="57">
        <v>-0.27</v>
      </c>
      <c r="H96" s="57">
        <v>-62609.18</v>
      </c>
      <c r="I96" s="57">
        <v>0</v>
      </c>
      <c r="J96" s="57">
        <v>62609.279999999999</v>
      </c>
      <c r="K96" s="57">
        <v>-0.17</v>
      </c>
      <c r="L96" s="68">
        <v>0.25</v>
      </c>
      <c r="M96" s="94" t="s">
        <v>412</v>
      </c>
      <c r="N96" s="57">
        <f t="shared" si="1"/>
        <v>9.9999999998544808E-2</v>
      </c>
      <c r="O96" s="68"/>
      <c r="P96" s="68"/>
    </row>
    <row r="97" spans="1:16" x14ac:dyDescent="0.25">
      <c r="A97" s="68" t="s">
        <v>142</v>
      </c>
      <c r="B97" s="57">
        <v>-1213986281.49</v>
      </c>
      <c r="C97" s="57">
        <v>0</v>
      </c>
      <c r="D97" s="57">
        <v>0</v>
      </c>
      <c r="E97" s="57">
        <v>0</v>
      </c>
      <c r="F97" s="57">
        <v>-1213986281.49</v>
      </c>
      <c r="G97" s="57">
        <v>-468295208.07999998</v>
      </c>
      <c r="H97" s="57">
        <v>16769407.33</v>
      </c>
      <c r="I97" s="57">
        <v>0</v>
      </c>
      <c r="J97" s="57">
        <v>143840977.71000001</v>
      </c>
      <c r="K97" s="57">
        <v>-307684823.04000002</v>
      </c>
      <c r="L97" s="68">
        <v>0.25345000000000001</v>
      </c>
      <c r="M97" s="94" t="s">
        <v>412</v>
      </c>
      <c r="N97" s="57">
        <f t="shared" si="1"/>
        <v>160610385.04000002</v>
      </c>
      <c r="O97" s="68"/>
      <c r="P97" s="68"/>
    </row>
    <row r="98" spans="1:16" x14ac:dyDescent="0.25">
      <c r="A98" s="68" t="s">
        <v>144</v>
      </c>
      <c r="B98" s="57">
        <v>202435.79</v>
      </c>
      <c r="C98" s="57">
        <v>0</v>
      </c>
      <c r="D98" s="57">
        <v>0</v>
      </c>
      <c r="E98" s="57">
        <v>0</v>
      </c>
      <c r="F98" s="57">
        <v>202435.79</v>
      </c>
      <c r="G98" s="57">
        <v>78089.61</v>
      </c>
      <c r="H98" s="57">
        <v>-7698.94</v>
      </c>
      <c r="I98" s="57">
        <v>0</v>
      </c>
      <c r="J98" s="57">
        <v>-19083.310000000001</v>
      </c>
      <c r="K98" s="57">
        <v>51307.360000000001</v>
      </c>
      <c r="L98" s="68">
        <v>0.25345003999999999</v>
      </c>
      <c r="M98" s="94" t="s">
        <v>412</v>
      </c>
      <c r="N98" s="57">
        <f t="shared" si="1"/>
        <v>-26782.25</v>
      </c>
      <c r="O98" s="68"/>
      <c r="P98" s="68"/>
    </row>
    <row r="99" spans="1:16" x14ac:dyDescent="0.25">
      <c r="A99" s="68" t="s">
        <v>145</v>
      </c>
      <c r="B99" s="57">
        <v>381200</v>
      </c>
      <c r="C99" s="57">
        <v>0</v>
      </c>
      <c r="D99" s="57">
        <v>0</v>
      </c>
      <c r="E99" s="57">
        <v>0</v>
      </c>
      <c r="F99" s="57">
        <v>381200</v>
      </c>
      <c r="G99" s="57">
        <v>147047.9</v>
      </c>
      <c r="H99" s="57">
        <v>57749.89</v>
      </c>
      <c r="I99" s="57">
        <v>0</v>
      </c>
      <c r="J99" s="57">
        <v>-108182.65</v>
      </c>
      <c r="K99" s="57">
        <v>96615.14</v>
      </c>
      <c r="L99" s="68">
        <v>0.25345000000000001</v>
      </c>
      <c r="M99" s="94" t="s">
        <v>412</v>
      </c>
      <c r="N99" s="57">
        <f t="shared" si="1"/>
        <v>-50432.759999999995</v>
      </c>
      <c r="O99" s="68"/>
      <c r="P99" s="68"/>
    </row>
    <row r="100" spans="1:16" x14ac:dyDescent="0.25">
      <c r="A100" s="68" t="s">
        <v>146</v>
      </c>
      <c r="B100" s="57">
        <v>-381200</v>
      </c>
      <c r="C100" s="57">
        <v>0</v>
      </c>
      <c r="D100" s="57">
        <v>0</v>
      </c>
      <c r="E100" s="57">
        <v>0</v>
      </c>
      <c r="F100" s="57">
        <v>-381200</v>
      </c>
      <c r="G100" s="57">
        <v>-147047.9</v>
      </c>
      <c r="H100" s="57">
        <v>-57749.89</v>
      </c>
      <c r="I100" s="57">
        <v>0</v>
      </c>
      <c r="J100" s="57">
        <v>108182.65</v>
      </c>
      <c r="K100" s="57">
        <v>-96615.14</v>
      </c>
      <c r="L100" s="68">
        <v>0.25345000000000001</v>
      </c>
      <c r="M100" s="94" t="s">
        <v>412</v>
      </c>
      <c r="N100" s="57">
        <f t="shared" si="1"/>
        <v>50432.759999999995</v>
      </c>
      <c r="O100" s="68"/>
      <c r="P100" s="68"/>
    </row>
    <row r="101" spans="1:16" x14ac:dyDescent="0.25">
      <c r="A101" s="68" t="s">
        <v>148</v>
      </c>
      <c r="B101" s="57">
        <v>41418356.670000002</v>
      </c>
      <c r="C101" s="57">
        <v>0</v>
      </c>
      <c r="D101" s="57">
        <v>0</v>
      </c>
      <c r="E101" s="57">
        <v>0</v>
      </c>
      <c r="F101" s="57">
        <v>41418356.670000002</v>
      </c>
      <c r="G101" s="57">
        <v>15977131.08</v>
      </c>
      <c r="H101" s="57">
        <v>-497543.07</v>
      </c>
      <c r="I101" s="57">
        <v>0</v>
      </c>
      <c r="J101" s="57">
        <v>-4982105.51</v>
      </c>
      <c r="K101" s="57">
        <v>10497482.5</v>
      </c>
      <c r="L101" s="68">
        <v>0.25345000000000001</v>
      </c>
      <c r="M101" s="94" t="s">
        <v>412</v>
      </c>
      <c r="N101" s="57">
        <f t="shared" si="1"/>
        <v>-5479648.5800000001</v>
      </c>
      <c r="O101" s="68"/>
      <c r="P101" s="68"/>
    </row>
    <row r="102" spans="1:16" x14ac:dyDescent="0.25">
      <c r="A102" s="68" t="s">
        <v>150</v>
      </c>
      <c r="B102" s="57">
        <v>216688306.18000001</v>
      </c>
      <c r="C102" s="57">
        <v>0</v>
      </c>
      <c r="D102" s="57">
        <v>0</v>
      </c>
      <c r="E102" s="57">
        <v>0</v>
      </c>
      <c r="F102" s="57">
        <v>216688306.18000001</v>
      </c>
      <c r="G102" s="57">
        <v>83587514.109999999</v>
      </c>
      <c r="H102" s="57">
        <v>-91793.06</v>
      </c>
      <c r="I102" s="57">
        <v>0</v>
      </c>
      <c r="J102" s="57">
        <v>-28576069.850000001</v>
      </c>
      <c r="K102" s="57">
        <v>54919651.200000003</v>
      </c>
      <c r="L102" s="68">
        <v>0.25345000000000001</v>
      </c>
      <c r="M102" s="94" t="s">
        <v>412</v>
      </c>
      <c r="N102" s="57">
        <f t="shared" si="1"/>
        <v>-28667862.91</v>
      </c>
      <c r="O102" s="68"/>
      <c r="P102" s="68"/>
    </row>
    <row r="103" spans="1:16" x14ac:dyDescent="0.25">
      <c r="A103" s="68" t="s">
        <v>152</v>
      </c>
      <c r="B103" s="57">
        <v>8069212.7000000002</v>
      </c>
      <c r="C103" s="57">
        <v>0</v>
      </c>
      <c r="D103" s="57">
        <v>0</v>
      </c>
      <c r="E103" s="57">
        <v>0</v>
      </c>
      <c r="F103" s="57">
        <v>8069212.7000000002</v>
      </c>
      <c r="G103" s="57">
        <v>3112698.81</v>
      </c>
      <c r="H103" s="57">
        <v>-113746.13</v>
      </c>
      <c r="I103" s="57">
        <v>0</v>
      </c>
      <c r="J103" s="57">
        <v>-953810.72</v>
      </c>
      <c r="K103" s="57">
        <v>2045141.96</v>
      </c>
      <c r="L103" s="68">
        <v>0.25345000000000001</v>
      </c>
      <c r="M103" s="94" t="s">
        <v>412</v>
      </c>
      <c r="N103" s="57">
        <f t="shared" si="1"/>
        <v>-1067556.8500000001</v>
      </c>
      <c r="O103" s="68"/>
      <c r="P103" s="68"/>
    </row>
    <row r="104" spans="1:16" x14ac:dyDescent="0.25">
      <c r="A104" s="68" t="s">
        <v>153</v>
      </c>
      <c r="B104" s="57">
        <v>163086</v>
      </c>
      <c r="C104" s="57">
        <v>0</v>
      </c>
      <c r="D104" s="57">
        <v>0</v>
      </c>
      <c r="E104" s="57">
        <v>0</v>
      </c>
      <c r="F104" s="57">
        <v>163086</v>
      </c>
      <c r="G104" s="57">
        <v>62910.42</v>
      </c>
      <c r="H104" s="57">
        <v>0</v>
      </c>
      <c r="I104" s="57">
        <v>0</v>
      </c>
      <c r="J104" s="57">
        <v>-21576.27</v>
      </c>
      <c r="K104" s="57">
        <v>41334.15</v>
      </c>
      <c r="L104" s="68">
        <v>0.25345002</v>
      </c>
      <c r="M104" s="94" t="s">
        <v>412</v>
      </c>
      <c r="N104" s="57">
        <f t="shared" si="1"/>
        <v>-21576.27</v>
      </c>
      <c r="O104" s="68"/>
      <c r="P104" s="68"/>
    </row>
    <row r="105" spans="1:16" x14ac:dyDescent="0.25">
      <c r="A105" s="68" t="s">
        <v>154</v>
      </c>
      <c r="B105" s="57">
        <v>6335831</v>
      </c>
      <c r="C105" s="57">
        <v>0</v>
      </c>
      <c r="D105" s="57">
        <v>0</v>
      </c>
      <c r="E105" s="57">
        <v>0</v>
      </c>
      <c r="F105" s="57">
        <v>6335831</v>
      </c>
      <c r="G105" s="57">
        <v>2444046.81</v>
      </c>
      <c r="H105" s="57">
        <v>-810181.26</v>
      </c>
      <c r="I105" s="57">
        <v>0</v>
      </c>
      <c r="J105" s="57">
        <v>-28049.18</v>
      </c>
      <c r="K105" s="57">
        <v>1605816.37</v>
      </c>
      <c r="L105" s="68">
        <v>0.25345000000000001</v>
      </c>
      <c r="M105" s="94" t="s">
        <v>412</v>
      </c>
      <c r="N105" s="57">
        <f t="shared" ref="N105:N113" si="2">+J105+H105</f>
        <v>-838230.44000000006</v>
      </c>
      <c r="O105" s="68"/>
      <c r="P105" s="68"/>
    </row>
    <row r="106" spans="1:16" x14ac:dyDescent="0.25">
      <c r="A106" s="68" t="s">
        <v>155</v>
      </c>
      <c r="B106" s="57">
        <v>-6335831</v>
      </c>
      <c r="C106" s="57">
        <v>0</v>
      </c>
      <c r="D106" s="57">
        <v>0</v>
      </c>
      <c r="E106" s="57">
        <v>0</v>
      </c>
      <c r="F106" s="57">
        <v>-6335831</v>
      </c>
      <c r="G106" s="57">
        <v>-2444046.81</v>
      </c>
      <c r="H106" s="57">
        <v>810181.26</v>
      </c>
      <c r="I106" s="57">
        <v>0</v>
      </c>
      <c r="J106" s="57">
        <v>28049.18</v>
      </c>
      <c r="K106" s="57">
        <v>-1605816.37</v>
      </c>
      <c r="L106" s="68">
        <v>0.25345000000000001</v>
      </c>
      <c r="M106" s="94" t="s">
        <v>412</v>
      </c>
      <c r="N106" s="57">
        <f t="shared" si="2"/>
        <v>838230.44000000006</v>
      </c>
      <c r="O106" s="68"/>
      <c r="P106" s="68"/>
    </row>
    <row r="107" spans="1:16" x14ac:dyDescent="0.25">
      <c r="A107" s="68" t="s">
        <v>156</v>
      </c>
      <c r="B107" s="57">
        <v>-2920464</v>
      </c>
      <c r="C107" s="57">
        <v>0</v>
      </c>
      <c r="D107" s="57">
        <v>0</v>
      </c>
      <c r="E107" s="57">
        <v>0</v>
      </c>
      <c r="F107" s="57">
        <v>-2920464</v>
      </c>
      <c r="G107" s="57">
        <v>-1126568.99</v>
      </c>
      <c r="H107" s="57">
        <v>928211.51</v>
      </c>
      <c r="I107" s="57">
        <v>0</v>
      </c>
      <c r="J107" s="57">
        <v>-541834.12</v>
      </c>
      <c r="K107" s="57">
        <v>-740191.6</v>
      </c>
      <c r="L107" s="68">
        <v>0.25345000000000001</v>
      </c>
      <c r="M107" s="94" t="s">
        <v>412</v>
      </c>
      <c r="N107" s="57">
        <f t="shared" si="2"/>
        <v>386377.39</v>
      </c>
      <c r="O107" s="68"/>
      <c r="P107" s="68"/>
    </row>
    <row r="108" spans="1:16" x14ac:dyDescent="0.25">
      <c r="A108" s="68" t="s">
        <v>157</v>
      </c>
      <c r="B108" s="57">
        <v>2920464</v>
      </c>
      <c r="C108" s="57">
        <v>0</v>
      </c>
      <c r="D108" s="57">
        <v>0</v>
      </c>
      <c r="E108" s="57">
        <v>0</v>
      </c>
      <c r="F108" s="57">
        <v>2920464</v>
      </c>
      <c r="G108" s="57">
        <v>1126568.99</v>
      </c>
      <c r="H108" s="57">
        <v>-928211.51</v>
      </c>
      <c r="I108" s="57">
        <v>0</v>
      </c>
      <c r="J108" s="57">
        <v>541834.12</v>
      </c>
      <c r="K108" s="57">
        <v>740191.6</v>
      </c>
      <c r="L108" s="68">
        <v>0.25345000000000001</v>
      </c>
      <c r="M108" s="94" t="s">
        <v>412</v>
      </c>
      <c r="N108" s="57">
        <f t="shared" si="2"/>
        <v>-386377.39</v>
      </c>
      <c r="O108" s="68"/>
      <c r="P108" s="68"/>
    </row>
    <row r="109" spans="1:16" x14ac:dyDescent="0.25">
      <c r="A109" s="68" t="s">
        <v>159</v>
      </c>
      <c r="B109" s="57">
        <v>258917.49</v>
      </c>
      <c r="C109" s="57">
        <v>0</v>
      </c>
      <c r="D109" s="57">
        <v>0</v>
      </c>
      <c r="E109" s="57">
        <v>0</v>
      </c>
      <c r="F109" s="57">
        <v>258917.49</v>
      </c>
      <c r="G109" s="57">
        <v>90621.119999999995</v>
      </c>
      <c r="H109" s="57">
        <v>-31435.040000000001</v>
      </c>
      <c r="I109" s="57">
        <v>0</v>
      </c>
      <c r="J109" s="57">
        <v>-4813.41</v>
      </c>
      <c r="K109" s="57">
        <v>54372.67</v>
      </c>
      <c r="L109" s="68">
        <v>0.20999999</v>
      </c>
      <c r="M109" s="94" t="s">
        <v>412</v>
      </c>
      <c r="N109" s="57">
        <f t="shared" si="2"/>
        <v>-36248.449999999997</v>
      </c>
      <c r="O109" s="68"/>
      <c r="P109" s="68"/>
    </row>
    <row r="110" spans="1:16" x14ac:dyDescent="0.25">
      <c r="A110" s="68" t="s">
        <v>161</v>
      </c>
      <c r="B110" s="57">
        <v>1868924.03</v>
      </c>
      <c r="C110" s="57">
        <v>0</v>
      </c>
      <c r="D110" s="57">
        <v>0</v>
      </c>
      <c r="E110" s="57">
        <v>0</v>
      </c>
      <c r="F110" s="57">
        <v>1868924.03</v>
      </c>
      <c r="G110" s="57">
        <v>720937.44</v>
      </c>
      <c r="H110" s="57">
        <v>-74848.84</v>
      </c>
      <c r="I110" s="57">
        <v>0</v>
      </c>
      <c r="J110" s="57">
        <v>-172409.8</v>
      </c>
      <c r="K110" s="57">
        <v>473678.8</v>
      </c>
      <c r="L110" s="68">
        <v>0.25345000000000001</v>
      </c>
      <c r="M110" s="94" t="s">
        <v>412</v>
      </c>
      <c r="N110" s="57">
        <f t="shared" si="2"/>
        <v>-247258.63999999998</v>
      </c>
      <c r="O110" s="68"/>
      <c r="P110" s="68"/>
    </row>
    <row r="111" spans="1:16" x14ac:dyDescent="0.25">
      <c r="A111" s="68" t="s">
        <v>163</v>
      </c>
      <c r="B111" s="57">
        <v>3643458.18</v>
      </c>
      <c r="C111" s="57">
        <v>0</v>
      </c>
      <c r="D111" s="57">
        <v>0</v>
      </c>
      <c r="E111" s="57">
        <v>0</v>
      </c>
      <c r="F111" s="57">
        <v>3643458.18</v>
      </c>
      <c r="G111" s="57">
        <v>1405463.99</v>
      </c>
      <c r="H111" s="57">
        <v>-39132.620000000003</v>
      </c>
      <c r="I111" s="57">
        <v>0</v>
      </c>
      <c r="J111" s="57">
        <v>-442896.89</v>
      </c>
      <c r="K111" s="57">
        <v>923434.48</v>
      </c>
      <c r="L111" s="68">
        <v>0.25345000000000001</v>
      </c>
      <c r="M111" s="94" t="s">
        <v>412</v>
      </c>
      <c r="N111" s="57">
        <f t="shared" si="2"/>
        <v>-482029.51</v>
      </c>
      <c r="O111" s="68"/>
      <c r="P111" s="68"/>
    </row>
    <row r="112" spans="1:16" x14ac:dyDescent="0.25">
      <c r="A112" s="68" t="s">
        <v>165</v>
      </c>
      <c r="B112" s="57">
        <v>28071615.890000001</v>
      </c>
      <c r="C112" s="57">
        <v>0</v>
      </c>
      <c r="D112" s="57">
        <v>0</v>
      </c>
      <c r="E112" s="57">
        <v>0</v>
      </c>
      <c r="F112" s="57">
        <v>28071615.890000001</v>
      </c>
      <c r="G112" s="57">
        <v>10828625.82</v>
      </c>
      <c r="H112" s="57">
        <v>171023.03</v>
      </c>
      <c r="I112" s="57">
        <v>0</v>
      </c>
      <c r="J112" s="57">
        <v>-3884897.8</v>
      </c>
      <c r="K112" s="57">
        <v>7114751.0499999998</v>
      </c>
      <c r="L112" s="68">
        <v>0.25345000000000001</v>
      </c>
      <c r="M112" s="94" t="s">
        <v>412</v>
      </c>
      <c r="N112" s="57">
        <f t="shared" si="2"/>
        <v>-3713874.77</v>
      </c>
      <c r="O112" s="68"/>
      <c r="P112" s="68"/>
    </row>
    <row r="113" spans="1:16" x14ac:dyDescent="0.25">
      <c r="A113" s="68" t="s">
        <v>167</v>
      </c>
      <c r="B113" s="57">
        <v>12887665.1</v>
      </c>
      <c r="C113" s="57">
        <v>0</v>
      </c>
      <c r="D113" s="57">
        <v>0</v>
      </c>
      <c r="E113" s="57">
        <v>0</v>
      </c>
      <c r="F113" s="57">
        <v>12887665.1</v>
      </c>
      <c r="G113" s="57">
        <v>4971416.82</v>
      </c>
      <c r="H113" s="57">
        <v>-35401.199999999997</v>
      </c>
      <c r="I113" s="57">
        <v>0</v>
      </c>
      <c r="J113" s="57">
        <v>-1669636.9</v>
      </c>
      <c r="K113" s="57">
        <v>3266378.72</v>
      </c>
      <c r="L113" s="68">
        <v>0.25345000000000001</v>
      </c>
      <c r="M113" s="94" t="s">
        <v>412</v>
      </c>
      <c r="N113" s="57">
        <f t="shared" si="2"/>
        <v>-1705038.0999999999</v>
      </c>
      <c r="O113" s="68"/>
      <c r="P113" s="68"/>
    </row>
    <row r="114" spans="1:16" x14ac:dyDescent="0.25">
      <c r="A114" s="68" t="s">
        <v>168</v>
      </c>
      <c r="B114" s="57">
        <v>0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68">
        <v>0</v>
      </c>
      <c r="M114" s="94" t="s">
        <v>412</v>
      </c>
      <c r="N114" s="57">
        <f>+J114+H114</f>
        <v>0</v>
      </c>
      <c r="O114" s="68"/>
      <c r="P114" s="68"/>
    </row>
    <row r="115" spans="1:16" x14ac:dyDescent="0.25">
      <c r="A115" s="68" t="s">
        <v>169</v>
      </c>
      <c r="B115" s="57">
        <v>-5368813194.6899996</v>
      </c>
      <c r="C115" s="57">
        <v>0</v>
      </c>
      <c r="D115" s="57">
        <v>0</v>
      </c>
      <c r="E115" s="57">
        <v>0</v>
      </c>
      <c r="F115" s="57">
        <v>-5368813194.6899996</v>
      </c>
      <c r="G115" s="57">
        <v>-1360866440.24</v>
      </c>
      <c r="H115" s="57">
        <v>57768481.049999997</v>
      </c>
      <c r="I115" s="57">
        <v>0</v>
      </c>
      <c r="J115" s="57">
        <v>426696539.98000002</v>
      </c>
      <c r="K115" s="57">
        <v>-876401419.21000004</v>
      </c>
      <c r="L115" s="68">
        <v>0.16323931999999999</v>
      </c>
      <c r="M115" s="94" t="s">
        <v>412</v>
      </c>
      <c r="N115" s="68"/>
      <c r="O115" s="68"/>
      <c r="P115" s="68"/>
    </row>
    <row r="116" spans="1:16" x14ac:dyDescent="0.25">
      <c r="A116" s="68" t="s">
        <v>170</v>
      </c>
      <c r="B116" s="71">
        <v>43111.435057870367</v>
      </c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</row>
    <row r="117" spans="1:16" x14ac:dyDescent="0.25">
      <c r="H117" s="58" t="s">
        <v>180</v>
      </c>
      <c r="J117" s="8">
        <f>+J115+H115</f>
        <v>484465021.03000003</v>
      </c>
      <c r="K117" s="50" t="s">
        <v>184</v>
      </c>
    </row>
    <row r="118" spans="1:16" x14ac:dyDescent="0.25">
      <c r="J118" s="72">
        <f>+'Account 1900610 &amp; 2820610'!K119</f>
        <v>484348575.81999999</v>
      </c>
      <c r="K118" s="50" t="s">
        <v>182</v>
      </c>
    </row>
    <row r="119" spans="1:16" x14ac:dyDescent="0.25">
      <c r="J119" s="73">
        <f>+J118-J117</f>
        <v>-116445.21000003815</v>
      </c>
      <c r="K119" s="50" t="s">
        <v>186</v>
      </c>
    </row>
    <row r="120" spans="1:16" x14ac:dyDescent="0.25">
      <c r="J120" s="74">
        <f>+'Report 51024'!D25</f>
        <v>-819.8</v>
      </c>
      <c r="K120" s="50" t="s">
        <v>439</v>
      </c>
    </row>
    <row r="121" spans="1:16" x14ac:dyDescent="0.25">
      <c r="J121" s="75">
        <f>+'Report 51024'!D34</f>
        <v>117265.03</v>
      </c>
      <c r="K121" s="50" t="s">
        <v>187</v>
      </c>
    </row>
    <row r="122" spans="1:16" x14ac:dyDescent="0.25">
      <c r="J122" s="76">
        <f>SUM(J120:J121)</f>
        <v>116445.23</v>
      </c>
      <c r="K122" s="50" t="s">
        <v>183</v>
      </c>
    </row>
    <row r="123" spans="1:16" x14ac:dyDescent="0.25">
      <c r="J123" s="8"/>
      <c r="K123" s="50"/>
    </row>
    <row r="124" spans="1:16" x14ac:dyDescent="0.25">
      <c r="J124" s="8">
        <f>+J119+J122</f>
        <v>1.9999961848952807E-2</v>
      </c>
      <c r="K124" s="50" t="s">
        <v>185</v>
      </c>
      <c r="M124" s="50"/>
    </row>
    <row r="128" spans="1:16" x14ac:dyDescent="0.25">
      <c r="J128" s="58" t="s">
        <v>418</v>
      </c>
      <c r="K128" s="58" t="s">
        <v>420</v>
      </c>
      <c r="L128" s="58" t="s">
        <v>418</v>
      </c>
      <c r="M128" s="58" t="s">
        <v>440</v>
      </c>
    </row>
    <row r="129" spans="10:13" x14ac:dyDescent="0.25">
      <c r="J129" s="77" t="s">
        <v>413</v>
      </c>
      <c r="K129" s="78">
        <v>313545025.49000001</v>
      </c>
      <c r="L129" s="77" t="s">
        <v>413</v>
      </c>
      <c r="M129" s="78">
        <v>109623637.84000002</v>
      </c>
    </row>
    <row r="130" spans="10:13" x14ac:dyDescent="0.25">
      <c r="J130" s="77" t="s">
        <v>412</v>
      </c>
      <c r="K130" s="78">
        <v>170919995.54000005</v>
      </c>
      <c r="L130" s="77" t="s">
        <v>412</v>
      </c>
      <c r="M130" s="78">
        <v>71516821.310000002</v>
      </c>
    </row>
    <row r="131" spans="10:13" x14ac:dyDescent="0.25">
      <c r="J131" s="77" t="s">
        <v>419</v>
      </c>
      <c r="K131" s="78">
        <v>484465021.03000009</v>
      </c>
      <c r="L131" s="77" t="s">
        <v>419</v>
      </c>
      <c r="M131" s="78">
        <v>181140459.15000004</v>
      </c>
    </row>
  </sheetData>
  <autoFilter ref="A10:P122" xr:uid="{00000000-0009-0000-0000-000001000000}"/>
  <pageMargins left="0.7" right="0.7" top="0.75" bottom="0.75" header="0.3" footer="0.3"/>
  <pageSetup scale="70" fitToWidth="2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5"/>
  <sheetViews>
    <sheetView workbookViewId="0">
      <selection activeCell="M47" sqref="M47"/>
    </sheetView>
  </sheetViews>
  <sheetFormatPr defaultRowHeight="15" x14ac:dyDescent="0.25"/>
  <cols>
    <col min="1" max="1" width="38.28515625" bestFit="1" customWidth="1"/>
    <col min="2" max="2" width="15.28515625" bestFit="1" customWidth="1"/>
    <col min="3" max="5" width="15.5703125" bestFit="1" customWidth="1"/>
    <col min="6" max="6" width="16" customWidth="1"/>
    <col min="7" max="7" width="12.42578125" customWidth="1"/>
    <col min="8" max="8" width="64.140625" customWidth="1"/>
  </cols>
  <sheetData>
    <row r="1" spans="1:13" x14ac:dyDescent="0.25">
      <c r="A1" s="4" t="s">
        <v>425</v>
      </c>
      <c r="B1" s="4"/>
      <c r="C1" s="4"/>
      <c r="D1" s="4"/>
      <c r="E1" s="4"/>
      <c r="F1" s="4"/>
    </row>
    <row r="2" spans="1:13" x14ac:dyDescent="0.25">
      <c r="A2" s="4" t="s">
        <v>424</v>
      </c>
      <c r="B2" s="4"/>
      <c r="C2" s="4"/>
      <c r="D2" s="4"/>
      <c r="E2" s="4"/>
      <c r="F2" s="4"/>
    </row>
    <row r="3" spans="1:13" x14ac:dyDescent="0.25">
      <c r="A3" s="4" t="s">
        <v>4</v>
      </c>
      <c r="B3" s="4"/>
      <c r="C3" s="4"/>
      <c r="D3" s="4"/>
      <c r="E3" s="4"/>
      <c r="F3" s="4"/>
    </row>
    <row r="4" spans="1:13" x14ac:dyDescent="0.25">
      <c r="A4" s="4" t="s">
        <v>2</v>
      </c>
      <c r="B4" s="4"/>
      <c r="C4" s="4"/>
      <c r="D4" s="4"/>
      <c r="E4" s="4"/>
      <c r="F4" s="4"/>
    </row>
    <row r="5" spans="1:13" x14ac:dyDescent="0.25">
      <c r="A5" s="4" t="s">
        <v>423</v>
      </c>
      <c r="B5" s="4"/>
      <c r="C5" s="4"/>
      <c r="D5" s="4"/>
      <c r="E5" s="4"/>
      <c r="F5" s="4"/>
    </row>
    <row r="6" spans="1:13" ht="75" x14ac:dyDescent="0.25">
      <c r="A6" s="53" t="s">
        <v>421</v>
      </c>
      <c r="B6" s="44" t="s">
        <v>428</v>
      </c>
      <c r="C6" s="44" t="s">
        <v>427</v>
      </c>
      <c r="D6" s="44" t="s">
        <v>426</v>
      </c>
      <c r="E6" s="44" t="s">
        <v>422</v>
      </c>
      <c r="F6" s="55" t="s">
        <v>411</v>
      </c>
    </row>
    <row r="7" spans="1:13" x14ac:dyDescent="0.25">
      <c r="A7" s="47" t="s">
        <v>65</v>
      </c>
      <c r="B7" s="41">
        <v>-824144.84</v>
      </c>
      <c r="C7" s="41">
        <v>-63182</v>
      </c>
      <c r="D7" s="41">
        <v>-63182.01</v>
      </c>
      <c r="E7" s="41">
        <v>-887326.84</v>
      </c>
      <c r="F7" s="56" t="s">
        <v>412</v>
      </c>
    </row>
    <row r="8" spans="1:13" x14ac:dyDescent="0.25">
      <c r="A8" s="47" t="s">
        <v>76</v>
      </c>
      <c r="B8" s="41">
        <v>0</v>
      </c>
      <c r="C8" s="41">
        <v>-9227508.2599999998</v>
      </c>
      <c r="D8" s="41">
        <v>-9227508.2599999998</v>
      </c>
      <c r="E8" s="41">
        <v>-9227508.2599999998</v>
      </c>
      <c r="F8" s="56" t="s">
        <v>412</v>
      </c>
    </row>
    <row r="9" spans="1:13" x14ac:dyDescent="0.25">
      <c r="A9" s="47" t="s">
        <v>78</v>
      </c>
      <c r="B9" s="41">
        <v>0</v>
      </c>
      <c r="C9" s="41">
        <v>701989.23</v>
      </c>
      <c r="D9" s="41">
        <v>701989.23</v>
      </c>
      <c r="E9" s="41">
        <v>701989.23</v>
      </c>
      <c r="F9" s="56" t="s">
        <v>412</v>
      </c>
    </row>
    <row r="10" spans="1:13" x14ac:dyDescent="0.25">
      <c r="A10" s="47" t="s">
        <v>103</v>
      </c>
      <c r="B10" s="41">
        <v>0</v>
      </c>
      <c r="C10" s="41">
        <v>-140114.20000000001</v>
      </c>
      <c r="D10" s="41">
        <v>-140114.20000000001</v>
      </c>
      <c r="E10" s="41">
        <v>-140114.20000000001</v>
      </c>
      <c r="F10" s="56" t="s">
        <v>412</v>
      </c>
    </row>
    <row r="11" spans="1:13" x14ac:dyDescent="0.25">
      <c r="A11" s="47" t="s">
        <v>104</v>
      </c>
      <c r="B11" s="41">
        <v>0</v>
      </c>
      <c r="C11" s="41">
        <v>-391773.33</v>
      </c>
      <c r="D11" s="41">
        <v>-391773.33</v>
      </c>
      <c r="E11" s="41">
        <v>-391773.33</v>
      </c>
      <c r="F11" s="56" t="s">
        <v>412</v>
      </c>
      <c r="M11" s="95"/>
    </row>
    <row r="12" spans="1:13" x14ac:dyDescent="0.25">
      <c r="A12" s="47" t="s">
        <v>105</v>
      </c>
      <c r="B12" s="41">
        <v>0</v>
      </c>
      <c r="C12" s="41">
        <v>391773.33</v>
      </c>
      <c r="D12" s="41">
        <v>391773.33</v>
      </c>
      <c r="E12" s="41">
        <v>391773.33</v>
      </c>
      <c r="F12" s="56" t="s">
        <v>412</v>
      </c>
      <c r="M12" s="95"/>
    </row>
    <row r="13" spans="1:13" x14ac:dyDescent="0.25">
      <c r="A13" s="47" t="s">
        <v>106</v>
      </c>
      <c r="B13" s="41">
        <v>0</v>
      </c>
      <c r="C13" s="41">
        <v>-1263867.1299999999</v>
      </c>
      <c r="D13" s="41">
        <v>-1263867.1299999999</v>
      </c>
      <c r="E13" s="41">
        <v>-1263867.1299999999</v>
      </c>
      <c r="F13" s="56" t="s">
        <v>412</v>
      </c>
      <c r="M13" s="95"/>
    </row>
    <row r="14" spans="1:13" x14ac:dyDescent="0.25">
      <c r="A14" s="47" t="s">
        <v>107</v>
      </c>
      <c r="B14" s="41">
        <v>0</v>
      </c>
      <c r="C14" s="41">
        <v>1263867.1299999999</v>
      </c>
      <c r="D14" s="41">
        <v>1263867.1299999999</v>
      </c>
      <c r="E14" s="41">
        <v>1263867.1299999999</v>
      </c>
      <c r="F14" s="56" t="s">
        <v>412</v>
      </c>
      <c r="M14" s="95"/>
    </row>
    <row r="15" spans="1:13" x14ac:dyDescent="0.25">
      <c r="A15" s="47" t="s">
        <v>128</v>
      </c>
      <c r="B15" s="41">
        <v>-0.01</v>
      </c>
      <c r="C15" s="41">
        <v>-598893.96</v>
      </c>
      <c r="D15" s="41">
        <v>-598893.97</v>
      </c>
      <c r="E15" s="41">
        <v>-598893.97</v>
      </c>
      <c r="F15" s="56" t="s">
        <v>412</v>
      </c>
      <c r="M15" s="95"/>
    </row>
    <row r="16" spans="1:13" x14ac:dyDescent="0.25">
      <c r="A16" s="47" t="s">
        <v>129</v>
      </c>
      <c r="B16" s="41">
        <v>0.01</v>
      </c>
      <c r="C16" s="41">
        <v>598893.96</v>
      </c>
      <c r="D16" s="41">
        <v>598893.97</v>
      </c>
      <c r="E16" s="41">
        <v>598893.97</v>
      </c>
      <c r="F16" s="56" t="s">
        <v>412</v>
      </c>
      <c r="M16" s="95"/>
    </row>
    <row r="17" spans="1:13" x14ac:dyDescent="0.25">
      <c r="A17" s="47" t="s">
        <v>130</v>
      </c>
      <c r="B17" s="41">
        <v>0</v>
      </c>
      <c r="C17" s="41">
        <v>-55145.75</v>
      </c>
      <c r="D17" s="41">
        <v>-55145.75</v>
      </c>
      <c r="E17" s="41">
        <v>-55145.75</v>
      </c>
      <c r="F17" s="56" t="s">
        <v>412</v>
      </c>
      <c r="M17" s="95"/>
    </row>
    <row r="18" spans="1:13" x14ac:dyDescent="0.25">
      <c r="A18" s="47" t="s">
        <v>131</v>
      </c>
      <c r="B18" s="41">
        <v>0</v>
      </c>
      <c r="C18" s="41">
        <v>55145.75</v>
      </c>
      <c r="D18" s="41">
        <v>55145.75</v>
      </c>
      <c r="E18" s="41">
        <v>55145.75</v>
      </c>
      <c r="F18" s="56" t="s">
        <v>412</v>
      </c>
      <c r="M18" s="95"/>
    </row>
    <row r="19" spans="1:13" x14ac:dyDescent="0.25">
      <c r="A19" s="47" t="s">
        <v>132</v>
      </c>
      <c r="B19" s="41">
        <v>0.01</v>
      </c>
      <c r="C19" s="41">
        <v>-143530.91</v>
      </c>
      <c r="D19" s="41">
        <v>-143530.9</v>
      </c>
      <c r="E19" s="41">
        <v>-143530.9</v>
      </c>
      <c r="F19" s="56" t="s">
        <v>412</v>
      </c>
      <c r="M19" s="95"/>
    </row>
    <row r="20" spans="1:13" x14ac:dyDescent="0.25">
      <c r="A20" s="47" t="s">
        <v>135</v>
      </c>
      <c r="B20" s="41">
        <v>0</v>
      </c>
      <c r="C20" s="41">
        <v>-68408.44</v>
      </c>
      <c r="D20" s="41">
        <v>-68408.44</v>
      </c>
      <c r="E20" s="41">
        <v>-68408.44</v>
      </c>
      <c r="F20" s="56" t="s">
        <v>412</v>
      </c>
      <c r="M20" s="95"/>
    </row>
    <row r="21" spans="1:13" x14ac:dyDescent="0.25">
      <c r="A21" s="47" t="s">
        <v>136</v>
      </c>
      <c r="B21" s="41">
        <v>-0.01</v>
      </c>
      <c r="C21" s="41">
        <v>-9059869.3499999996</v>
      </c>
      <c r="D21" s="41">
        <v>-9059869.3599999994</v>
      </c>
      <c r="E21" s="41">
        <v>-9059869.3599999994</v>
      </c>
      <c r="F21" s="56" t="s">
        <v>412</v>
      </c>
      <c r="M21" s="95"/>
    </row>
    <row r="22" spans="1:13" x14ac:dyDescent="0.25">
      <c r="A22" s="47" t="s">
        <v>137</v>
      </c>
      <c r="B22" s="41">
        <v>0.01</v>
      </c>
      <c r="C22" s="41">
        <v>9059869.3499999996</v>
      </c>
      <c r="D22" s="41">
        <v>9059869.3599999994</v>
      </c>
      <c r="E22" s="41">
        <v>9059869.3599999994</v>
      </c>
      <c r="F22" s="56" t="s">
        <v>412</v>
      </c>
      <c r="M22" s="95"/>
    </row>
    <row r="23" spans="1:13" x14ac:dyDescent="0.25">
      <c r="A23" s="47" t="s">
        <v>145</v>
      </c>
      <c r="B23" s="41">
        <v>0</v>
      </c>
      <c r="C23" s="41">
        <v>-36727.47</v>
      </c>
      <c r="D23" s="41">
        <v>-36727.47</v>
      </c>
      <c r="E23" s="41">
        <v>-36727.47</v>
      </c>
      <c r="F23" s="56" t="s">
        <v>412</v>
      </c>
      <c r="M23" s="95"/>
    </row>
    <row r="24" spans="1:13" x14ac:dyDescent="0.25">
      <c r="A24" s="47" t="s">
        <v>146</v>
      </c>
      <c r="B24" s="41">
        <v>0</v>
      </c>
      <c r="C24" s="41">
        <v>36727.47</v>
      </c>
      <c r="D24" s="41">
        <v>36727.47</v>
      </c>
      <c r="E24" s="41">
        <v>36727.47</v>
      </c>
      <c r="F24" s="56" t="s">
        <v>412</v>
      </c>
      <c r="M24" s="95"/>
    </row>
    <row r="25" spans="1:13" x14ac:dyDescent="0.25">
      <c r="A25" s="47" t="s">
        <v>153</v>
      </c>
      <c r="B25" s="41">
        <v>0</v>
      </c>
      <c r="C25" s="41">
        <v>-7325.04</v>
      </c>
      <c r="D25" s="41">
        <v>-7325.04</v>
      </c>
      <c r="E25" s="41">
        <v>-7325.04</v>
      </c>
      <c r="F25" s="56" t="s">
        <v>412</v>
      </c>
      <c r="M25" s="95"/>
    </row>
    <row r="26" spans="1:13" x14ac:dyDescent="0.25">
      <c r="A26" s="47" t="s">
        <v>154</v>
      </c>
      <c r="B26" s="41">
        <v>0</v>
      </c>
      <c r="C26" s="41">
        <v>-9522.57</v>
      </c>
      <c r="D26" s="41">
        <v>-9522.57</v>
      </c>
      <c r="E26" s="41">
        <v>-9522.57</v>
      </c>
      <c r="F26" s="56" t="s">
        <v>412</v>
      </c>
      <c r="M26" s="95"/>
    </row>
    <row r="27" spans="1:13" x14ac:dyDescent="0.25">
      <c r="A27" s="47" t="s">
        <v>155</v>
      </c>
      <c r="B27" s="41">
        <v>0</v>
      </c>
      <c r="C27" s="41">
        <v>9522.57</v>
      </c>
      <c r="D27" s="41">
        <v>9522.57</v>
      </c>
      <c r="E27" s="41">
        <v>9522.57</v>
      </c>
      <c r="F27" s="56" t="s">
        <v>412</v>
      </c>
      <c r="M27" s="95"/>
    </row>
    <row r="28" spans="1:13" x14ac:dyDescent="0.25">
      <c r="A28" s="47" t="s">
        <v>156</v>
      </c>
      <c r="B28" s="41">
        <v>0</v>
      </c>
      <c r="C28" s="41">
        <v>-183949.98</v>
      </c>
      <c r="D28" s="41">
        <v>-183949.98</v>
      </c>
      <c r="E28" s="41">
        <v>-183949.98</v>
      </c>
      <c r="F28" s="56" t="s">
        <v>412</v>
      </c>
      <c r="M28" s="95"/>
    </row>
    <row r="29" spans="1:13" x14ac:dyDescent="0.25">
      <c r="A29" s="47" t="s">
        <v>157</v>
      </c>
      <c r="B29" s="41">
        <v>0</v>
      </c>
      <c r="C29" s="41">
        <v>183949.98</v>
      </c>
      <c r="D29" s="41">
        <v>183949.98</v>
      </c>
      <c r="E29" s="41">
        <v>183949.98</v>
      </c>
      <c r="F29" s="56" t="s">
        <v>412</v>
      </c>
      <c r="M29" s="95"/>
    </row>
    <row r="30" spans="1:13" x14ac:dyDescent="0.25">
      <c r="A30" s="47" t="s">
        <v>168</v>
      </c>
      <c r="B30" s="41">
        <v>0.02</v>
      </c>
      <c r="C30" s="41">
        <v>0</v>
      </c>
      <c r="D30" s="41">
        <v>0</v>
      </c>
      <c r="E30" s="41">
        <v>0.02</v>
      </c>
      <c r="F30" s="56" t="s">
        <v>412</v>
      </c>
      <c r="M30" s="95"/>
    </row>
    <row r="31" spans="1:13" x14ac:dyDescent="0.25">
      <c r="A31" s="47" t="s">
        <v>75</v>
      </c>
      <c r="B31" s="41">
        <v>0</v>
      </c>
      <c r="C31" s="41">
        <v>-6716346</v>
      </c>
      <c r="D31" s="41">
        <v>-6716346</v>
      </c>
      <c r="E31" s="41">
        <v>-6716346</v>
      </c>
      <c r="F31" s="56" t="s">
        <v>412</v>
      </c>
      <c r="M31" s="95"/>
    </row>
    <row r="32" spans="1:13" x14ac:dyDescent="0.25">
      <c r="A32" s="47" t="s">
        <v>15</v>
      </c>
      <c r="B32" s="41">
        <v>0</v>
      </c>
      <c r="C32" s="41">
        <v>-63479.28</v>
      </c>
      <c r="D32" s="41">
        <v>-63479.28</v>
      </c>
      <c r="E32" s="41">
        <v>-63479.28</v>
      </c>
      <c r="F32" s="56" t="s">
        <v>412</v>
      </c>
      <c r="M32" s="95"/>
    </row>
    <row r="33" spans="1:13" x14ac:dyDescent="0.25">
      <c r="A33" s="47" t="s">
        <v>47</v>
      </c>
      <c r="B33" s="41">
        <v>0.02</v>
      </c>
      <c r="C33" s="41">
        <v>-618331.89</v>
      </c>
      <c r="D33" s="41">
        <v>-618331.88</v>
      </c>
      <c r="E33" s="41">
        <v>-618331.87</v>
      </c>
      <c r="F33" s="56" t="s">
        <v>412</v>
      </c>
      <c r="M33" s="95"/>
    </row>
    <row r="34" spans="1:13" x14ac:dyDescent="0.25">
      <c r="A34" s="47" t="s">
        <v>80</v>
      </c>
      <c r="B34" s="41">
        <v>-0.01</v>
      </c>
      <c r="C34" s="41">
        <v>-11147.5</v>
      </c>
      <c r="D34" s="41">
        <v>-11147.51</v>
      </c>
      <c r="E34" s="41">
        <v>-11147.51</v>
      </c>
      <c r="F34" s="56" t="s">
        <v>412</v>
      </c>
      <c r="M34" s="95"/>
    </row>
    <row r="35" spans="1:13" x14ac:dyDescent="0.25">
      <c r="A35" s="47" t="s">
        <v>102</v>
      </c>
      <c r="B35" s="41">
        <v>-0.08</v>
      </c>
      <c r="C35" s="41">
        <v>-3664700.52</v>
      </c>
      <c r="D35" s="41">
        <v>-3664700.6</v>
      </c>
      <c r="E35" s="41">
        <v>-3664700.6</v>
      </c>
      <c r="F35" s="56" t="s">
        <v>412</v>
      </c>
      <c r="M35" s="95"/>
    </row>
    <row r="36" spans="1:13" x14ac:dyDescent="0.25">
      <c r="A36" s="47" t="s">
        <v>109</v>
      </c>
      <c r="B36" s="41">
        <v>-237.89</v>
      </c>
      <c r="C36" s="41">
        <v>-627707.81999999995</v>
      </c>
      <c r="D36" s="41">
        <v>-627656.59</v>
      </c>
      <c r="E36" s="41">
        <v>-627945.71</v>
      </c>
      <c r="F36" s="56" t="s">
        <v>412</v>
      </c>
      <c r="M36" s="95"/>
    </row>
    <row r="37" spans="1:13" x14ac:dyDescent="0.25">
      <c r="A37" s="47" t="s">
        <v>125</v>
      </c>
      <c r="B37" s="41">
        <v>0</v>
      </c>
      <c r="C37" s="41">
        <v>-271564.77</v>
      </c>
      <c r="D37" s="41">
        <v>-271564.77</v>
      </c>
      <c r="E37" s="41">
        <v>-271564.77</v>
      </c>
      <c r="F37" s="56" t="s">
        <v>412</v>
      </c>
      <c r="M37" s="95"/>
    </row>
    <row r="38" spans="1:13" x14ac:dyDescent="0.25">
      <c r="A38" s="47" t="s">
        <v>134</v>
      </c>
      <c r="B38" s="41">
        <v>-679088.18</v>
      </c>
      <c r="C38" s="41">
        <v>8254338.1399999997</v>
      </c>
      <c r="D38" s="41">
        <v>8269760.4299999997</v>
      </c>
      <c r="E38" s="41">
        <v>7575249.96</v>
      </c>
      <c r="F38" s="56" t="s">
        <v>412</v>
      </c>
      <c r="M38" s="95"/>
    </row>
    <row r="39" spans="1:13" x14ac:dyDescent="0.25">
      <c r="A39" s="47" t="s">
        <v>144</v>
      </c>
      <c r="B39" s="41">
        <v>0.01</v>
      </c>
      <c r="C39" s="41">
        <v>-9092.4500000000007</v>
      </c>
      <c r="D39" s="41">
        <v>-9092.44</v>
      </c>
      <c r="E39" s="41">
        <v>-9092.44</v>
      </c>
      <c r="F39" s="56" t="s">
        <v>412</v>
      </c>
      <c r="M39" s="95"/>
    </row>
    <row r="40" spans="1:13" x14ac:dyDescent="0.25">
      <c r="A40" s="47" t="s">
        <v>152</v>
      </c>
      <c r="B40" s="41">
        <v>1664.9</v>
      </c>
      <c r="C40" s="41">
        <v>-363195.09</v>
      </c>
      <c r="D40" s="41">
        <v>-363195.1</v>
      </c>
      <c r="E40" s="41">
        <v>-361530.19</v>
      </c>
      <c r="F40" s="56" t="s">
        <v>412</v>
      </c>
      <c r="M40" s="95"/>
    </row>
    <row r="41" spans="1:13" x14ac:dyDescent="0.25">
      <c r="A41" s="47" t="s">
        <v>167</v>
      </c>
      <c r="B41" s="41">
        <v>359.12</v>
      </c>
      <c r="C41" s="41">
        <v>-579016.91</v>
      </c>
      <c r="D41" s="41">
        <v>-579033.21</v>
      </c>
      <c r="E41" s="41">
        <v>-578657.79</v>
      </c>
      <c r="F41" s="56" t="s">
        <v>412</v>
      </c>
      <c r="M41" s="95"/>
    </row>
    <row r="42" spans="1:13" x14ac:dyDescent="0.25">
      <c r="A42" s="47" t="s">
        <v>53</v>
      </c>
      <c r="B42" s="41">
        <v>0.19</v>
      </c>
      <c r="C42" s="41">
        <v>26251.599999999999</v>
      </c>
      <c r="D42" s="41">
        <v>26251.79</v>
      </c>
      <c r="E42" s="41">
        <v>26251.79</v>
      </c>
      <c r="F42" s="56" t="s">
        <v>412</v>
      </c>
      <c r="M42" s="95"/>
    </row>
    <row r="43" spans="1:13" x14ac:dyDescent="0.25">
      <c r="A43" s="47" t="s">
        <v>55</v>
      </c>
      <c r="B43" s="41">
        <v>-81.72</v>
      </c>
      <c r="C43" s="41">
        <v>26005.54</v>
      </c>
      <c r="D43" s="41">
        <v>26029.08</v>
      </c>
      <c r="E43" s="41">
        <v>25923.82</v>
      </c>
      <c r="F43" s="56" t="s">
        <v>412</v>
      </c>
      <c r="M43" s="95"/>
    </row>
    <row r="44" spans="1:13" x14ac:dyDescent="0.25">
      <c r="A44" s="47" t="s">
        <v>57</v>
      </c>
      <c r="B44" s="41">
        <v>-540.48</v>
      </c>
      <c r="C44" s="41">
        <v>45566.69</v>
      </c>
      <c r="D44" s="41">
        <v>45690.53</v>
      </c>
      <c r="E44" s="41">
        <v>45026.21</v>
      </c>
      <c r="F44" s="56" t="s">
        <v>412</v>
      </c>
      <c r="M44" s="95"/>
    </row>
    <row r="45" spans="1:13" x14ac:dyDescent="0.25">
      <c r="A45" s="47" t="s">
        <v>59</v>
      </c>
      <c r="B45" s="41">
        <v>-0.01</v>
      </c>
      <c r="C45" s="41">
        <v>0.01</v>
      </c>
      <c r="D45" s="41">
        <v>0.01</v>
      </c>
      <c r="E45" s="41">
        <v>0</v>
      </c>
      <c r="F45" s="56" t="s">
        <v>412</v>
      </c>
      <c r="M45" s="95"/>
    </row>
    <row r="46" spans="1:13" x14ac:dyDescent="0.25">
      <c r="A46" s="47" t="s">
        <v>61</v>
      </c>
      <c r="B46" s="41">
        <v>-0.02</v>
      </c>
      <c r="C46" s="41">
        <v>0.01</v>
      </c>
      <c r="D46" s="41">
        <v>-0.01</v>
      </c>
      <c r="E46" s="41">
        <v>-0.01</v>
      </c>
      <c r="F46" s="56" t="s">
        <v>412</v>
      </c>
      <c r="M46" s="95"/>
    </row>
    <row r="47" spans="1:13" x14ac:dyDescent="0.25">
      <c r="A47" s="47" t="s">
        <v>67</v>
      </c>
      <c r="B47" s="41">
        <v>68.44</v>
      </c>
      <c r="C47" s="41">
        <v>-34262.32</v>
      </c>
      <c r="D47" s="41">
        <v>-34541.46</v>
      </c>
      <c r="E47" s="41">
        <v>-34193.879999999997</v>
      </c>
      <c r="F47" s="56" t="s">
        <v>412</v>
      </c>
      <c r="M47" s="95"/>
    </row>
    <row r="48" spans="1:13" x14ac:dyDescent="0.25">
      <c r="A48" s="47" t="s">
        <v>82</v>
      </c>
      <c r="B48" s="41">
        <v>-0.01</v>
      </c>
      <c r="C48" s="41">
        <v>240942.48</v>
      </c>
      <c r="D48" s="41">
        <v>240942.47</v>
      </c>
      <c r="E48" s="41">
        <v>240942.47</v>
      </c>
      <c r="F48" s="56" t="s">
        <v>412</v>
      </c>
      <c r="M48" s="95"/>
    </row>
    <row r="49" spans="1:13" x14ac:dyDescent="0.25">
      <c r="A49" s="47" t="s">
        <v>86</v>
      </c>
      <c r="B49" s="41">
        <v>-321373.28000000003</v>
      </c>
      <c r="C49" s="41">
        <v>117164.36</v>
      </c>
      <c r="D49" s="41">
        <v>125242.53</v>
      </c>
      <c r="E49" s="41">
        <v>-204208.92</v>
      </c>
      <c r="F49" s="56" t="s">
        <v>412</v>
      </c>
      <c r="M49" s="95"/>
    </row>
    <row r="50" spans="1:13" x14ac:dyDescent="0.25">
      <c r="A50" s="47" t="s">
        <v>88</v>
      </c>
      <c r="B50" s="41">
        <v>-182390.62</v>
      </c>
      <c r="C50" s="41">
        <v>62402.01</v>
      </c>
      <c r="D50" s="41">
        <v>73305.64</v>
      </c>
      <c r="E50" s="41">
        <v>-119988.61</v>
      </c>
      <c r="F50" s="56" t="s">
        <v>412</v>
      </c>
      <c r="M50" s="95"/>
    </row>
    <row r="51" spans="1:13" x14ac:dyDescent="0.25">
      <c r="A51" s="47" t="s">
        <v>98</v>
      </c>
      <c r="B51" s="41">
        <v>0.1</v>
      </c>
      <c r="C51" s="41">
        <v>98092.11</v>
      </c>
      <c r="D51" s="41">
        <v>98092.22</v>
      </c>
      <c r="E51" s="41">
        <v>98092.21</v>
      </c>
      <c r="F51" s="56" t="s">
        <v>412</v>
      </c>
      <c r="M51" s="95"/>
    </row>
    <row r="52" spans="1:13" x14ac:dyDescent="0.25">
      <c r="A52" s="47" t="s">
        <v>100</v>
      </c>
      <c r="B52" s="41">
        <v>-0.28999999999999998</v>
      </c>
      <c r="C52" s="41">
        <v>0.12</v>
      </c>
      <c r="D52" s="41">
        <v>-0.17</v>
      </c>
      <c r="E52" s="41">
        <v>-0.17</v>
      </c>
      <c r="F52" s="56" t="s">
        <v>412</v>
      </c>
      <c r="M52" s="95"/>
    </row>
    <row r="53" spans="1:13" x14ac:dyDescent="0.25">
      <c r="A53" s="47" t="s">
        <v>111</v>
      </c>
      <c r="B53" s="41">
        <v>-5424.46</v>
      </c>
      <c r="C53" s="41">
        <v>-14744.17</v>
      </c>
      <c r="D53" s="41">
        <v>1432.51</v>
      </c>
      <c r="E53" s="41">
        <v>-20168.63</v>
      </c>
      <c r="F53" s="56" t="s">
        <v>412</v>
      </c>
      <c r="M53" s="95"/>
    </row>
    <row r="54" spans="1:13" x14ac:dyDescent="0.25">
      <c r="A54" s="47" t="s">
        <v>119</v>
      </c>
      <c r="B54" s="41">
        <v>-35591.269999999997</v>
      </c>
      <c r="C54" s="41">
        <v>1243827.73</v>
      </c>
      <c r="D54" s="41">
        <v>1355650.77</v>
      </c>
      <c r="E54" s="41">
        <v>1208236.46</v>
      </c>
      <c r="F54" s="56" t="s">
        <v>412</v>
      </c>
      <c r="M54" s="95"/>
    </row>
    <row r="55" spans="1:13" x14ac:dyDescent="0.25">
      <c r="A55" s="47" t="s">
        <v>117</v>
      </c>
      <c r="B55" s="41">
        <v>-0.01</v>
      </c>
      <c r="C55" s="41">
        <v>0</v>
      </c>
      <c r="D55" s="41">
        <v>-0.01</v>
      </c>
      <c r="E55" s="41">
        <v>-0.01</v>
      </c>
      <c r="F55" s="56" t="s">
        <v>412</v>
      </c>
      <c r="M55" s="95"/>
    </row>
    <row r="56" spans="1:13" x14ac:dyDescent="0.25">
      <c r="A56" s="47" t="s">
        <v>127</v>
      </c>
      <c r="B56" s="41">
        <v>1351.33</v>
      </c>
      <c r="C56" s="41">
        <v>-12841.11</v>
      </c>
      <c r="D56" s="41">
        <v>-12867.73</v>
      </c>
      <c r="E56" s="41">
        <v>-11489.78</v>
      </c>
      <c r="F56" s="56" t="s">
        <v>412</v>
      </c>
      <c r="M56" s="95"/>
    </row>
    <row r="57" spans="1:13" x14ac:dyDescent="0.25">
      <c r="A57" s="47" t="s">
        <v>139</v>
      </c>
      <c r="B57" s="41">
        <v>-0.17</v>
      </c>
      <c r="C57" s="41">
        <v>0.11</v>
      </c>
      <c r="D57" s="41">
        <v>-0.06</v>
      </c>
      <c r="E57" s="41">
        <v>-0.06</v>
      </c>
      <c r="F57" s="56" t="s">
        <v>412</v>
      </c>
      <c r="M57" s="95"/>
    </row>
    <row r="58" spans="1:13" x14ac:dyDescent="0.25">
      <c r="A58" s="47" t="s">
        <v>161</v>
      </c>
      <c r="B58" s="41">
        <v>743.58</v>
      </c>
      <c r="C58" s="41">
        <v>-84284.68</v>
      </c>
      <c r="D58" s="41">
        <v>-84284.69</v>
      </c>
      <c r="E58" s="41">
        <v>-83541.100000000006</v>
      </c>
      <c r="F58" s="56" t="s">
        <v>412</v>
      </c>
      <c r="M58" s="95"/>
    </row>
    <row r="59" spans="1:13" x14ac:dyDescent="0.25">
      <c r="A59" s="47" t="s">
        <v>163</v>
      </c>
      <c r="B59" s="41">
        <v>1750.6</v>
      </c>
      <c r="C59" s="41">
        <v>-164450.85</v>
      </c>
      <c r="D59" s="41">
        <v>-164450.85</v>
      </c>
      <c r="E59" s="41">
        <v>-162700.25</v>
      </c>
      <c r="F59" s="56" t="s">
        <v>412</v>
      </c>
      <c r="M59" s="95"/>
    </row>
    <row r="60" spans="1:13" x14ac:dyDescent="0.25">
      <c r="A60" s="47" t="s">
        <v>165</v>
      </c>
      <c r="B60" s="41">
        <v>16873.82</v>
      </c>
      <c r="C60" s="41">
        <v>-1268593.8700000001</v>
      </c>
      <c r="D60" s="41">
        <v>-1268593.8700000001</v>
      </c>
      <c r="E60" s="41">
        <v>-1251720.05</v>
      </c>
      <c r="F60" s="56" t="s">
        <v>412</v>
      </c>
      <c r="M60" s="95"/>
    </row>
    <row r="61" spans="1:13" x14ac:dyDescent="0.25">
      <c r="A61" s="47" t="s">
        <v>84</v>
      </c>
      <c r="B61" s="41">
        <v>-9643.25</v>
      </c>
      <c r="C61" s="41">
        <v>516151.98</v>
      </c>
      <c r="D61" s="41">
        <v>519098.95</v>
      </c>
      <c r="E61" s="41">
        <v>506508.73</v>
      </c>
      <c r="F61" s="56" t="s">
        <v>412</v>
      </c>
      <c r="M61" s="95"/>
    </row>
    <row r="62" spans="1:13" x14ac:dyDescent="0.25">
      <c r="A62" s="47" t="s">
        <v>90</v>
      </c>
      <c r="B62" s="41">
        <v>0.01</v>
      </c>
      <c r="C62" s="41">
        <v>565758.43000000005</v>
      </c>
      <c r="D62" s="41">
        <v>565758.43999999994</v>
      </c>
      <c r="E62" s="41">
        <v>565758.43999999994</v>
      </c>
      <c r="F62" s="56" t="s">
        <v>413</v>
      </c>
      <c r="M62" s="95"/>
    </row>
    <row r="63" spans="1:13" x14ac:dyDescent="0.25">
      <c r="A63" s="47" t="s">
        <v>92</v>
      </c>
      <c r="B63" s="41">
        <v>10705931.789999999</v>
      </c>
      <c r="C63" s="41">
        <v>112367960.79000001</v>
      </c>
      <c r="D63" s="41">
        <v>112065183.08</v>
      </c>
      <c r="E63" s="41">
        <v>123073892.58</v>
      </c>
      <c r="F63" s="56" t="s">
        <v>413</v>
      </c>
      <c r="M63" s="95"/>
    </row>
    <row r="64" spans="1:13" x14ac:dyDescent="0.25">
      <c r="A64" s="47" t="s">
        <v>94</v>
      </c>
      <c r="B64" s="41">
        <v>-3000996.94</v>
      </c>
      <c r="C64" s="41">
        <v>-3310081.38</v>
      </c>
      <c r="D64" s="41">
        <v>-3310081.39</v>
      </c>
      <c r="E64" s="41">
        <v>-6311078.3200000003</v>
      </c>
      <c r="F64" s="56" t="s">
        <v>413</v>
      </c>
      <c r="M64" s="95"/>
    </row>
    <row r="65" spans="1:13" x14ac:dyDescent="0.25">
      <c r="A65" s="47" t="s">
        <v>63</v>
      </c>
      <c r="B65" s="41">
        <v>-4973313.08</v>
      </c>
      <c r="C65" s="41">
        <v>10317445.73</v>
      </c>
      <c r="D65" s="41">
        <v>10283043.52</v>
      </c>
      <c r="E65" s="41">
        <v>5344132.6500000004</v>
      </c>
      <c r="F65" s="56" t="s">
        <v>412</v>
      </c>
      <c r="M65" s="95"/>
    </row>
    <row r="66" spans="1:13" x14ac:dyDescent="0.25">
      <c r="A66" s="47" t="s">
        <v>49</v>
      </c>
      <c r="B66" s="41">
        <v>-46018604.840000004</v>
      </c>
      <c r="C66" s="41">
        <v>29673322.190000001</v>
      </c>
      <c r="D66" s="41">
        <v>29291340.719999999</v>
      </c>
      <c r="E66" s="41">
        <v>-16345282.65</v>
      </c>
      <c r="F66" s="56" t="s">
        <v>412</v>
      </c>
      <c r="M66" s="95"/>
    </row>
    <row r="67" spans="1:13" x14ac:dyDescent="0.25">
      <c r="A67" s="47" t="s">
        <v>51</v>
      </c>
      <c r="B67" s="41">
        <v>15914732.550000001</v>
      </c>
      <c r="C67" s="41">
        <v>-10262001.390000001</v>
      </c>
      <c r="D67" s="41">
        <v>-8441978.2300000004</v>
      </c>
      <c r="E67" s="41">
        <v>5652731.1600000001</v>
      </c>
      <c r="F67" s="56" t="s">
        <v>412</v>
      </c>
      <c r="M67" s="95"/>
    </row>
    <row r="68" spans="1:13" x14ac:dyDescent="0.25">
      <c r="A68" s="47" t="s">
        <v>159</v>
      </c>
      <c r="B68" s="41">
        <v>56910.21</v>
      </c>
      <c r="C68" s="41">
        <v>-38450.959999999999</v>
      </c>
      <c r="D68" s="41">
        <v>10902.18</v>
      </c>
      <c r="E68" s="41">
        <v>18459.25</v>
      </c>
      <c r="F68" s="56" t="s">
        <v>412</v>
      </c>
      <c r="M68" s="95"/>
    </row>
    <row r="69" spans="1:13" x14ac:dyDescent="0.25">
      <c r="A69" s="47" t="s">
        <v>69</v>
      </c>
      <c r="B69" s="41">
        <v>-3045785.5</v>
      </c>
      <c r="C69" s="41">
        <v>-5389310.9000000004</v>
      </c>
      <c r="D69" s="41">
        <v>-5389310.9000000004</v>
      </c>
      <c r="E69" s="41">
        <v>-8435096.4000000004</v>
      </c>
      <c r="F69" s="56" t="s">
        <v>412</v>
      </c>
      <c r="M69" s="95"/>
    </row>
    <row r="70" spans="1:13" x14ac:dyDescent="0.25">
      <c r="A70" s="47" t="s">
        <v>71</v>
      </c>
      <c r="B70" s="41">
        <v>0.28000000000000003</v>
      </c>
      <c r="C70" s="41">
        <v>23102831.050000001</v>
      </c>
      <c r="D70" s="41">
        <v>23102831.050000001</v>
      </c>
      <c r="E70" s="41">
        <v>23102831.329999998</v>
      </c>
      <c r="F70" s="56" t="s">
        <v>412</v>
      </c>
      <c r="M70" s="95"/>
    </row>
    <row r="71" spans="1:13" x14ac:dyDescent="0.25">
      <c r="A71" s="47" t="s">
        <v>96</v>
      </c>
      <c r="B71" s="41">
        <v>0.69</v>
      </c>
      <c r="C71" s="41">
        <v>-5656779.3799999999</v>
      </c>
      <c r="D71" s="41">
        <v>-5656779.3799999999</v>
      </c>
      <c r="E71" s="41">
        <v>-5656778.6900000004</v>
      </c>
      <c r="F71" s="56" t="s">
        <v>412</v>
      </c>
      <c r="M71" s="95"/>
    </row>
    <row r="72" spans="1:13" x14ac:dyDescent="0.25">
      <c r="A72" s="47" t="s">
        <v>113</v>
      </c>
      <c r="B72" s="41">
        <v>-47.47</v>
      </c>
      <c r="C72" s="41">
        <v>-3550.89</v>
      </c>
      <c r="D72" s="41">
        <v>-3531.29</v>
      </c>
      <c r="E72" s="41">
        <v>-3598.36</v>
      </c>
      <c r="F72" s="56" t="s">
        <v>412</v>
      </c>
      <c r="M72" s="95"/>
    </row>
    <row r="73" spans="1:13" x14ac:dyDescent="0.25">
      <c r="A73" s="47" t="s">
        <v>142</v>
      </c>
      <c r="B73" s="41">
        <v>0</v>
      </c>
      <c r="C73" s="41">
        <v>54526424.340000004</v>
      </c>
      <c r="D73" s="41">
        <v>54526424.340000004</v>
      </c>
      <c r="E73" s="41">
        <v>54526424.340000004</v>
      </c>
      <c r="F73" s="56" t="s">
        <v>412</v>
      </c>
      <c r="M73" s="95"/>
    </row>
    <row r="74" spans="1:13" x14ac:dyDescent="0.25">
      <c r="A74" s="47" t="s">
        <v>150</v>
      </c>
      <c r="B74" s="41">
        <v>2039504.91</v>
      </c>
      <c r="C74" s="41">
        <v>-10669553.640000001</v>
      </c>
      <c r="D74" s="41">
        <v>-10669597.789999999</v>
      </c>
      <c r="E74" s="41">
        <v>-8630048.7300000004</v>
      </c>
      <c r="F74" s="56" t="s">
        <v>412</v>
      </c>
      <c r="M74" s="95"/>
    </row>
    <row r="75" spans="1:13" x14ac:dyDescent="0.25">
      <c r="A75" s="47" t="s">
        <v>148</v>
      </c>
      <c r="B75" s="41">
        <v>-0.01</v>
      </c>
      <c r="C75" s="41">
        <v>-1860313.35</v>
      </c>
      <c r="D75" s="41">
        <v>-1860313.35</v>
      </c>
      <c r="E75" s="41">
        <v>-1860313.36</v>
      </c>
      <c r="F75" s="56" t="s">
        <v>412</v>
      </c>
      <c r="M75" s="95"/>
    </row>
    <row r="76" spans="1:13" x14ac:dyDescent="0.25">
      <c r="A76" s="47" t="s">
        <v>140</v>
      </c>
      <c r="B76" s="41">
        <v>-1301369.04</v>
      </c>
      <c r="C76" s="41">
        <v>597854.47</v>
      </c>
      <c r="D76" s="41">
        <v>788297.21</v>
      </c>
      <c r="E76" s="57">
        <v>-703514.57</v>
      </c>
      <c r="F76" s="56" t="s">
        <v>412</v>
      </c>
      <c r="M76" s="95"/>
    </row>
    <row r="77" spans="1:13" x14ac:dyDescent="0.25">
      <c r="A77" s="47" t="s">
        <v>169</v>
      </c>
      <c r="B77" s="41">
        <f>SUM(B7:B76)</f>
        <v>-31658740.890000001</v>
      </c>
      <c r="C77" s="41">
        <f>SUM(C7:C76)</f>
        <v>181140459.15000004</v>
      </c>
      <c r="D77" s="41">
        <f>SUM(D7:D76)</f>
        <v>182646319.29000002</v>
      </c>
      <c r="E77" s="41">
        <f>SUM(E7:E76)</f>
        <v>149481718.25999999</v>
      </c>
      <c r="F77" s="46"/>
      <c r="M77" s="95"/>
    </row>
    <row r="78" spans="1:13" x14ac:dyDescent="0.25">
      <c r="A78" t="s">
        <v>429</v>
      </c>
      <c r="M78" s="95"/>
    </row>
    <row r="79" spans="1:13" x14ac:dyDescent="0.25">
      <c r="M79" s="95"/>
    </row>
    <row r="80" spans="1:13" x14ac:dyDescent="0.25">
      <c r="M80" s="95"/>
    </row>
    <row r="81" spans="1:13" x14ac:dyDescent="0.25">
      <c r="M81" s="95"/>
    </row>
    <row r="82" spans="1:13" x14ac:dyDescent="0.25">
      <c r="M82" s="95"/>
    </row>
    <row r="83" spans="1:13" x14ac:dyDescent="0.25">
      <c r="M83" s="95"/>
    </row>
    <row r="84" spans="1:13" x14ac:dyDescent="0.25">
      <c r="A84" s="5" t="s">
        <v>418</v>
      </c>
      <c r="B84" s="58" t="s">
        <v>440</v>
      </c>
      <c r="M84" s="95"/>
    </row>
    <row r="85" spans="1:13" x14ac:dyDescent="0.25">
      <c r="A85" s="6" t="s">
        <v>413</v>
      </c>
      <c r="B85" s="7">
        <v>109623637.84000002</v>
      </c>
      <c r="M85" s="95"/>
    </row>
    <row r="86" spans="1:13" x14ac:dyDescent="0.25">
      <c r="A86" s="6" t="s">
        <v>412</v>
      </c>
      <c r="B86" s="7">
        <v>71516821.310000002</v>
      </c>
      <c r="M86" s="95"/>
    </row>
    <row r="87" spans="1:13" x14ac:dyDescent="0.25">
      <c r="A87" s="6" t="s">
        <v>419</v>
      </c>
      <c r="B87" s="7">
        <v>181140459.15000004</v>
      </c>
      <c r="M87" s="95"/>
    </row>
    <row r="88" spans="1:13" x14ac:dyDescent="0.25">
      <c r="M88" s="95"/>
    </row>
    <row r="89" spans="1:13" x14ac:dyDescent="0.25">
      <c r="M89" s="95"/>
    </row>
    <row r="90" spans="1:13" x14ac:dyDescent="0.25">
      <c r="M90" s="95"/>
    </row>
    <row r="91" spans="1:13" x14ac:dyDescent="0.25">
      <c r="M91" s="95"/>
    </row>
    <row r="92" spans="1:13" x14ac:dyDescent="0.25">
      <c r="M92" s="95"/>
    </row>
    <row r="93" spans="1:13" x14ac:dyDescent="0.25">
      <c r="M93" s="95"/>
    </row>
    <row r="94" spans="1:13" x14ac:dyDescent="0.25">
      <c r="M94" s="95"/>
    </row>
    <row r="95" spans="1:13" x14ac:dyDescent="0.25">
      <c r="M95" s="95"/>
    </row>
    <row r="96" spans="1:13" x14ac:dyDescent="0.25">
      <c r="M96" s="95"/>
    </row>
    <row r="97" spans="13:13" x14ac:dyDescent="0.25">
      <c r="M97" s="95"/>
    </row>
    <row r="98" spans="13:13" x14ac:dyDescent="0.25">
      <c r="M98" s="95"/>
    </row>
    <row r="99" spans="13:13" x14ac:dyDescent="0.25">
      <c r="M99" s="95"/>
    </row>
    <row r="100" spans="13:13" x14ac:dyDescent="0.25">
      <c r="M100" s="95"/>
    </row>
    <row r="101" spans="13:13" x14ac:dyDescent="0.25">
      <c r="M101" s="95"/>
    </row>
    <row r="102" spans="13:13" x14ac:dyDescent="0.25">
      <c r="M102" s="95"/>
    </row>
    <row r="103" spans="13:13" x14ac:dyDescent="0.25">
      <c r="M103" s="95"/>
    </row>
    <row r="104" spans="13:13" x14ac:dyDescent="0.25">
      <c r="M104" s="95"/>
    </row>
    <row r="105" spans="13:13" x14ac:dyDescent="0.25">
      <c r="M105" s="95"/>
    </row>
    <row r="106" spans="13:13" x14ac:dyDescent="0.25">
      <c r="M106" s="95"/>
    </row>
    <row r="107" spans="13:13" x14ac:dyDescent="0.25">
      <c r="M107" s="95"/>
    </row>
    <row r="108" spans="13:13" x14ac:dyDescent="0.25">
      <c r="M108" s="95"/>
    </row>
    <row r="109" spans="13:13" x14ac:dyDescent="0.25">
      <c r="M109" s="95"/>
    </row>
    <row r="110" spans="13:13" x14ac:dyDescent="0.25">
      <c r="M110" s="95"/>
    </row>
    <row r="111" spans="13:13" x14ac:dyDescent="0.25">
      <c r="M111" s="95"/>
    </row>
    <row r="112" spans="13:13" x14ac:dyDescent="0.25">
      <c r="M112" s="95"/>
    </row>
    <row r="113" spans="13:13" x14ac:dyDescent="0.25">
      <c r="M113" s="95"/>
    </row>
    <row r="114" spans="13:13" x14ac:dyDescent="0.25">
      <c r="M114" s="95"/>
    </row>
    <row r="115" spans="13:13" x14ac:dyDescent="0.25">
      <c r="M115" s="95"/>
    </row>
  </sheetData>
  <pageMargins left="0.7" right="0.7" top="0.75" bottom="0.75" header="0.3" footer="0.3"/>
  <pageSetup scale="77" fitToHeight="2" orientation="portrait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19"/>
  <sheetViews>
    <sheetView topLeftCell="A97" workbookViewId="0">
      <selection activeCell="M9" sqref="M9"/>
    </sheetView>
  </sheetViews>
  <sheetFormatPr defaultColWidth="8.85546875" defaultRowHeight="15" x14ac:dyDescent="0.25"/>
  <cols>
    <col min="1" max="1" width="8.85546875" style="58" customWidth="1"/>
    <col min="2" max="2" width="35.7109375" style="58" customWidth="1"/>
    <col min="3" max="3" width="18" style="58" bestFit="1" customWidth="1"/>
    <col min="4" max="4" width="8.5703125" style="58" bestFit="1" customWidth="1"/>
    <col min="5" max="5" width="9" style="58" bestFit="1" customWidth="1"/>
    <col min="6" max="6" width="8.5703125" style="58" bestFit="1" customWidth="1"/>
    <col min="7" max="7" width="18" style="58" bestFit="1" customWidth="1"/>
    <col min="8" max="8" width="15.28515625" style="58" bestFit="1" customWidth="1"/>
    <col min="9" max="9" width="14.5703125" style="58" bestFit="1" customWidth="1"/>
    <col min="10" max="10" width="9" style="58" bestFit="1" customWidth="1"/>
    <col min="11" max="12" width="15.5703125" style="58" bestFit="1" customWidth="1"/>
    <col min="13" max="13" width="11.28515625" style="58" bestFit="1" customWidth="1"/>
    <col min="14" max="14" width="15.28515625" style="58" bestFit="1" customWidth="1"/>
    <col min="15" max="15" width="15.5703125" style="58" bestFit="1" customWidth="1"/>
    <col min="16" max="16" width="13.5703125" style="58" bestFit="1" customWidth="1"/>
    <col min="17" max="16384" width="8.85546875" style="58"/>
  </cols>
  <sheetData>
    <row r="1" spans="1:16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6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6" x14ac:dyDescent="0.25">
      <c r="A3" s="50" t="s">
        <v>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6" x14ac:dyDescent="0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6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6" x14ac:dyDescent="0.25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6" x14ac:dyDescent="0.25">
      <c r="A7" s="50"/>
      <c r="B7" s="50"/>
      <c r="C7" s="50" t="s">
        <v>5</v>
      </c>
      <c r="D7" s="50"/>
      <c r="E7" s="50"/>
      <c r="F7" s="50"/>
      <c r="G7" s="50"/>
      <c r="H7" s="50" t="s">
        <v>6</v>
      </c>
      <c r="I7" s="50"/>
      <c r="J7" s="50"/>
      <c r="K7" s="50"/>
      <c r="L7" s="50"/>
      <c r="M7" s="50"/>
      <c r="N7" s="50"/>
    </row>
    <row r="8" spans="1:16" ht="60" x14ac:dyDescent="0.25">
      <c r="A8" s="79" t="s">
        <v>7</v>
      </c>
      <c r="B8" s="80"/>
      <c r="C8" s="66" t="s">
        <v>12</v>
      </c>
      <c r="D8" s="66" t="s">
        <v>11</v>
      </c>
      <c r="E8" s="66" t="s">
        <v>8</v>
      </c>
      <c r="F8" s="66" t="s">
        <v>9</v>
      </c>
      <c r="G8" s="66" t="s">
        <v>13</v>
      </c>
      <c r="H8" s="66" t="s">
        <v>12</v>
      </c>
      <c r="I8" s="66" t="s">
        <v>11</v>
      </c>
      <c r="J8" s="66" t="s">
        <v>8</v>
      </c>
      <c r="K8" s="66" t="s">
        <v>9</v>
      </c>
      <c r="L8" s="66" t="s">
        <v>13</v>
      </c>
      <c r="M8" s="65"/>
      <c r="N8" s="66" t="s">
        <v>441</v>
      </c>
      <c r="O8" s="68"/>
      <c r="P8" s="81"/>
    </row>
    <row r="9" spans="1:16" x14ac:dyDescent="0.25">
      <c r="A9" s="82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 t="s">
        <v>10</v>
      </c>
      <c r="N9" s="68">
        <v>0.33949501038108632</v>
      </c>
      <c r="O9" s="68"/>
      <c r="P9" s="81"/>
    </row>
    <row r="10" spans="1:16" x14ac:dyDescent="0.25">
      <c r="A10" s="82" t="s">
        <v>409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81"/>
    </row>
    <row r="11" spans="1:16" x14ac:dyDescent="0.25">
      <c r="A11" s="82" t="s">
        <v>16</v>
      </c>
      <c r="B11" s="68" t="s">
        <v>17</v>
      </c>
      <c r="C11" s="57">
        <v>-8</v>
      </c>
      <c r="D11" s="57">
        <v>0</v>
      </c>
      <c r="E11" s="57">
        <v>0</v>
      </c>
      <c r="F11" s="57">
        <v>0</v>
      </c>
      <c r="G11" s="57">
        <v>-8</v>
      </c>
      <c r="H11" s="57">
        <v>-4.5599999999999996</v>
      </c>
      <c r="I11" s="57">
        <v>0</v>
      </c>
      <c r="J11" s="57">
        <v>0</v>
      </c>
      <c r="K11" s="57">
        <v>2.3199999999999998</v>
      </c>
      <c r="L11" s="57">
        <v>-2.2400000000000002</v>
      </c>
      <c r="M11" s="97">
        <v>0.28000000000000003</v>
      </c>
      <c r="N11" s="57">
        <v>0.570351617440225</v>
      </c>
      <c r="O11" s="57"/>
      <c r="P11" s="57"/>
    </row>
    <row r="12" spans="1:16" x14ac:dyDescent="0.25">
      <c r="A12" s="82" t="s">
        <v>16</v>
      </c>
      <c r="B12" s="68" t="s">
        <v>18</v>
      </c>
      <c r="C12" s="57">
        <v>11972.36</v>
      </c>
      <c r="D12" s="57">
        <v>0</v>
      </c>
      <c r="E12" s="57">
        <v>0</v>
      </c>
      <c r="F12" s="57">
        <v>0</v>
      </c>
      <c r="G12" s="57">
        <v>11972.36</v>
      </c>
      <c r="H12" s="57">
        <v>6821.86</v>
      </c>
      <c r="I12" s="57">
        <v>108.69</v>
      </c>
      <c r="J12" s="57">
        <v>0</v>
      </c>
      <c r="K12" s="57">
        <v>-3562.79</v>
      </c>
      <c r="L12" s="57">
        <v>3367.76</v>
      </c>
      <c r="M12" s="97">
        <v>0.28129458000000002</v>
      </c>
      <c r="N12" s="57">
        <v>-853.55686132208155</v>
      </c>
      <c r="O12" s="57"/>
      <c r="P12" s="57"/>
    </row>
    <row r="13" spans="1:16" x14ac:dyDescent="0.25">
      <c r="A13" s="82" t="s">
        <v>16</v>
      </c>
      <c r="B13" s="68" t="s">
        <v>19</v>
      </c>
      <c r="C13" s="57">
        <v>351.1</v>
      </c>
      <c r="D13" s="57">
        <v>0</v>
      </c>
      <c r="E13" s="57">
        <v>0</v>
      </c>
      <c r="F13" s="57">
        <v>0</v>
      </c>
      <c r="G13" s="57">
        <v>351.1</v>
      </c>
      <c r="H13" s="57">
        <v>200.06</v>
      </c>
      <c r="I13" s="57">
        <v>5</v>
      </c>
      <c r="J13" s="57">
        <v>0</v>
      </c>
      <c r="K13" s="57">
        <v>-106.3</v>
      </c>
      <c r="L13" s="57">
        <v>98.76</v>
      </c>
      <c r="M13" s="97">
        <v>0.28128737999999998</v>
      </c>
      <c r="N13" s="57">
        <v>0</v>
      </c>
      <c r="O13" s="57"/>
      <c r="P13" s="57"/>
    </row>
    <row r="14" spans="1:16" x14ac:dyDescent="0.25">
      <c r="A14" s="82" t="s">
        <v>16</v>
      </c>
      <c r="B14" s="68" t="s">
        <v>20</v>
      </c>
      <c r="C14" s="57">
        <v>232511.59</v>
      </c>
      <c r="D14" s="57">
        <v>0</v>
      </c>
      <c r="E14" s="57">
        <v>0</v>
      </c>
      <c r="F14" s="57">
        <v>0</v>
      </c>
      <c r="G14" s="57">
        <v>232511.59</v>
      </c>
      <c r="H14" s="57">
        <v>132485.24</v>
      </c>
      <c r="I14" s="57">
        <v>3197.4</v>
      </c>
      <c r="J14" s="57">
        <v>0</v>
      </c>
      <c r="K14" s="57">
        <v>-70278.539999999994</v>
      </c>
      <c r="L14" s="57">
        <v>65404.1</v>
      </c>
      <c r="M14" s="97">
        <v>0.28129393000000003</v>
      </c>
      <c r="N14" s="57">
        <v>-16576.670178762306</v>
      </c>
      <c r="O14" s="57"/>
      <c r="P14" s="57"/>
    </row>
    <row r="15" spans="1:16" x14ac:dyDescent="0.25">
      <c r="A15" s="82" t="s">
        <v>16</v>
      </c>
      <c r="B15" s="68" t="s">
        <v>21</v>
      </c>
      <c r="C15" s="57">
        <v>739.16</v>
      </c>
      <c r="D15" s="57">
        <v>0</v>
      </c>
      <c r="E15" s="57">
        <v>0</v>
      </c>
      <c r="F15" s="57">
        <v>0</v>
      </c>
      <c r="G15" s="57">
        <v>739.16</v>
      </c>
      <c r="H15" s="57">
        <v>421.17</v>
      </c>
      <c r="I15" s="57">
        <v>10.1</v>
      </c>
      <c r="J15" s="57">
        <v>0</v>
      </c>
      <c r="K15" s="57">
        <v>-223.35</v>
      </c>
      <c r="L15" s="57">
        <v>207.92</v>
      </c>
      <c r="M15" s="97">
        <v>0.28129228000000001</v>
      </c>
      <c r="N15" s="57">
        <v>0</v>
      </c>
      <c r="O15" s="57"/>
      <c r="P15" s="57"/>
    </row>
    <row r="16" spans="1:16" x14ac:dyDescent="0.25">
      <c r="A16" s="82" t="s">
        <v>16</v>
      </c>
      <c r="B16" s="68" t="s">
        <v>22</v>
      </c>
      <c r="C16" s="57">
        <v>148416.04</v>
      </c>
      <c r="D16" s="57">
        <v>0</v>
      </c>
      <c r="E16" s="57">
        <v>0</v>
      </c>
      <c r="F16" s="57">
        <v>0</v>
      </c>
      <c r="G16" s="57">
        <v>148416.04</v>
      </c>
      <c r="H16" s="57">
        <v>84567.53</v>
      </c>
      <c r="I16" s="57">
        <v>1905.32</v>
      </c>
      <c r="J16" s="57">
        <v>0</v>
      </c>
      <c r="K16" s="57">
        <v>-44724.32</v>
      </c>
      <c r="L16" s="57">
        <v>41748.53</v>
      </c>
      <c r="M16" s="97">
        <v>0.28129391999999998</v>
      </c>
      <c r="N16" s="57">
        <v>-10581.166058509141</v>
      </c>
      <c r="O16" s="57"/>
      <c r="P16" s="57"/>
    </row>
    <row r="17" spans="1:16" x14ac:dyDescent="0.25">
      <c r="A17" s="82" t="s">
        <v>16</v>
      </c>
      <c r="B17" s="68" t="s">
        <v>23</v>
      </c>
      <c r="C17" s="57">
        <v>17832.46</v>
      </c>
      <c r="D17" s="57">
        <v>0</v>
      </c>
      <c r="E17" s="57">
        <v>0</v>
      </c>
      <c r="F17" s="57">
        <v>0</v>
      </c>
      <c r="G17" s="57">
        <v>17832.46</v>
      </c>
      <c r="H17" s="57">
        <v>10160.94</v>
      </c>
      <c r="I17" s="57">
        <v>228.79</v>
      </c>
      <c r="J17" s="57">
        <v>0</v>
      </c>
      <c r="K17" s="57">
        <v>-5373.57</v>
      </c>
      <c r="L17" s="57">
        <v>5016.16</v>
      </c>
      <c r="M17" s="97">
        <v>0.28129377999999999</v>
      </c>
      <c r="N17" s="57">
        <v>-1271.3465504922642</v>
      </c>
      <c r="O17" s="57"/>
      <c r="P17" s="57"/>
    </row>
    <row r="18" spans="1:16" x14ac:dyDescent="0.25">
      <c r="A18" s="82" t="s">
        <v>16</v>
      </c>
      <c r="B18" s="68" t="s">
        <v>24</v>
      </c>
      <c r="C18" s="57">
        <v>5014.01</v>
      </c>
      <c r="D18" s="57">
        <v>0</v>
      </c>
      <c r="E18" s="57">
        <v>0</v>
      </c>
      <c r="F18" s="57">
        <v>0</v>
      </c>
      <c r="G18" s="57">
        <v>5014.01</v>
      </c>
      <c r="H18" s="57">
        <v>2856.98</v>
      </c>
      <c r="I18" s="57">
        <v>61.75</v>
      </c>
      <c r="J18" s="57">
        <v>0</v>
      </c>
      <c r="K18" s="57">
        <v>-1508.32</v>
      </c>
      <c r="L18" s="57">
        <v>1410.41</v>
      </c>
      <c r="M18" s="97">
        <v>0.28129380999999998</v>
      </c>
      <c r="N18" s="57">
        <v>-357.46858917018284</v>
      </c>
      <c r="O18" s="57"/>
      <c r="P18" s="57"/>
    </row>
    <row r="19" spans="1:16" x14ac:dyDescent="0.25">
      <c r="A19" s="82" t="s">
        <v>16</v>
      </c>
      <c r="B19" s="68" t="s">
        <v>25</v>
      </c>
      <c r="C19" s="57">
        <v>299659.84000000003</v>
      </c>
      <c r="D19" s="57">
        <v>0</v>
      </c>
      <c r="E19" s="57">
        <v>0</v>
      </c>
      <c r="F19" s="57">
        <v>0</v>
      </c>
      <c r="G19" s="57">
        <v>299659.84000000003</v>
      </c>
      <c r="H19" s="57">
        <v>170746.34</v>
      </c>
      <c r="I19" s="57">
        <v>3557.59</v>
      </c>
      <c r="J19" s="57">
        <v>0</v>
      </c>
      <c r="K19" s="57">
        <v>-90011.42</v>
      </c>
      <c r="L19" s="57">
        <v>84292.51</v>
      </c>
      <c r="M19" s="97">
        <v>0.28129398</v>
      </c>
      <c r="N19" s="57">
        <v>-21363.934303234881</v>
      </c>
      <c r="O19" s="57"/>
      <c r="P19" s="57"/>
    </row>
    <row r="20" spans="1:16" x14ac:dyDescent="0.25">
      <c r="A20" s="82" t="s">
        <v>16</v>
      </c>
      <c r="B20" s="68" t="s">
        <v>26</v>
      </c>
      <c r="C20" s="57">
        <v>397.09</v>
      </c>
      <c r="D20" s="57">
        <v>0</v>
      </c>
      <c r="E20" s="57">
        <v>0</v>
      </c>
      <c r="F20" s="57">
        <v>0</v>
      </c>
      <c r="G20" s="57">
        <v>397.09</v>
      </c>
      <c r="H20" s="57">
        <v>226.25</v>
      </c>
      <c r="I20" s="57">
        <v>4.93</v>
      </c>
      <c r="J20" s="57">
        <v>0</v>
      </c>
      <c r="K20" s="57">
        <v>-119.48</v>
      </c>
      <c r="L20" s="57">
        <v>111.7</v>
      </c>
      <c r="M20" s="97">
        <v>0.28129642999999999</v>
      </c>
      <c r="N20" s="57">
        <v>-28.310115471167364</v>
      </c>
      <c r="O20" s="57"/>
      <c r="P20" s="57"/>
    </row>
    <row r="21" spans="1:16" x14ac:dyDescent="0.25">
      <c r="A21" s="82" t="s">
        <v>16</v>
      </c>
      <c r="B21" s="68" t="s">
        <v>27</v>
      </c>
      <c r="C21" s="57">
        <v>125422.32</v>
      </c>
      <c r="D21" s="57">
        <v>0</v>
      </c>
      <c r="E21" s="57">
        <v>0</v>
      </c>
      <c r="F21" s="57">
        <v>0</v>
      </c>
      <c r="G21" s="57">
        <v>125422.32</v>
      </c>
      <c r="H21" s="57">
        <v>71465.710000000006</v>
      </c>
      <c r="I21" s="57">
        <v>1433.3</v>
      </c>
      <c r="J21" s="57">
        <v>0</v>
      </c>
      <c r="K21" s="57">
        <v>-37618.47</v>
      </c>
      <c r="L21" s="57">
        <v>35280.54</v>
      </c>
      <c r="M21" s="97">
        <v>0.28129395000000001</v>
      </c>
      <c r="N21" s="57">
        <v>-8941.852884388185</v>
      </c>
      <c r="O21" s="57"/>
      <c r="P21" s="57"/>
    </row>
    <row r="22" spans="1:16" x14ac:dyDescent="0.25">
      <c r="A22" s="82" t="s">
        <v>16</v>
      </c>
      <c r="B22" s="68" t="s">
        <v>28</v>
      </c>
      <c r="C22" s="57">
        <v>119054.97</v>
      </c>
      <c r="D22" s="57">
        <v>0</v>
      </c>
      <c r="E22" s="57">
        <v>0</v>
      </c>
      <c r="F22" s="57">
        <v>0</v>
      </c>
      <c r="G22" s="57">
        <v>119054.97</v>
      </c>
      <c r="H22" s="57">
        <v>67837.600000000006</v>
      </c>
      <c r="I22" s="57">
        <v>1310.4000000000001</v>
      </c>
      <c r="J22" s="57">
        <v>0</v>
      </c>
      <c r="K22" s="57">
        <v>-35658.559999999998</v>
      </c>
      <c r="L22" s="57">
        <v>33489.440000000002</v>
      </c>
      <c r="M22" s="97">
        <v>0.28129393000000003</v>
      </c>
      <c r="N22" s="57">
        <v>-8487.8993379746826</v>
      </c>
      <c r="O22" s="57"/>
      <c r="P22" s="57"/>
    </row>
    <row r="23" spans="1:16" x14ac:dyDescent="0.25">
      <c r="A23" s="82" t="s">
        <v>16</v>
      </c>
      <c r="B23" s="68" t="s">
        <v>29</v>
      </c>
      <c r="C23" s="57">
        <v>21364.42</v>
      </c>
      <c r="D23" s="57">
        <v>0</v>
      </c>
      <c r="E23" s="57">
        <v>0</v>
      </c>
      <c r="F23" s="57">
        <v>0</v>
      </c>
      <c r="G23" s="57">
        <v>21364.42</v>
      </c>
      <c r="H23" s="57">
        <v>12173.46</v>
      </c>
      <c r="I23" s="57">
        <v>226.76</v>
      </c>
      <c r="J23" s="57">
        <v>0</v>
      </c>
      <c r="K23" s="57">
        <v>-6390.54</v>
      </c>
      <c r="L23" s="57">
        <v>6009.68</v>
      </c>
      <c r="M23" s="97">
        <v>0.28129385000000001</v>
      </c>
      <c r="N23" s="57">
        <v>-1523.1539378340365</v>
      </c>
      <c r="O23" s="57"/>
      <c r="P23" s="57"/>
    </row>
    <row r="24" spans="1:16" x14ac:dyDescent="0.25">
      <c r="A24" s="82" t="s">
        <v>16</v>
      </c>
      <c r="B24" s="68" t="s">
        <v>30</v>
      </c>
      <c r="C24" s="57">
        <v>2097.23</v>
      </c>
      <c r="D24" s="57">
        <v>0</v>
      </c>
      <c r="E24" s="57">
        <v>0</v>
      </c>
      <c r="F24" s="57">
        <v>0</v>
      </c>
      <c r="G24" s="57">
        <v>2097.23</v>
      </c>
      <c r="H24" s="57">
        <v>1195.01</v>
      </c>
      <c r="I24" s="57">
        <v>21.57</v>
      </c>
      <c r="J24" s="57">
        <v>0</v>
      </c>
      <c r="K24" s="57">
        <v>-626.63</v>
      </c>
      <c r="L24" s="57">
        <v>589.95000000000005</v>
      </c>
      <c r="M24" s="97">
        <v>0.28129961999999997</v>
      </c>
      <c r="N24" s="57">
        <v>-149.51981533052037</v>
      </c>
      <c r="O24" s="57"/>
      <c r="P24" s="57"/>
    </row>
    <row r="25" spans="1:16" x14ac:dyDescent="0.25">
      <c r="A25" s="82" t="s">
        <v>16</v>
      </c>
      <c r="B25" s="68" t="s">
        <v>31</v>
      </c>
      <c r="C25" s="57">
        <v>-122411.12</v>
      </c>
      <c r="D25" s="57">
        <v>0</v>
      </c>
      <c r="E25" s="57">
        <v>0</v>
      </c>
      <c r="F25" s="57">
        <v>0</v>
      </c>
      <c r="G25" s="57">
        <v>-122411.12</v>
      </c>
      <c r="H25" s="57">
        <v>-69749.919999999998</v>
      </c>
      <c r="I25" s="57">
        <v>17297.73</v>
      </c>
      <c r="J25" s="57">
        <v>0</v>
      </c>
      <c r="K25" s="57">
        <v>18018.68</v>
      </c>
      <c r="L25" s="57">
        <v>-34433.51</v>
      </c>
      <c r="M25" s="97">
        <v>0.28129397</v>
      </c>
      <c r="N25" s="57">
        <v>8727.1725355836843</v>
      </c>
      <c r="O25" s="57"/>
      <c r="P25" s="57"/>
    </row>
    <row r="26" spans="1:16" x14ac:dyDescent="0.25">
      <c r="A26" s="82" t="s">
        <v>16</v>
      </c>
      <c r="B26" s="68" t="s">
        <v>32</v>
      </c>
      <c r="C26" s="57">
        <v>-47754.96</v>
      </c>
      <c r="D26" s="57">
        <v>0</v>
      </c>
      <c r="E26" s="57">
        <v>0</v>
      </c>
      <c r="F26" s="57">
        <v>0</v>
      </c>
      <c r="G26" s="57">
        <v>-47754.96</v>
      </c>
      <c r="H26" s="57">
        <v>-27210.799999999999</v>
      </c>
      <c r="I26" s="57">
        <v>13227.93</v>
      </c>
      <c r="J26" s="57">
        <v>0</v>
      </c>
      <c r="K26" s="57">
        <v>549.69000000000005</v>
      </c>
      <c r="L26" s="57">
        <v>-13433.18</v>
      </c>
      <c r="M26" s="97">
        <v>0.28129391999999998</v>
      </c>
      <c r="N26" s="57">
        <v>3404.6398345991556</v>
      </c>
      <c r="O26" s="57"/>
      <c r="P26" s="57"/>
    </row>
    <row r="27" spans="1:16" x14ac:dyDescent="0.25">
      <c r="A27" s="82" t="s">
        <v>16</v>
      </c>
      <c r="B27" s="68" t="s">
        <v>33</v>
      </c>
      <c r="C27" s="57">
        <v>-327749.51</v>
      </c>
      <c r="D27" s="57">
        <v>0</v>
      </c>
      <c r="E27" s="57">
        <v>0</v>
      </c>
      <c r="F27" s="57">
        <v>0</v>
      </c>
      <c r="G27" s="57">
        <v>-327749.51</v>
      </c>
      <c r="H27" s="57">
        <v>-186751.86</v>
      </c>
      <c r="I27" s="57">
        <v>94557.9</v>
      </c>
      <c r="J27" s="57">
        <v>0</v>
      </c>
      <c r="K27" s="57">
        <v>0</v>
      </c>
      <c r="L27" s="57">
        <v>-92193.96</v>
      </c>
      <c r="M27" s="97">
        <v>0.28129397</v>
      </c>
      <c r="N27" s="57">
        <v>23366.557892967652</v>
      </c>
      <c r="O27" s="57"/>
      <c r="P27" s="57"/>
    </row>
    <row r="28" spans="1:16" x14ac:dyDescent="0.25">
      <c r="A28" s="82" t="s">
        <v>16</v>
      </c>
      <c r="B28" s="68" t="s">
        <v>34</v>
      </c>
      <c r="C28" s="57">
        <v>129679.79</v>
      </c>
      <c r="D28" s="57">
        <v>0</v>
      </c>
      <c r="E28" s="57">
        <v>0</v>
      </c>
      <c r="F28" s="57">
        <v>0</v>
      </c>
      <c r="G28" s="57">
        <v>129679.79</v>
      </c>
      <c r="H28" s="57">
        <v>73891.63</v>
      </c>
      <c r="I28" s="57">
        <v>1728.72</v>
      </c>
      <c r="J28" s="57">
        <v>0</v>
      </c>
      <c r="K28" s="57">
        <v>-39142.199999999997</v>
      </c>
      <c r="L28" s="57">
        <v>36478.15</v>
      </c>
      <c r="M28" s="97">
        <v>0.28129401999999998</v>
      </c>
      <c r="N28" s="57">
        <v>-9245.3847469760876</v>
      </c>
      <c r="O28" s="57"/>
      <c r="P28" s="57"/>
    </row>
    <row r="29" spans="1:16" x14ac:dyDescent="0.25">
      <c r="A29" s="82" t="s">
        <v>16</v>
      </c>
      <c r="B29" s="68" t="s">
        <v>35</v>
      </c>
      <c r="C29" s="57">
        <v>2283.15</v>
      </c>
      <c r="D29" s="57">
        <v>0</v>
      </c>
      <c r="E29" s="57">
        <v>0</v>
      </c>
      <c r="F29" s="57">
        <v>0</v>
      </c>
      <c r="G29" s="57">
        <v>2283.15</v>
      </c>
      <c r="H29" s="57">
        <v>1300.94</v>
      </c>
      <c r="I29" s="57">
        <v>30.3</v>
      </c>
      <c r="J29" s="57">
        <v>0</v>
      </c>
      <c r="K29" s="57">
        <v>-689.01</v>
      </c>
      <c r="L29" s="57">
        <v>642.23</v>
      </c>
      <c r="M29" s="97">
        <v>0.28129120000000002</v>
      </c>
      <c r="N29" s="57">
        <v>-162.77478691983123</v>
      </c>
      <c r="O29" s="57"/>
      <c r="P29" s="57"/>
    </row>
    <row r="30" spans="1:16" x14ac:dyDescent="0.25">
      <c r="A30" s="82" t="s">
        <v>16</v>
      </c>
      <c r="B30" s="68" t="s">
        <v>36</v>
      </c>
      <c r="C30" s="57">
        <v>1105595.05</v>
      </c>
      <c r="D30" s="57">
        <v>0</v>
      </c>
      <c r="E30" s="57">
        <v>0</v>
      </c>
      <c r="F30" s="57">
        <v>0</v>
      </c>
      <c r="G30" s="57">
        <v>1105595.05</v>
      </c>
      <c r="H30" s="57">
        <v>629968.68999999994</v>
      </c>
      <c r="I30" s="57">
        <v>14192.8</v>
      </c>
      <c r="J30" s="57">
        <v>0</v>
      </c>
      <c r="K30" s="57">
        <v>-333164.28999999998</v>
      </c>
      <c r="L30" s="57">
        <v>310997.2</v>
      </c>
      <c r="M30" s="97">
        <v>0.28129395000000001</v>
      </c>
      <c r="N30" s="57">
        <v>-78822.240625175808</v>
      </c>
      <c r="O30" s="57"/>
      <c r="P30" s="57"/>
    </row>
    <row r="31" spans="1:16" x14ac:dyDescent="0.25">
      <c r="A31" s="82" t="s">
        <v>16</v>
      </c>
      <c r="B31" s="68" t="s">
        <v>37</v>
      </c>
      <c r="C31" s="57">
        <v>703159.24</v>
      </c>
      <c r="D31" s="57">
        <v>0</v>
      </c>
      <c r="E31" s="57">
        <v>0</v>
      </c>
      <c r="F31" s="57">
        <v>0</v>
      </c>
      <c r="G31" s="57">
        <v>703159.24</v>
      </c>
      <c r="H31" s="57">
        <v>400660.53</v>
      </c>
      <c r="I31" s="57">
        <v>8680.8799999999992</v>
      </c>
      <c r="J31" s="57">
        <v>0</v>
      </c>
      <c r="K31" s="57">
        <v>-211546.98</v>
      </c>
      <c r="L31" s="57">
        <v>197794.43</v>
      </c>
      <c r="M31" s="97">
        <v>0.28129394000000002</v>
      </c>
      <c r="N31" s="57">
        <v>-50131.001231504917</v>
      </c>
      <c r="O31" s="57"/>
      <c r="P31" s="57"/>
    </row>
    <row r="32" spans="1:16" x14ac:dyDescent="0.25">
      <c r="A32" s="82" t="s">
        <v>16</v>
      </c>
      <c r="B32" s="68" t="s">
        <v>38</v>
      </c>
      <c r="C32" s="57">
        <v>168850.53</v>
      </c>
      <c r="D32" s="57">
        <v>0</v>
      </c>
      <c r="E32" s="57">
        <v>0</v>
      </c>
      <c r="F32" s="57">
        <v>0</v>
      </c>
      <c r="G32" s="57">
        <v>168850.53</v>
      </c>
      <c r="H32" s="57">
        <v>96211.13</v>
      </c>
      <c r="I32" s="57">
        <v>2084.4699999999998</v>
      </c>
      <c r="J32" s="57">
        <v>0</v>
      </c>
      <c r="K32" s="57">
        <v>-50798.98</v>
      </c>
      <c r="L32" s="57">
        <v>47496.62</v>
      </c>
      <c r="M32" s="97">
        <v>0.28129388</v>
      </c>
      <c r="N32" s="57">
        <v>-12038.021611392403</v>
      </c>
      <c r="O32" s="57"/>
      <c r="P32" s="57"/>
    </row>
    <row r="33" spans="1:16" x14ac:dyDescent="0.25">
      <c r="A33" s="82" t="s">
        <v>16</v>
      </c>
      <c r="B33" s="68" t="s">
        <v>39</v>
      </c>
      <c r="C33" s="57">
        <v>1286919.57</v>
      </c>
      <c r="D33" s="57">
        <v>0</v>
      </c>
      <c r="E33" s="57">
        <v>0</v>
      </c>
      <c r="F33" s="57">
        <v>0</v>
      </c>
      <c r="G33" s="57">
        <v>1286919.57</v>
      </c>
      <c r="H33" s="57">
        <v>733287.51</v>
      </c>
      <c r="I33" s="57">
        <v>15888.05</v>
      </c>
      <c r="J33" s="57">
        <v>0</v>
      </c>
      <c r="K33" s="57">
        <v>-387172.86</v>
      </c>
      <c r="L33" s="57">
        <v>362002.7</v>
      </c>
      <c r="M33" s="97">
        <v>0.28129396000000001</v>
      </c>
      <c r="N33" s="57">
        <v>-91749.582283122363</v>
      </c>
      <c r="O33" s="57"/>
      <c r="P33" s="57"/>
    </row>
    <row r="34" spans="1:16" x14ac:dyDescent="0.25">
      <c r="A34" s="82" t="s">
        <v>16</v>
      </c>
      <c r="B34" s="68" t="s">
        <v>40</v>
      </c>
      <c r="C34" s="57">
        <v>737252.64</v>
      </c>
      <c r="D34" s="57">
        <v>0</v>
      </c>
      <c r="E34" s="57">
        <v>0</v>
      </c>
      <c r="F34" s="57">
        <v>0</v>
      </c>
      <c r="G34" s="57">
        <v>737252.64</v>
      </c>
      <c r="H34" s="57">
        <v>420086.97</v>
      </c>
      <c r="I34" s="57">
        <v>9102.1</v>
      </c>
      <c r="J34" s="57">
        <v>0</v>
      </c>
      <c r="K34" s="57">
        <v>-221804.36</v>
      </c>
      <c r="L34" s="57">
        <v>207384.71</v>
      </c>
      <c r="M34" s="97">
        <v>0.28129395000000001</v>
      </c>
      <c r="N34" s="57">
        <v>-52561.654460759491</v>
      </c>
      <c r="O34" s="57"/>
      <c r="P34" s="57"/>
    </row>
    <row r="35" spans="1:16" x14ac:dyDescent="0.25">
      <c r="A35" s="82" t="s">
        <v>16</v>
      </c>
      <c r="B35" s="68" t="s">
        <v>41</v>
      </c>
      <c r="C35" s="57">
        <v>28182.23</v>
      </c>
      <c r="D35" s="57">
        <v>0</v>
      </c>
      <c r="E35" s="57">
        <v>0</v>
      </c>
      <c r="F35" s="57">
        <v>0</v>
      </c>
      <c r="G35" s="57">
        <v>28182.23</v>
      </c>
      <c r="H35" s="57">
        <v>16058.25</v>
      </c>
      <c r="I35" s="57">
        <v>334.4</v>
      </c>
      <c r="J35" s="57">
        <v>0</v>
      </c>
      <c r="K35" s="57">
        <v>-8465.16</v>
      </c>
      <c r="L35" s="57">
        <v>7927.49</v>
      </c>
      <c r="M35" s="97">
        <v>0.28129391999999998</v>
      </c>
      <c r="N35" s="57">
        <v>-2009.2225579465539</v>
      </c>
      <c r="O35" s="57"/>
      <c r="P35" s="57"/>
    </row>
    <row r="36" spans="1:16" x14ac:dyDescent="0.25">
      <c r="A36" s="82" t="s">
        <v>16</v>
      </c>
      <c r="B36" s="68" t="s">
        <v>42</v>
      </c>
      <c r="C36" s="57">
        <v>26418.77</v>
      </c>
      <c r="D36" s="57">
        <v>0</v>
      </c>
      <c r="E36" s="57">
        <v>0</v>
      </c>
      <c r="F36" s="57">
        <v>0</v>
      </c>
      <c r="G36" s="57">
        <v>26418.77</v>
      </c>
      <c r="H36" s="57">
        <v>15053.43</v>
      </c>
      <c r="I36" s="57">
        <v>301.77999999999997</v>
      </c>
      <c r="J36" s="57">
        <v>0</v>
      </c>
      <c r="K36" s="57">
        <v>-7923.77</v>
      </c>
      <c r="L36" s="57">
        <v>7431.44</v>
      </c>
      <c r="M36" s="97">
        <v>0.28129394000000002</v>
      </c>
      <c r="N36" s="57">
        <v>-1883.4985250351617</v>
      </c>
      <c r="O36" s="57"/>
      <c r="P36" s="57"/>
    </row>
    <row r="37" spans="1:16" x14ac:dyDescent="0.25">
      <c r="A37" s="82" t="s">
        <v>16</v>
      </c>
      <c r="B37" s="68" t="s">
        <v>43</v>
      </c>
      <c r="C37" s="57">
        <v>2009194.5</v>
      </c>
      <c r="D37" s="57">
        <v>0</v>
      </c>
      <c r="E37" s="57">
        <v>0</v>
      </c>
      <c r="F37" s="57">
        <v>0</v>
      </c>
      <c r="G37" s="57">
        <v>2009194.5</v>
      </c>
      <c r="H37" s="57">
        <v>1144840.18</v>
      </c>
      <c r="I37" s="57">
        <v>24804.93</v>
      </c>
      <c r="J37" s="57">
        <v>0</v>
      </c>
      <c r="K37" s="57">
        <v>-604470.85</v>
      </c>
      <c r="L37" s="57">
        <v>565174.26</v>
      </c>
      <c r="M37" s="97">
        <v>0.28129395000000001</v>
      </c>
      <c r="N37" s="57">
        <v>-143243.41660337552</v>
      </c>
      <c r="O37" s="57"/>
      <c r="P37" s="57"/>
    </row>
    <row r="38" spans="1:16" x14ac:dyDescent="0.25">
      <c r="A38" s="82" t="s">
        <v>16</v>
      </c>
      <c r="B38" s="68" t="s">
        <v>44</v>
      </c>
      <c r="C38" s="57">
        <v>539795.27</v>
      </c>
      <c r="D38" s="57">
        <v>0</v>
      </c>
      <c r="E38" s="57">
        <v>0</v>
      </c>
      <c r="F38" s="57">
        <v>0</v>
      </c>
      <c r="G38" s="57">
        <v>539795.27</v>
      </c>
      <c r="H38" s="57">
        <v>307575.65000000002</v>
      </c>
      <c r="I38" s="57">
        <v>6664.21</v>
      </c>
      <c r="J38" s="57">
        <v>0</v>
      </c>
      <c r="K38" s="57">
        <v>-162398.72</v>
      </c>
      <c r="L38" s="57">
        <v>151841.14000000001</v>
      </c>
      <c r="M38" s="97">
        <v>0.28129394000000002</v>
      </c>
      <c r="N38" s="57">
        <v>-38484.138166385368</v>
      </c>
      <c r="O38" s="57"/>
      <c r="P38" s="57"/>
    </row>
    <row r="39" spans="1:16" x14ac:dyDescent="0.25">
      <c r="A39" s="82" t="s">
        <v>16</v>
      </c>
      <c r="B39" s="68" t="s">
        <v>45</v>
      </c>
      <c r="C39" s="57">
        <v>260111.54</v>
      </c>
      <c r="D39" s="57">
        <v>0</v>
      </c>
      <c r="E39" s="57">
        <v>0</v>
      </c>
      <c r="F39" s="57">
        <v>0</v>
      </c>
      <c r="G39" s="57">
        <v>260111.54</v>
      </c>
      <c r="H39" s="57">
        <v>148211.70000000001</v>
      </c>
      <c r="I39" s="57">
        <v>3211.36</v>
      </c>
      <c r="J39" s="57">
        <v>0</v>
      </c>
      <c r="K39" s="57">
        <v>-78255.259999999995</v>
      </c>
      <c r="L39" s="57">
        <v>73167.8</v>
      </c>
      <c r="M39" s="97">
        <v>0.28129394000000002</v>
      </c>
      <c r="N39" s="57">
        <v>-18544.379694233474</v>
      </c>
      <c r="O39" s="57"/>
      <c r="P39" s="57"/>
    </row>
    <row r="40" spans="1:16" x14ac:dyDescent="0.25">
      <c r="A40" s="82" t="s">
        <v>120</v>
      </c>
      <c r="B40" s="68" t="s">
        <v>121</v>
      </c>
      <c r="C40" s="57">
        <v>14407398</v>
      </c>
      <c r="D40" s="57">
        <v>0</v>
      </c>
      <c r="E40" s="57">
        <v>0</v>
      </c>
      <c r="F40" s="57">
        <v>0</v>
      </c>
      <c r="G40" s="57">
        <v>14407398</v>
      </c>
      <c r="H40" s="57">
        <v>8209343.5999999996</v>
      </c>
      <c r="I40" s="57">
        <v>-3241948.01</v>
      </c>
      <c r="J40" s="57">
        <v>0</v>
      </c>
      <c r="K40" s="57">
        <v>-914681.67</v>
      </c>
      <c r="L40" s="57">
        <v>4052713.92</v>
      </c>
      <c r="M40" s="97">
        <v>0.28129395000000001</v>
      </c>
      <c r="N40" s="57">
        <v>-1027160.3440506329</v>
      </c>
      <c r="O40" s="57"/>
      <c r="P40" s="57"/>
    </row>
    <row r="41" spans="1:16" x14ac:dyDescent="0.25">
      <c r="A41" s="82" t="s">
        <v>410</v>
      </c>
      <c r="B41" s="68"/>
      <c r="C41" s="57">
        <v>21891749.280000001</v>
      </c>
      <c r="D41" s="57">
        <v>0</v>
      </c>
      <c r="E41" s="57">
        <v>0</v>
      </c>
      <c r="F41" s="57">
        <v>0</v>
      </c>
      <c r="G41" s="57">
        <v>21891749.280000001</v>
      </c>
      <c r="H41" s="57">
        <v>12473931.220000001</v>
      </c>
      <c r="I41" s="57">
        <v>-3017768.85</v>
      </c>
      <c r="J41" s="57">
        <v>0</v>
      </c>
      <c r="K41" s="57">
        <v>-3298145.71</v>
      </c>
      <c r="L41" s="57">
        <v>6158016.6600000001</v>
      </c>
      <c r="M41" s="97">
        <v>0.28129395000000001</v>
      </c>
      <c r="N41" s="57">
        <v>-1560671.5973611814</v>
      </c>
      <c r="O41" s="57"/>
      <c r="P41" s="57"/>
    </row>
    <row r="42" spans="1:16" x14ac:dyDescent="0.25">
      <c r="A42" s="82"/>
      <c r="B42" s="68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97"/>
      <c r="N42" s="57"/>
      <c r="O42" s="57"/>
      <c r="P42" s="57"/>
    </row>
    <row r="43" spans="1:16" x14ac:dyDescent="0.25">
      <c r="A43" s="82" t="s">
        <v>377</v>
      </c>
      <c r="B43" s="68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97"/>
      <c r="N43" s="57"/>
      <c r="O43" s="57"/>
      <c r="P43" s="57"/>
    </row>
    <row r="44" spans="1:16" x14ac:dyDescent="0.25">
      <c r="A44" s="82" t="s">
        <v>14</v>
      </c>
      <c r="B44" s="68" t="s">
        <v>15</v>
      </c>
      <c r="C44" s="57">
        <v>1413314.26</v>
      </c>
      <c r="D44" s="57">
        <v>0</v>
      </c>
      <c r="E44" s="57">
        <v>0</v>
      </c>
      <c r="F44" s="57">
        <v>0</v>
      </c>
      <c r="G44" s="57">
        <v>1413314.26</v>
      </c>
      <c r="H44" s="57">
        <v>0</v>
      </c>
      <c r="I44" s="57">
        <v>-147820.67000000001</v>
      </c>
      <c r="J44" s="57">
        <v>0</v>
      </c>
      <c r="K44" s="57">
        <v>-39160.81</v>
      </c>
      <c r="L44" s="57">
        <v>-186981.48</v>
      </c>
      <c r="M44" s="98" t="s">
        <v>378</v>
      </c>
      <c r="N44" s="57">
        <f t="shared" ref="N44:N76" si="0">+L44*$N$9</f>
        <v>-63479.279493670889</v>
      </c>
      <c r="O44" s="57">
        <f>VLOOKUP(B44,'Gross up'!A7:E76,5,FALSE)</f>
        <v>-63479.28</v>
      </c>
      <c r="P44" s="57">
        <f>+N44-O44</f>
        <v>5.0632911006687209E-4</v>
      </c>
    </row>
    <row r="45" spans="1:16" x14ac:dyDescent="0.25">
      <c r="A45" s="82" t="s">
        <v>46</v>
      </c>
      <c r="B45" s="68" t="s">
        <v>47</v>
      </c>
      <c r="C45" s="57">
        <v>13766654.119999999</v>
      </c>
      <c r="D45" s="57">
        <v>0</v>
      </c>
      <c r="E45" s="57">
        <v>0</v>
      </c>
      <c r="F45" s="57">
        <v>0</v>
      </c>
      <c r="G45" s="57">
        <v>13766654.119999999</v>
      </c>
      <c r="H45" s="57">
        <v>0.03</v>
      </c>
      <c r="I45" s="57">
        <v>-252249.82</v>
      </c>
      <c r="J45" s="57">
        <v>0</v>
      </c>
      <c r="K45" s="57">
        <v>-1569078.52</v>
      </c>
      <c r="L45" s="57">
        <v>-1821328.31</v>
      </c>
      <c r="M45" s="98" t="s">
        <v>378</v>
      </c>
      <c r="N45" s="57">
        <f t="shared" si="0"/>
        <v>-618331.87351081637</v>
      </c>
      <c r="O45" s="57">
        <f>VLOOKUP(B45,'Gross up'!A8:E77,5,FALSE)</f>
        <v>-618331.87</v>
      </c>
      <c r="P45" s="57">
        <f t="shared" ref="P45:P108" si="1">+N45-O45</f>
        <v>-3.510816371999681E-3</v>
      </c>
    </row>
    <row r="46" spans="1:16" x14ac:dyDescent="0.25">
      <c r="A46" s="82" t="s">
        <v>48</v>
      </c>
      <c r="B46" s="68" t="s">
        <v>49</v>
      </c>
      <c r="C46" s="57">
        <v>-189962004.49000001</v>
      </c>
      <c r="D46" s="57">
        <v>0</v>
      </c>
      <c r="E46" s="57">
        <v>0</v>
      </c>
      <c r="F46" s="57">
        <v>0</v>
      </c>
      <c r="G46" s="57">
        <v>-189962004.49000001</v>
      </c>
      <c r="H46" s="57">
        <v>-73277843.230000004</v>
      </c>
      <c r="I46" s="57">
        <v>208610.15</v>
      </c>
      <c r="J46" s="57">
        <v>0</v>
      </c>
      <c r="K46" s="57">
        <v>24923363.039999999</v>
      </c>
      <c r="L46" s="57">
        <v>-48145870.039999999</v>
      </c>
      <c r="M46" s="97">
        <v>0.25345000000000001</v>
      </c>
      <c r="N46" s="57">
        <f t="shared" si="0"/>
        <v>-16345282.649036232</v>
      </c>
      <c r="O46" s="57">
        <f>VLOOKUP(B46,'Gross up'!A9:E78,5,FALSE)</f>
        <v>-16345282.65</v>
      </c>
      <c r="P46" s="57">
        <f t="shared" si="1"/>
        <v>9.6376799046993256E-4</v>
      </c>
    </row>
    <row r="47" spans="1:16" x14ac:dyDescent="0.25">
      <c r="A47" s="82" t="s">
        <v>50</v>
      </c>
      <c r="B47" s="68" t="s">
        <v>51</v>
      </c>
      <c r="C47" s="57">
        <v>65695048.880000003</v>
      </c>
      <c r="D47" s="57">
        <v>0</v>
      </c>
      <c r="E47" s="57">
        <v>0</v>
      </c>
      <c r="F47" s="57">
        <v>0</v>
      </c>
      <c r="G47" s="57">
        <v>65695048.880000003</v>
      </c>
      <c r="H47" s="57">
        <v>25341865.109999999</v>
      </c>
      <c r="I47" s="57">
        <v>-955393.33</v>
      </c>
      <c r="J47" s="57">
        <v>0</v>
      </c>
      <c r="K47" s="57">
        <v>-7736061.6399999997</v>
      </c>
      <c r="L47" s="57">
        <v>16650410.140000001</v>
      </c>
      <c r="M47" s="97">
        <v>0.25345000000000001</v>
      </c>
      <c r="N47" s="57">
        <f t="shared" si="0"/>
        <v>5652731.1633286448</v>
      </c>
      <c r="O47" s="57">
        <f>VLOOKUP(B47,'Gross up'!A10:E79,5,FALSE)</f>
        <v>5652731.1600000001</v>
      </c>
      <c r="P47" s="57">
        <f t="shared" si="1"/>
        <v>3.3286446705460548E-3</v>
      </c>
    </row>
    <row r="48" spans="1:16" x14ac:dyDescent="0.25">
      <c r="A48" s="82" t="s">
        <v>52</v>
      </c>
      <c r="B48" s="68" t="s">
        <v>53</v>
      </c>
      <c r="C48" s="57">
        <v>-584472.07999999996</v>
      </c>
      <c r="D48" s="57">
        <v>0</v>
      </c>
      <c r="E48" s="57">
        <v>0</v>
      </c>
      <c r="F48" s="57">
        <v>0</v>
      </c>
      <c r="G48" s="57">
        <v>-584472.07999999996</v>
      </c>
      <c r="H48" s="57">
        <v>0.31</v>
      </c>
      <c r="I48" s="57">
        <v>-15998.39</v>
      </c>
      <c r="J48" s="57">
        <v>0</v>
      </c>
      <c r="K48" s="57">
        <v>93324.04</v>
      </c>
      <c r="L48" s="57">
        <v>77325.960000000006</v>
      </c>
      <c r="M48" s="98" t="s">
        <v>379</v>
      </c>
      <c r="N48" s="57">
        <f t="shared" si="0"/>
        <v>26251.777592927469</v>
      </c>
      <c r="O48" s="57">
        <f>VLOOKUP(B48,'Gross up'!A11:E80,5,FALSE)</f>
        <v>26251.79</v>
      </c>
      <c r="P48" s="57">
        <f t="shared" si="1"/>
        <v>-1.2407072532369057E-2</v>
      </c>
    </row>
    <row r="49" spans="1:16" x14ac:dyDescent="0.25">
      <c r="A49" s="82" t="s">
        <v>54</v>
      </c>
      <c r="B49" s="68" t="s">
        <v>55</v>
      </c>
      <c r="C49" s="57">
        <v>-578156.28</v>
      </c>
      <c r="D49" s="57">
        <v>0</v>
      </c>
      <c r="E49" s="57">
        <v>0</v>
      </c>
      <c r="F49" s="57">
        <v>0</v>
      </c>
      <c r="G49" s="57">
        <v>-578156.28</v>
      </c>
      <c r="H49" s="57">
        <v>-130.13999999999999</v>
      </c>
      <c r="I49" s="57">
        <v>-21995.4</v>
      </c>
      <c r="J49" s="57">
        <v>0</v>
      </c>
      <c r="K49" s="57">
        <v>98485.48</v>
      </c>
      <c r="L49" s="57">
        <v>76359.94</v>
      </c>
      <c r="M49" s="98" t="s">
        <v>380</v>
      </c>
      <c r="N49" s="57">
        <f t="shared" si="0"/>
        <v>25923.81862299913</v>
      </c>
      <c r="O49" s="57">
        <f>VLOOKUP(B49,'Gross up'!A12:E81,5,FALSE)</f>
        <v>25923.82</v>
      </c>
      <c r="P49" s="57">
        <f t="shared" si="1"/>
        <v>-1.3770008699793834E-3</v>
      </c>
    </row>
    <row r="50" spans="1:16" x14ac:dyDescent="0.25">
      <c r="A50" s="82" t="s">
        <v>56</v>
      </c>
      <c r="B50" s="68" t="s">
        <v>57</v>
      </c>
      <c r="C50" s="57">
        <v>-1008976.78</v>
      </c>
      <c r="D50" s="57">
        <v>0</v>
      </c>
      <c r="E50" s="57">
        <v>0</v>
      </c>
      <c r="F50" s="57">
        <v>0</v>
      </c>
      <c r="G50" s="57">
        <v>-1008976.78</v>
      </c>
      <c r="H50" s="57">
        <v>-860.63</v>
      </c>
      <c r="I50" s="57">
        <v>-30591.86</v>
      </c>
      <c r="J50" s="57">
        <v>0</v>
      </c>
      <c r="K50" s="57">
        <v>164079.49</v>
      </c>
      <c r="L50" s="57">
        <v>132627</v>
      </c>
      <c r="M50" s="98" t="s">
        <v>381</v>
      </c>
      <c r="N50" s="57">
        <f t="shared" si="0"/>
        <v>45026.204741812333</v>
      </c>
      <c r="O50" s="57">
        <f>VLOOKUP(B50,'Gross up'!A13:E82,5,FALSE)</f>
        <v>45026.21</v>
      </c>
      <c r="P50" s="57">
        <f t="shared" si="1"/>
        <v>-5.2581876661861315E-3</v>
      </c>
    </row>
    <row r="51" spans="1:16" x14ac:dyDescent="0.25">
      <c r="A51" s="82" t="s">
        <v>58</v>
      </c>
      <c r="B51" s="68" t="s">
        <v>59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-0.01</v>
      </c>
      <c r="I51" s="57">
        <v>0</v>
      </c>
      <c r="J51" s="57">
        <v>0</v>
      </c>
      <c r="K51" s="57">
        <v>0</v>
      </c>
      <c r="L51" s="57">
        <v>-0.01</v>
      </c>
      <c r="M51" s="97">
        <v>0</v>
      </c>
      <c r="N51" s="57">
        <f t="shared" si="0"/>
        <v>-3.3949501038108634E-3</v>
      </c>
      <c r="O51" s="57">
        <f>VLOOKUP(B51,'Gross up'!A14:E83,5,FALSE)</f>
        <v>0</v>
      </c>
      <c r="P51" s="57">
        <f t="shared" si="1"/>
        <v>-3.3949501038108634E-3</v>
      </c>
    </row>
    <row r="52" spans="1:16" x14ac:dyDescent="0.25">
      <c r="A52" s="82" t="s">
        <v>60</v>
      </c>
      <c r="B52" s="68" t="s">
        <v>61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-0.04</v>
      </c>
      <c r="I52" s="57">
        <v>0</v>
      </c>
      <c r="J52" s="57">
        <v>0</v>
      </c>
      <c r="K52" s="57">
        <v>0</v>
      </c>
      <c r="L52" s="57">
        <v>-0.04</v>
      </c>
      <c r="M52" s="97">
        <v>0</v>
      </c>
      <c r="N52" s="57">
        <f t="shared" si="0"/>
        <v>-1.3579800415243454E-2</v>
      </c>
      <c r="O52" s="57">
        <f>VLOOKUP(B52,'Gross up'!A15:E84,5,FALSE)</f>
        <v>-0.01</v>
      </c>
      <c r="P52" s="57">
        <f t="shared" si="1"/>
        <v>-3.5798004152434535E-3</v>
      </c>
    </row>
    <row r="53" spans="1:16" x14ac:dyDescent="0.25">
      <c r="A53" s="82" t="s">
        <v>62</v>
      </c>
      <c r="B53" s="68" t="s">
        <v>63</v>
      </c>
      <c r="C53" s="57">
        <v>-169004894.06</v>
      </c>
      <c r="D53" s="57">
        <v>0</v>
      </c>
      <c r="E53" s="57">
        <v>0</v>
      </c>
      <c r="F53" s="57">
        <v>0</v>
      </c>
      <c r="G53" s="57">
        <v>-169004894.06</v>
      </c>
      <c r="H53" s="57">
        <v>-7919267.7999999998</v>
      </c>
      <c r="I53" s="57">
        <v>-641937.93999999994</v>
      </c>
      <c r="J53" s="57">
        <v>0</v>
      </c>
      <c r="K53" s="57">
        <v>24302623.109999999</v>
      </c>
      <c r="L53" s="57">
        <v>15741417.369999999</v>
      </c>
      <c r="M53" s="98" t="s">
        <v>382</v>
      </c>
      <c r="N53" s="57">
        <f t="shared" si="0"/>
        <v>5344132.6534411618</v>
      </c>
      <c r="O53" s="57">
        <f>VLOOKUP(B53,'Gross up'!A16:E85,5,FALSE)</f>
        <v>5344132.6500000004</v>
      </c>
      <c r="P53" s="57">
        <f t="shared" si="1"/>
        <v>3.4411614760756493E-3</v>
      </c>
    </row>
    <row r="54" spans="1:16" x14ac:dyDescent="0.25">
      <c r="A54" s="82" t="s">
        <v>64</v>
      </c>
      <c r="B54" s="68" t="s">
        <v>65</v>
      </c>
      <c r="C54" s="57">
        <v>-169004894.06</v>
      </c>
      <c r="D54" s="57">
        <v>0</v>
      </c>
      <c r="E54" s="57">
        <v>0</v>
      </c>
      <c r="F54" s="57">
        <v>0</v>
      </c>
      <c r="G54" s="57">
        <v>-169004894.06</v>
      </c>
      <c r="H54" s="57">
        <v>-1312329.1299999999</v>
      </c>
      <c r="I54" s="57">
        <v>35306.589999999997</v>
      </c>
      <c r="J54" s="57">
        <v>0</v>
      </c>
      <c r="K54" s="57">
        <v>-1336644.26</v>
      </c>
      <c r="L54" s="57">
        <v>-2613666.7999999998</v>
      </c>
      <c r="M54" s="97">
        <v>1.5465039999999999E-2</v>
      </c>
      <c r="N54" s="57">
        <f t="shared" si="0"/>
        <v>-887326.83739870053</v>
      </c>
      <c r="O54" s="57">
        <f>+N54</f>
        <v>-887326.83739870053</v>
      </c>
      <c r="P54" s="57">
        <f t="shared" si="1"/>
        <v>0</v>
      </c>
    </row>
    <row r="55" spans="1:16" x14ac:dyDescent="0.25">
      <c r="A55" s="82" t="s">
        <v>66</v>
      </c>
      <c r="B55" s="68" t="s">
        <v>67</v>
      </c>
      <c r="C55" s="57">
        <v>762122.54</v>
      </c>
      <c r="D55" s="57">
        <v>0</v>
      </c>
      <c r="E55" s="57">
        <v>0</v>
      </c>
      <c r="F55" s="57">
        <v>0</v>
      </c>
      <c r="G55" s="57">
        <v>762122.54</v>
      </c>
      <c r="H55" s="57">
        <v>108.99</v>
      </c>
      <c r="I55" s="57">
        <v>8611.27</v>
      </c>
      <c r="J55" s="57">
        <v>0</v>
      </c>
      <c r="K55" s="57">
        <v>-109440.09</v>
      </c>
      <c r="L55" s="57">
        <v>-100719.83</v>
      </c>
      <c r="M55" s="98" t="s">
        <v>383</v>
      </c>
      <c r="N55" s="57">
        <f t="shared" si="0"/>
        <v>-34193.879731431247</v>
      </c>
      <c r="O55" s="57">
        <f>VLOOKUP(B55,'Gross up'!A18:E87,5,FALSE)</f>
        <v>-34193.879999999997</v>
      </c>
      <c r="P55" s="57">
        <f t="shared" si="1"/>
        <v>2.6856875047087669E-4</v>
      </c>
    </row>
    <row r="56" spans="1:16" x14ac:dyDescent="0.25">
      <c r="A56" s="82" t="s">
        <v>68</v>
      </c>
      <c r="B56" s="68" t="s">
        <v>69</v>
      </c>
      <c r="C56" s="57">
        <v>151141690.06</v>
      </c>
      <c r="D56" s="57">
        <v>0</v>
      </c>
      <c r="E56" s="57">
        <v>0</v>
      </c>
      <c r="F56" s="57">
        <v>0</v>
      </c>
      <c r="G56" s="57">
        <v>151141690.06</v>
      </c>
      <c r="H56" s="57">
        <v>-4849964.34</v>
      </c>
      <c r="I56" s="57">
        <v>-1648607.57</v>
      </c>
      <c r="J56" s="57">
        <v>0</v>
      </c>
      <c r="K56" s="57">
        <v>-18347438.030000001</v>
      </c>
      <c r="L56" s="57">
        <v>-24846009.940000001</v>
      </c>
      <c r="M56" s="98" t="s">
        <v>384</v>
      </c>
      <c r="N56" s="57">
        <f t="shared" si="0"/>
        <v>-8435096.4025088735</v>
      </c>
      <c r="O56" s="57">
        <f>VLOOKUP(B56,'Gross up'!A19:E88,5,FALSE)</f>
        <v>-8435096.4000000004</v>
      </c>
      <c r="P56" s="57">
        <f t="shared" si="1"/>
        <v>-2.5088731199502945E-3</v>
      </c>
    </row>
    <row r="57" spans="1:16" x14ac:dyDescent="0.25">
      <c r="A57" s="82" t="s">
        <v>70</v>
      </c>
      <c r="B57" s="68" t="s">
        <v>71</v>
      </c>
      <c r="C57" s="57">
        <v>-514365657.67000002</v>
      </c>
      <c r="D57" s="57">
        <v>0</v>
      </c>
      <c r="E57" s="57">
        <v>0</v>
      </c>
      <c r="F57" s="57">
        <v>0</v>
      </c>
      <c r="G57" s="57">
        <v>-514365657.67000002</v>
      </c>
      <c r="H57" s="57">
        <v>0.45</v>
      </c>
      <c r="I57" s="57">
        <v>6804611.6699999999</v>
      </c>
      <c r="J57" s="57">
        <v>0</v>
      </c>
      <c r="K57" s="57">
        <v>61245964.840000004</v>
      </c>
      <c r="L57" s="57">
        <v>68050576.959999993</v>
      </c>
      <c r="M57" s="98" t="s">
        <v>378</v>
      </c>
      <c r="N57" s="57">
        <f t="shared" si="0"/>
        <v>23102831.33147411</v>
      </c>
      <c r="O57" s="57">
        <f>VLOOKUP(B57,'Gross up'!A20:E89,5,FALSE)</f>
        <v>23102831.329999998</v>
      </c>
      <c r="P57" s="57">
        <f t="shared" si="1"/>
        <v>1.4741122722625732E-3</v>
      </c>
    </row>
    <row r="58" spans="1:16" x14ac:dyDescent="0.25">
      <c r="A58" s="82" t="s">
        <v>73</v>
      </c>
      <c r="B58" s="68" t="s">
        <v>75</v>
      </c>
      <c r="C58" s="57">
        <v>141309587.74000001</v>
      </c>
      <c r="D58" s="57">
        <v>0</v>
      </c>
      <c r="E58" s="57">
        <v>0</v>
      </c>
      <c r="F58" s="57">
        <v>0</v>
      </c>
      <c r="G58" s="57">
        <v>141309587.74000001</v>
      </c>
      <c r="H58" s="57">
        <v>0</v>
      </c>
      <c r="I58" s="57">
        <v>0</v>
      </c>
      <c r="J58" s="57">
        <v>0</v>
      </c>
      <c r="K58" s="57">
        <v>-19783342.280000001</v>
      </c>
      <c r="L58" s="57">
        <v>-19783342.280000001</v>
      </c>
      <c r="M58" s="98" t="s">
        <v>385</v>
      </c>
      <c r="N58" s="57">
        <f t="shared" si="0"/>
        <v>-6716345.9927211842</v>
      </c>
      <c r="O58" s="57">
        <f>VLOOKUP(B58,'Gross up'!A21:E90,5,FALSE)</f>
        <v>-6716346</v>
      </c>
      <c r="P58" s="57">
        <f t="shared" si="1"/>
        <v>7.2788158431649208E-3</v>
      </c>
    </row>
    <row r="59" spans="1:16" x14ac:dyDescent="0.25">
      <c r="A59" s="82" t="s">
        <v>64</v>
      </c>
      <c r="B59" s="68" t="s">
        <v>76</v>
      </c>
      <c r="C59" s="57">
        <v>194143570</v>
      </c>
      <c r="D59" s="57">
        <v>0</v>
      </c>
      <c r="E59" s="57">
        <v>0</v>
      </c>
      <c r="F59" s="57">
        <v>0</v>
      </c>
      <c r="G59" s="57">
        <v>194143570</v>
      </c>
      <c r="H59" s="57">
        <v>0</v>
      </c>
      <c r="I59" s="57">
        <v>0</v>
      </c>
      <c r="J59" s="57">
        <v>0</v>
      </c>
      <c r="K59" s="57">
        <v>-27180099.800000001</v>
      </c>
      <c r="L59" s="57">
        <v>-27180099.800000001</v>
      </c>
      <c r="M59" s="98" t="s">
        <v>385</v>
      </c>
      <c r="N59" s="57">
        <f t="shared" si="0"/>
        <v>-9227508.2637599632</v>
      </c>
      <c r="O59" s="57">
        <f>+'Gross up'!E8</f>
        <v>-9227508.2599999998</v>
      </c>
      <c r="P59" s="57">
        <f t="shared" si="1"/>
        <v>-3.7599634379148483E-3</v>
      </c>
    </row>
    <row r="60" spans="1:16" x14ac:dyDescent="0.25">
      <c r="A60" s="82" t="s">
        <v>64</v>
      </c>
      <c r="B60" s="68" t="s">
        <v>78</v>
      </c>
      <c r="C60" s="57">
        <v>268538363</v>
      </c>
      <c r="D60" s="57">
        <v>0</v>
      </c>
      <c r="E60" s="57">
        <v>0</v>
      </c>
      <c r="F60" s="57">
        <v>0</v>
      </c>
      <c r="G60" s="57">
        <v>268538363</v>
      </c>
      <c r="H60" s="57">
        <v>-0.01</v>
      </c>
      <c r="I60" s="57">
        <v>0</v>
      </c>
      <c r="J60" s="57">
        <v>0</v>
      </c>
      <c r="K60" s="57">
        <v>2067745.41</v>
      </c>
      <c r="L60" s="57">
        <v>2067745.4</v>
      </c>
      <c r="M60" s="97">
        <v>7.7000000000000002E-3</v>
      </c>
      <c r="N60" s="57">
        <f t="shared" si="0"/>
        <v>701989.24603844341</v>
      </c>
      <c r="O60" s="57">
        <f>+'Gross up'!E9</f>
        <v>701989.23</v>
      </c>
      <c r="P60" s="57">
        <f t="shared" si="1"/>
        <v>1.6038443427532911E-2</v>
      </c>
    </row>
    <row r="61" spans="1:16" x14ac:dyDescent="0.25">
      <c r="A61" s="82" t="s">
        <v>79</v>
      </c>
      <c r="B61" s="68" t="s">
        <v>80</v>
      </c>
      <c r="C61" s="57">
        <v>248190.04</v>
      </c>
      <c r="D61" s="57">
        <v>0</v>
      </c>
      <c r="E61" s="57">
        <v>0</v>
      </c>
      <c r="F61" s="57">
        <v>0</v>
      </c>
      <c r="G61" s="57">
        <v>248190.04</v>
      </c>
      <c r="H61" s="57">
        <v>-0.02</v>
      </c>
      <c r="I61" s="57">
        <v>-32835.360000000001</v>
      </c>
      <c r="J61" s="57">
        <v>0</v>
      </c>
      <c r="K61" s="57">
        <v>-0.17</v>
      </c>
      <c r="L61" s="57">
        <v>-32835.550000000003</v>
      </c>
      <c r="M61" s="98" t="s">
        <v>386</v>
      </c>
      <c r="N61" s="57">
        <f t="shared" si="0"/>
        <v>-11147.50538811868</v>
      </c>
      <c r="O61" s="57">
        <f>VLOOKUP(B61,'Gross up'!A24:E93,5,FALSE)</f>
        <v>-11147.51</v>
      </c>
      <c r="P61" s="57">
        <f t="shared" si="1"/>
        <v>4.6118813206703635E-3</v>
      </c>
    </row>
    <row r="62" spans="1:16" x14ac:dyDescent="0.25">
      <c r="A62" s="82" t="s">
        <v>81</v>
      </c>
      <c r="B62" s="68" t="s">
        <v>82</v>
      </c>
      <c r="C62" s="57">
        <v>-5364387.37</v>
      </c>
      <c r="D62" s="57">
        <v>0</v>
      </c>
      <c r="E62" s="57">
        <v>0</v>
      </c>
      <c r="F62" s="57">
        <v>0</v>
      </c>
      <c r="G62" s="57">
        <v>-5364387.37</v>
      </c>
      <c r="H62" s="57">
        <v>-0.02</v>
      </c>
      <c r="I62" s="57">
        <v>-373436.07</v>
      </c>
      <c r="J62" s="57">
        <v>0</v>
      </c>
      <c r="K62" s="57">
        <v>1083144.51</v>
      </c>
      <c r="L62" s="57">
        <v>709708.42</v>
      </c>
      <c r="M62" s="98" t="s">
        <v>387</v>
      </c>
      <c r="N62" s="57">
        <f t="shared" si="0"/>
        <v>240942.46741544438</v>
      </c>
      <c r="O62" s="57">
        <f>VLOOKUP(B62,'Gross up'!A25:E94,5,FALSE)</f>
        <v>240942.47</v>
      </c>
      <c r="P62" s="57">
        <f t="shared" si="1"/>
        <v>-2.584555622888729E-3</v>
      </c>
    </row>
    <row r="63" spans="1:16" x14ac:dyDescent="0.25">
      <c r="A63" s="82" t="s">
        <v>83</v>
      </c>
      <c r="B63" s="68" t="s">
        <v>84</v>
      </c>
      <c r="C63" s="57">
        <v>-11393068.41</v>
      </c>
      <c r="D63" s="57">
        <v>0</v>
      </c>
      <c r="E63" s="57">
        <v>0</v>
      </c>
      <c r="F63" s="57">
        <v>0</v>
      </c>
      <c r="G63" s="57">
        <v>-11393068.41</v>
      </c>
      <c r="H63" s="57">
        <v>-15355.43</v>
      </c>
      <c r="I63" s="57">
        <v>-460633.82</v>
      </c>
      <c r="J63" s="57">
        <v>0</v>
      </c>
      <c r="K63" s="57">
        <v>1967936.76</v>
      </c>
      <c r="L63" s="57">
        <v>1491947.51</v>
      </c>
      <c r="M63" s="98" t="s">
        <v>388</v>
      </c>
      <c r="N63" s="57">
        <f t="shared" si="0"/>
        <v>506508.73539548588</v>
      </c>
      <c r="O63" s="57">
        <f>VLOOKUP(B63,'Gross up'!A26:E95,5,FALSE)</f>
        <v>506508.73</v>
      </c>
      <c r="P63" s="57">
        <f t="shared" si="1"/>
        <v>5.3954859031364322E-3</v>
      </c>
    </row>
    <row r="64" spans="1:16" x14ac:dyDescent="0.25">
      <c r="A64" s="82" t="s">
        <v>85</v>
      </c>
      <c r="B64" s="68" t="s">
        <v>86</v>
      </c>
      <c r="C64" s="57">
        <v>678520.98</v>
      </c>
      <c r="D64" s="57">
        <v>0</v>
      </c>
      <c r="E64" s="57">
        <v>0</v>
      </c>
      <c r="F64" s="57">
        <v>0</v>
      </c>
      <c r="G64" s="57">
        <v>678520.98</v>
      </c>
      <c r="H64" s="57">
        <v>-511739.56</v>
      </c>
      <c r="I64" s="57">
        <v>-7927.9</v>
      </c>
      <c r="J64" s="57">
        <v>0</v>
      </c>
      <c r="K64" s="57">
        <v>-81840.42</v>
      </c>
      <c r="L64" s="57">
        <v>-601507.88</v>
      </c>
      <c r="M64" s="98" t="s">
        <v>389</v>
      </c>
      <c r="N64" s="57">
        <f t="shared" si="0"/>
        <v>-204208.92396490523</v>
      </c>
      <c r="O64" s="57">
        <f>VLOOKUP(B64,'Gross up'!A27:E96,5,FALSE)</f>
        <v>-204208.92</v>
      </c>
      <c r="P64" s="57">
        <f t="shared" si="1"/>
        <v>-3.9649052196182311E-3</v>
      </c>
    </row>
    <row r="65" spans="1:16" x14ac:dyDescent="0.25">
      <c r="A65" s="82" t="s">
        <v>87</v>
      </c>
      <c r="B65" s="68" t="s">
        <v>88</v>
      </c>
      <c r="C65" s="57">
        <v>476208.91</v>
      </c>
      <c r="D65" s="57">
        <v>0</v>
      </c>
      <c r="E65" s="57">
        <v>0</v>
      </c>
      <c r="F65" s="57">
        <v>0</v>
      </c>
      <c r="G65" s="57">
        <v>476208.91</v>
      </c>
      <c r="H65" s="57">
        <v>-290430.18</v>
      </c>
      <c r="I65" s="57">
        <v>-8932.67</v>
      </c>
      <c r="J65" s="57">
        <v>0</v>
      </c>
      <c r="K65" s="57">
        <v>-54069.77</v>
      </c>
      <c r="L65" s="57">
        <v>-353432.62</v>
      </c>
      <c r="M65" s="98" t="s">
        <v>390</v>
      </c>
      <c r="N65" s="57">
        <f t="shared" si="0"/>
        <v>-119988.61099591454</v>
      </c>
      <c r="O65" s="57">
        <f>VLOOKUP(B65,'Gross up'!A28:E97,5,FALSE)</f>
        <v>-119988.61</v>
      </c>
      <c r="P65" s="57">
        <f t="shared" si="1"/>
        <v>-9.959145390894264E-4</v>
      </c>
    </row>
    <row r="66" spans="1:16" x14ac:dyDescent="0.25">
      <c r="A66" s="82" t="s">
        <v>89</v>
      </c>
      <c r="B66" s="68" t="s">
        <v>90</v>
      </c>
      <c r="C66" s="57">
        <v>-12596149.34</v>
      </c>
      <c r="D66" s="57">
        <v>0</v>
      </c>
      <c r="E66" s="57">
        <v>0</v>
      </c>
      <c r="F66" s="57">
        <v>0</v>
      </c>
      <c r="G66" s="57">
        <v>-12596149.34</v>
      </c>
      <c r="H66" s="57">
        <v>0.01</v>
      </c>
      <c r="I66" s="57">
        <v>-24400.38</v>
      </c>
      <c r="J66" s="57">
        <v>0</v>
      </c>
      <c r="K66" s="57">
        <v>1690870.94</v>
      </c>
      <c r="L66" s="57">
        <v>1666470.57</v>
      </c>
      <c r="M66" s="98" t="s">
        <v>378</v>
      </c>
      <c r="N66" s="57">
        <f t="shared" si="0"/>
        <v>565758.44346192491</v>
      </c>
      <c r="O66" s="57">
        <f>VLOOKUP(B66,'Gross up'!A29:E98,5,FALSE)</f>
        <v>565758.43999999994</v>
      </c>
      <c r="P66" s="57">
        <f t="shared" si="1"/>
        <v>3.4619249636307359E-3</v>
      </c>
    </row>
    <row r="67" spans="1:16" x14ac:dyDescent="0.25">
      <c r="A67" s="82" t="s">
        <v>91</v>
      </c>
      <c r="B67" s="68" t="s">
        <v>92</v>
      </c>
      <c r="C67" s="57">
        <v>-2467663268.46</v>
      </c>
      <c r="D67" s="57">
        <v>0</v>
      </c>
      <c r="E67" s="57">
        <v>0</v>
      </c>
      <c r="F67" s="57">
        <v>0</v>
      </c>
      <c r="G67" s="57">
        <v>-2467663268.46</v>
      </c>
      <c r="H67" s="57">
        <v>17047617.890000001</v>
      </c>
      <c r="I67" s="57">
        <v>50072377.409999996</v>
      </c>
      <c r="J67" s="57">
        <v>0</v>
      </c>
      <c r="K67" s="57">
        <v>295400480.17000002</v>
      </c>
      <c r="L67" s="57">
        <v>362520475.47000003</v>
      </c>
      <c r="M67" s="98" t="s">
        <v>391</v>
      </c>
      <c r="N67" s="57">
        <f t="shared" si="0"/>
        <v>123073892.58304401</v>
      </c>
      <c r="O67" s="57">
        <f>VLOOKUP(B67,'Gross up'!A30:E99,5,FALSE)</f>
        <v>123073892.58</v>
      </c>
      <c r="P67" s="57">
        <f t="shared" si="1"/>
        <v>3.0440092086791992E-3</v>
      </c>
    </row>
    <row r="68" spans="1:16" x14ac:dyDescent="0.25">
      <c r="A68" s="82" t="s">
        <v>93</v>
      </c>
      <c r="B68" s="68" t="s">
        <v>94</v>
      </c>
      <c r="C68" s="57">
        <v>-1793631217.8599999</v>
      </c>
      <c r="D68" s="57">
        <v>0</v>
      </c>
      <c r="E68" s="57">
        <v>0</v>
      </c>
      <c r="F68" s="57">
        <v>0</v>
      </c>
      <c r="G68" s="57">
        <v>-1793631217.8599999</v>
      </c>
      <c r="H68" s="57">
        <v>-4778645.16</v>
      </c>
      <c r="I68" s="57">
        <v>-798172.94</v>
      </c>
      <c r="J68" s="57">
        <v>0</v>
      </c>
      <c r="K68" s="57">
        <v>-13012787.43</v>
      </c>
      <c r="L68" s="57">
        <v>-18589605.530000001</v>
      </c>
      <c r="M68" s="97">
        <v>1.036423E-2</v>
      </c>
      <c r="N68" s="57">
        <f t="shared" si="0"/>
        <v>-6311078.3223876497</v>
      </c>
      <c r="O68" s="57">
        <f>VLOOKUP(B68,'Gross up'!A31:E100,5,FALSE)</f>
        <v>-6311078.3200000003</v>
      </c>
      <c r="P68" s="57">
        <f t="shared" si="1"/>
        <v>-2.38764937967062E-3</v>
      </c>
    </row>
    <row r="69" spans="1:16" x14ac:dyDescent="0.25">
      <c r="A69" s="82" t="s">
        <v>95</v>
      </c>
      <c r="B69" s="68" t="s">
        <v>96</v>
      </c>
      <c r="C69" s="57">
        <v>125943563.23999999</v>
      </c>
      <c r="D69" s="57">
        <v>0</v>
      </c>
      <c r="E69" s="57">
        <v>0</v>
      </c>
      <c r="F69" s="57">
        <v>0</v>
      </c>
      <c r="G69" s="57">
        <v>125943563.23999999</v>
      </c>
      <c r="H69" s="57">
        <v>1.0900000000000001</v>
      </c>
      <c r="I69" s="57">
        <v>-156920.24</v>
      </c>
      <c r="J69" s="57">
        <v>0</v>
      </c>
      <c r="K69" s="57">
        <v>-16505413.18</v>
      </c>
      <c r="L69" s="57">
        <v>-16662332.33</v>
      </c>
      <c r="M69" s="98" t="s">
        <v>387</v>
      </c>
      <c r="N69" s="57">
        <f t="shared" si="0"/>
        <v>-5656778.6873464603</v>
      </c>
      <c r="O69" s="57">
        <f>VLOOKUP(B69,'Gross up'!A32:E101,5,FALSE)</f>
        <v>-5656778.6900000004</v>
      </c>
      <c r="P69" s="57">
        <f t="shared" si="1"/>
        <v>2.6535401120781898E-3</v>
      </c>
    </row>
    <row r="70" spans="1:16" x14ac:dyDescent="0.25">
      <c r="A70" s="82" t="s">
        <v>97</v>
      </c>
      <c r="B70" s="68" t="s">
        <v>98</v>
      </c>
      <c r="C70" s="57">
        <v>-2183941.7000000002</v>
      </c>
      <c r="D70" s="57">
        <v>0</v>
      </c>
      <c r="E70" s="57">
        <v>0</v>
      </c>
      <c r="F70" s="57">
        <v>0</v>
      </c>
      <c r="G70" s="57">
        <v>-2183941.7000000002</v>
      </c>
      <c r="H70" s="57">
        <v>0.15</v>
      </c>
      <c r="I70" s="57">
        <v>38832.31</v>
      </c>
      <c r="J70" s="57">
        <v>0</v>
      </c>
      <c r="K70" s="57">
        <v>250103.18</v>
      </c>
      <c r="L70" s="57">
        <v>288935.64</v>
      </c>
      <c r="M70" s="98" t="s">
        <v>392</v>
      </c>
      <c r="N70" s="57">
        <f t="shared" si="0"/>
        <v>98092.208101265816</v>
      </c>
      <c r="O70" s="57">
        <f>VLOOKUP(B70,'Gross up'!A33:E102,5,FALSE)</f>
        <v>98092.21</v>
      </c>
      <c r="P70" s="57">
        <f t="shared" si="1"/>
        <v>-1.8987341900356114E-3</v>
      </c>
    </row>
    <row r="71" spans="1:16" x14ac:dyDescent="0.25">
      <c r="A71" s="82" t="s">
        <v>99</v>
      </c>
      <c r="B71" s="68" t="s">
        <v>100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-0.48</v>
      </c>
      <c r="I71" s="57">
        <v>0</v>
      </c>
      <c r="J71" s="57">
        <v>0</v>
      </c>
      <c r="K71" s="57">
        <v>0</v>
      </c>
      <c r="L71" s="57">
        <v>-0.48</v>
      </c>
      <c r="M71" s="97">
        <v>0</v>
      </c>
      <c r="N71" s="57">
        <f t="shared" si="0"/>
        <v>-0.16295760498292142</v>
      </c>
      <c r="O71" s="57">
        <f>VLOOKUP(B71,'Gross up'!A34:E103,5,FALSE)</f>
        <v>-0.17</v>
      </c>
      <c r="P71" s="57">
        <f t="shared" si="1"/>
        <v>7.0423950170785954E-3</v>
      </c>
    </row>
    <row r="72" spans="1:16" x14ac:dyDescent="0.25">
      <c r="A72" s="82" t="s">
        <v>101</v>
      </c>
      <c r="B72" s="68" t="s">
        <v>102</v>
      </c>
      <c r="C72" s="57">
        <v>81591563.310000002</v>
      </c>
      <c r="D72" s="57">
        <v>0</v>
      </c>
      <c r="E72" s="57">
        <v>0</v>
      </c>
      <c r="F72" s="57">
        <v>0</v>
      </c>
      <c r="G72" s="57">
        <v>81591563.310000002</v>
      </c>
      <c r="H72" s="57">
        <v>-0.12</v>
      </c>
      <c r="I72" s="57">
        <v>756479.63</v>
      </c>
      <c r="J72" s="57">
        <v>0</v>
      </c>
      <c r="K72" s="57">
        <v>-11551043.460000001</v>
      </c>
      <c r="L72" s="57">
        <v>-10794563.949999999</v>
      </c>
      <c r="M72" s="98" t="s">
        <v>378</v>
      </c>
      <c r="N72" s="57">
        <f t="shared" si="0"/>
        <v>-3664700.6002645497</v>
      </c>
      <c r="O72" s="57">
        <f>VLOOKUP(B72,'Gross up'!A35:E104,5,FALSE)</f>
        <v>-3664700.6</v>
      </c>
      <c r="P72" s="57">
        <f t="shared" si="1"/>
        <v>-2.645496279001236E-4</v>
      </c>
    </row>
    <row r="73" spans="1:16" x14ac:dyDescent="0.25">
      <c r="A73" s="82" t="s">
        <v>64</v>
      </c>
      <c r="B73" s="68" t="s">
        <v>103</v>
      </c>
      <c r="C73" s="57">
        <v>3119528</v>
      </c>
      <c r="D73" s="57">
        <v>0</v>
      </c>
      <c r="E73" s="57">
        <v>0</v>
      </c>
      <c r="F73" s="57">
        <v>0</v>
      </c>
      <c r="G73" s="57">
        <v>3119528</v>
      </c>
      <c r="H73" s="57">
        <v>0</v>
      </c>
      <c r="I73" s="57">
        <v>0</v>
      </c>
      <c r="J73" s="57">
        <v>0</v>
      </c>
      <c r="K73" s="57">
        <v>-412713.56</v>
      </c>
      <c r="L73" s="57">
        <v>-412713.56</v>
      </c>
      <c r="M73" s="98" t="s">
        <v>378</v>
      </c>
      <c r="N73" s="57">
        <f t="shared" si="0"/>
        <v>-140114.1943366151</v>
      </c>
      <c r="O73" s="57">
        <f>+'Gross up'!E10</f>
        <v>-140114.20000000001</v>
      </c>
      <c r="P73" s="57">
        <f t="shared" si="1"/>
        <v>5.6633849162608385E-3</v>
      </c>
    </row>
    <row r="74" spans="1:16" x14ac:dyDescent="0.25">
      <c r="A74" s="82" t="s">
        <v>64</v>
      </c>
      <c r="B74" s="68" t="s">
        <v>104</v>
      </c>
      <c r="C74" s="57">
        <v>9640008</v>
      </c>
      <c r="D74" s="57">
        <v>0</v>
      </c>
      <c r="E74" s="57">
        <v>0</v>
      </c>
      <c r="F74" s="57">
        <v>0</v>
      </c>
      <c r="G74" s="57">
        <v>9640008</v>
      </c>
      <c r="H74" s="57">
        <v>0</v>
      </c>
      <c r="I74" s="57">
        <v>0</v>
      </c>
      <c r="J74" s="57">
        <v>0</v>
      </c>
      <c r="K74" s="57">
        <v>-1153988.47</v>
      </c>
      <c r="L74" s="57">
        <v>-1153988.47</v>
      </c>
      <c r="M74" s="98" t="s">
        <v>431</v>
      </c>
      <c r="N74" s="57">
        <f t="shared" si="0"/>
        <v>-391773.32760230388</v>
      </c>
      <c r="O74" s="57">
        <f>+'Gross up'!E11</f>
        <v>-391773.33</v>
      </c>
      <c r="P74" s="57">
        <f t="shared" si="1"/>
        <v>2.3976961383596063E-3</v>
      </c>
    </row>
    <row r="75" spans="1:16" x14ac:dyDescent="0.25">
      <c r="A75" s="82" t="s">
        <v>64</v>
      </c>
      <c r="B75" s="68" t="s">
        <v>105</v>
      </c>
      <c r="C75" s="57">
        <v>-9640008</v>
      </c>
      <c r="D75" s="57">
        <v>0</v>
      </c>
      <c r="E75" s="57">
        <v>0</v>
      </c>
      <c r="F75" s="57">
        <v>0</v>
      </c>
      <c r="G75" s="57">
        <v>-9640008</v>
      </c>
      <c r="H75" s="57">
        <v>0</v>
      </c>
      <c r="I75" s="57">
        <v>0</v>
      </c>
      <c r="J75" s="57">
        <v>0</v>
      </c>
      <c r="K75" s="57">
        <v>1153988.47</v>
      </c>
      <c r="L75" s="57">
        <v>1153988.47</v>
      </c>
      <c r="M75" s="98" t="s">
        <v>431</v>
      </c>
      <c r="N75" s="57">
        <f t="shared" si="0"/>
        <v>391773.32760230388</v>
      </c>
      <c r="O75" s="57">
        <f>+'Gross up'!E12</f>
        <v>391773.33</v>
      </c>
      <c r="P75" s="57">
        <f t="shared" si="1"/>
        <v>-2.3976961383596063E-3</v>
      </c>
    </row>
    <row r="76" spans="1:16" x14ac:dyDescent="0.25">
      <c r="A76" s="82" t="s">
        <v>64</v>
      </c>
      <c r="B76" s="68" t="s">
        <v>106</v>
      </c>
      <c r="C76" s="57">
        <v>46775125</v>
      </c>
      <c r="D76" s="57">
        <v>0</v>
      </c>
      <c r="E76" s="57">
        <v>0</v>
      </c>
      <c r="F76" s="57">
        <v>0</v>
      </c>
      <c r="G76" s="57">
        <v>46775125</v>
      </c>
      <c r="H76" s="57">
        <v>0</v>
      </c>
      <c r="I76" s="57">
        <v>0.01</v>
      </c>
      <c r="J76" s="57">
        <v>0</v>
      </c>
      <c r="K76" s="57">
        <v>-3722785.6</v>
      </c>
      <c r="L76" s="57">
        <v>-3722785.59</v>
      </c>
      <c r="M76" s="98" t="s">
        <v>432</v>
      </c>
      <c r="N76" s="57">
        <f t="shared" si="0"/>
        <v>-1263867.1325236084</v>
      </c>
      <c r="O76" s="57">
        <f>+'Gross up'!E13</f>
        <v>-1263867.1299999999</v>
      </c>
      <c r="P76" s="57">
        <f t="shared" si="1"/>
        <v>-2.5236085057258606E-3</v>
      </c>
    </row>
    <row r="77" spans="1:16" x14ac:dyDescent="0.25">
      <c r="A77" s="82" t="s">
        <v>64</v>
      </c>
      <c r="B77" s="68" t="s">
        <v>107</v>
      </c>
      <c r="C77" s="57">
        <v>-46775125</v>
      </c>
      <c r="D77" s="57">
        <v>0</v>
      </c>
      <c r="E77" s="57">
        <v>0</v>
      </c>
      <c r="F77" s="57">
        <v>0</v>
      </c>
      <c r="G77" s="57">
        <v>-46775125</v>
      </c>
      <c r="H77" s="57">
        <v>0</v>
      </c>
      <c r="I77" s="57">
        <v>-0.01</v>
      </c>
      <c r="J77" s="57">
        <v>0</v>
      </c>
      <c r="K77" s="57">
        <v>3722785.6</v>
      </c>
      <c r="L77" s="57">
        <v>3722785.59</v>
      </c>
      <c r="M77" s="98" t="s">
        <v>432</v>
      </c>
      <c r="N77" s="57">
        <f t="shared" ref="N77:N113" si="2">+L77*$N$9</f>
        <v>1263867.1325236084</v>
      </c>
      <c r="O77" s="57">
        <f>+'Gross up'!E14</f>
        <v>1263867.1299999999</v>
      </c>
      <c r="P77" s="57">
        <f t="shared" si="1"/>
        <v>2.5236085057258606E-3</v>
      </c>
    </row>
    <row r="78" spans="1:16" x14ac:dyDescent="0.25">
      <c r="A78" s="82" t="s">
        <v>108</v>
      </c>
      <c r="B78" s="68" t="s">
        <v>109</v>
      </c>
      <c r="C78" s="57">
        <v>13977835</v>
      </c>
      <c r="D78" s="57">
        <v>0</v>
      </c>
      <c r="E78" s="57">
        <v>0</v>
      </c>
      <c r="F78" s="57">
        <v>0</v>
      </c>
      <c r="G78" s="57">
        <v>13977835</v>
      </c>
      <c r="H78" s="57">
        <v>-378.79</v>
      </c>
      <c r="I78" s="57">
        <v>212172.01</v>
      </c>
      <c r="J78" s="57">
        <v>0</v>
      </c>
      <c r="K78" s="57">
        <v>-2061439.58</v>
      </c>
      <c r="L78" s="57">
        <v>-1849646.36</v>
      </c>
      <c r="M78" s="98" t="s">
        <v>393</v>
      </c>
      <c r="N78" s="57">
        <f t="shared" si="2"/>
        <v>-627945.71018953854</v>
      </c>
      <c r="O78" s="57">
        <f>+'Gross up'!E36</f>
        <v>-627945.71</v>
      </c>
      <c r="P78" s="57">
        <f t="shared" si="1"/>
        <v>-1.8953857943415642E-4</v>
      </c>
    </row>
    <row r="79" spans="1:16" x14ac:dyDescent="0.25">
      <c r="A79" s="82" t="s">
        <v>110</v>
      </c>
      <c r="B79" s="68" t="s">
        <v>111</v>
      </c>
      <c r="C79" s="57">
        <v>383749.84</v>
      </c>
      <c r="D79" s="57">
        <v>0</v>
      </c>
      <c r="E79" s="57">
        <v>0</v>
      </c>
      <c r="F79" s="57">
        <v>0</v>
      </c>
      <c r="G79" s="57">
        <v>383749.84</v>
      </c>
      <c r="H79" s="57">
        <v>-8637.65</v>
      </c>
      <c r="I79" s="57">
        <v>11693.21</v>
      </c>
      <c r="J79" s="57">
        <v>0</v>
      </c>
      <c r="K79" s="57">
        <v>-62463.31</v>
      </c>
      <c r="L79" s="57">
        <v>-59407.75</v>
      </c>
      <c r="M79" s="98" t="s">
        <v>394</v>
      </c>
      <c r="N79" s="57">
        <f t="shared" si="2"/>
        <v>-20168.634702966981</v>
      </c>
      <c r="O79" s="57">
        <f>VLOOKUP(B79,'Gross up'!A42:E111,5,FALSE)</f>
        <v>-20168.63</v>
      </c>
      <c r="P79" s="57">
        <f t="shared" si="1"/>
        <v>-4.7029669804032892E-3</v>
      </c>
    </row>
    <row r="80" spans="1:16" x14ac:dyDescent="0.25">
      <c r="A80" s="82" t="s">
        <v>112</v>
      </c>
      <c r="B80" s="68" t="s">
        <v>113</v>
      </c>
      <c r="C80" s="57">
        <v>79543.13</v>
      </c>
      <c r="D80" s="57">
        <v>0</v>
      </c>
      <c r="E80" s="57">
        <v>0</v>
      </c>
      <c r="F80" s="57">
        <v>0</v>
      </c>
      <c r="G80" s="57">
        <v>79543.13</v>
      </c>
      <c r="H80" s="57">
        <v>-75.59</v>
      </c>
      <c r="I80" s="57">
        <v>1957.65</v>
      </c>
      <c r="J80" s="57">
        <v>0</v>
      </c>
      <c r="K80" s="57">
        <v>-12481.2</v>
      </c>
      <c r="L80" s="57">
        <v>-10599.14</v>
      </c>
      <c r="M80" s="98" t="s">
        <v>395</v>
      </c>
      <c r="N80" s="57">
        <f t="shared" si="2"/>
        <v>-3598.3551443305869</v>
      </c>
      <c r="O80" s="57">
        <f>VLOOKUP(B80,'Gross up'!A43:E112,5,FALSE)</f>
        <v>-3598.36</v>
      </c>
      <c r="P80" s="57">
        <f t="shared" si="1"/>
        <v>4.8556694132457778E-3</v>
      </c>
    </row>
    <row r="81" spans="1:16" x14ac:dyDescent="0.25">
      <c r="A81" s="82" t="s">
        <v>116</v>
      </c>
      <c r="B81" s="68" t="s">
        <v>117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-0.02</v>
      </c>
      <c r="I81" s="57">
        <v>-428223.74</v>
      </c>
      <c r="J81" s="57">
        <v>0</v>
      </c>
      <c r="K81" s="57">
        <v>428223.74</v>
      </c>
      <c r="L81" s="57">
        <v>-0.02</v>
      </c>
      <c r="M81" s="97">
        <v>0</v>
      </c>
      <c r="N81" s="57">
        <f t="shared" si="2"/>
        <v>-6.7899002076217269E-3</v>
      </c>
      <c r="O81" s="57">
        <f>VLOOKUP(B81,'Gross up'!A44:E113,5,FALSE)</f>
        <v>-0.01</v>
      </c>
      <c r="P81" s="57">
        <f t="shared" si="1"/>
        <v>3.2100997923782734E-3</v>
      </c>
    </row>
    <row r="82" spans="1:16" x14ac:dyDescent="0.25">
      <c r="A82" s="82" t="s">
        <v>118</v>
      </c>
      <c r="B82" s="68" t="s">
        <v>119</v>
      </c>
      <c r="C82" s="57">
        <v>-27328771.170000002</v>
      </c>
      <c r="D82" s="57">
        <v>0</v>
      </c>
      <c r="E82" s="57">
        <v>0</v>
      </c>
      <c r="F82" s="57">
        <v>0</v>
      </c>
      <c r="G82" s="57">
        <v>-27328771.170000002</v>
      </c>
      <c r="H82" s="57">
        <v>-56673.83</v>
      </c>
      <c r="I82" s="57">
        <v>13057663.529999999</v>
      </c>
      <c r="J82" s="57">
        <v>0</v>
      </c>
      <c r="K82" s="57">
        <v>-9442067.1099999994</v>
      </c>
      <c r="L82" s="57">
        <v>3558922.59</v>
      </c>
      <c r="M82" s="98" t="s">
        <v>433</v>
      </c>
      <c r="N82" s="57">
        <f t="shared" si="2"/>
        <v>1208236.4616375326</v>
      </c>
      <c r="O82" s="57">
        <f>VLOOKUP(B82,'Gross up'!A45:E114,5,FALSE)</f>
        <v>1208236.46</v>
      </c>
      <c r="P82" s="57">
        <f t="shared" si="1"/>
        <v>1.6375326085835695E-3</v>
      </c>
    </row>
    <row r="83" spans="1:16" x14ac:dyDescent="0.25">
      <c r="A83" s="82" t="s">
        <v>122</v>
      </c>
      <c r="B83" s="68" t="s">
        <v>123</v>
      </c>
      <c r="C83" s="57">
        <v>404156.98</v>
      </c>
      <c r="D83" s="57">
        <v>0</v>
      </c>
      <c r="E83" s="57">
        <v>0</v>
      </c>
      <c r="F83" s="57">
        <v>0</v>
      </c>
      <c r="G83" s="57">
        <v>404156.98</v>
      </c>
      <c r="H83" s="57">
        <v>-0.01</v>
      </c>
      <c r="I83" s="57">
        <v>-49674.23</v>
      </c>
      <c r="J83" s="57">
        <v>0</v>
      </c>
      <c r="K83" s="57">
        <v>-3795.73</v>
      </c>
      <c r="L83" s="57">
        <v>-53469.97</v>
      </c>
      <c r="M83" s="98" t="s">
        <v>378</v>
      </c>
      <c r="N83" s="57">
        <f t="shared" si="2"/>
        <v>-18152.788020226373</v>
      </c>
      <c r="O83" s="57"/>
      <c r="P83" s="57"/>
    </row>
    <row r="84" spans="1:16" x14ac:dyDescent="0.25">
      <c r="A84" s="82" t="s">
        <v>124</v>
      </c>
      <c r="B84" s="68" t="s">
        <v>125</v>
      </c>
      <c r="C84" s="57">
        <v>6046167.7199999997</v>
      </c>
      <c r="D84" s="57">
        <v>0</v>
      </c>
      <c r="E84" s="57">
        <v>0</v>
      </c>
      <c r="F84" s="57">
        <v>0</v>
      </c>
      <c r="G84" s="57">
        <v>6046167.7199999997</v>
      </c>
      <c r="H84" s="57">
        <v>0</v>
      </c>
      <c r="I84" s="57">
        <v>-619195.98</v>
      </c>
      <c r="J84" s="57">
        <v>0</v>
      </c>
      <c r="K84" s="57">
        <v>-180712.01</v>
      </c>
      <c r="L84" s="57">
        <v>-799907.99</v>
      </c>
      <c r="M84" s="98" t="s">
        <v>378</v>
      </c>
      <c r="N84" s="57">
        <f t="shared" si="2"/>
        <v>-271564.77136896388</v>
      </c>
      <c r="O84" s="57">
        <f>+'Gross up'!E37</f>
        <v>-271564.77</v>
      </c>
      <c r="P84" s="57">
        <f t="shared" si="1"/>
        <v>-1.3689638581126928E-3</v>
      </c>
    </row>
    <row r="85" spans="1:16" x14ac:dyDescent="0.25">
      <c r="A85" s="82" t="s">
        <v>126</v>
      </c>
      <c r="B85" s="68" t="s">
        <v>127</v>
      </c>
      <c r="C85" s="57">
        <v>272075</v>
      </c>
      <c r="D85" s="57">
        <v>0</v>
      </c>
      <c r="E85" s="57">
        <v>0</v>
      </c>
      <c r="F85" s="57">
        <v>0</v>
      </c>
      <c r="G85" s="57">
        <v>272075</v>
      </c>
      <c r="H85" s="57">
        <v>2151.79</v>
      </c>
      <c r="I85" s="57">
        <v>0</v>
      </c>
      <c r="J85" s="57">
        <v>0</v>
      </c>
      <c r="K85" s="57">
        <v>-35995.53</v>
      </c>
      <c r="L85" s="57">
        <v>-33843.74</v>
      </c>
      <c r="M85" s="98" t="s">
        <v>396</v>
      </c>
      <c r="N85" s="57">
        <f t="shared" si="2"/>
        <v>-11489.780862634785</v>
      </c>
      <c r="O85" s="57">
        <f>VLOOKUP(B85,'Gross up'!A48:E117,5,FALSE)</f>
        <v>-11489.78</v>
      </c>
      <c r="P85" s="57">
        <f t="shared" si="1"/>
        <v>-8.6263478442560881E-4</v>
      </c>
    </row>
    <row r="86" spans="1:16" x14ac:dyDescent="0.25">
      <c r="A86" s="82" t="s">
        <v>64</v>
      </c>
      <c r="B86" s="68" t="s">
        <v>128</v>
      </c>
      <c r="C86" s="57">
        <v>933935</v>
      </c>
      <c r="D86" s="57">
        <v>0</v>
      </c>
      <c r="E86" s="57">
        <v>0</v>
      </c>
      <c r="F86" s="57">
        <v>0</v>
      </c>
      <c r="G86" s="57">
        <v>933935</v>
      </c>
      <c r="H86" s="57">
        <v>-0.01</v>
      </c>
      <c r="I86" s="57">
        <v>0</v>
      </c>
      <c r="J86" s="57">
        <v>0</v>
      </c>
      <c r="K86" s="57">
        <v>-1764072.98</v>
      </c>
      <c r="L86" s="57">
        <v>-1764072.99</v>
      </c>
      <c r="M86" s="98" t="s">
        <v>397</v>
      </c>
      <c r="N86" s="57">
        <f t="shared" si="2"/>
        <v>-598893.97805304395</v>
      </c>
      <c r="O86" s="57">
        <f>+'Gross up'!E15</f>
        <v>-598893.97</v>
      </c>
      <c r="P86" s="57">
        <f t="shared" si="1"/>
        <v>-8.0530439736321568E-3</v>
      </c>
    </row>
    <row r="87" spans="1:16" x14ac:dyDescent="0.25">
      <c r="A87" s="82" t="s">
        <v>64</v>
      </c>
      <c r="B87" s="68" t="s">
        <v>129</v>
      </c>
      <c r="C87" s="57">
        <v>-933935</v>
      </c>
      <c r="D87" s="57">
        <v>0</v>
      </c>
      <c r="E87" s="57">
        <v>0</v>
      </c>
      <c r="F87" s="57">
        <v>0</v>
      </c>
      <c r="G87" s="57">
        <v>-933935</v>
      </c>
      <c r="H87" s="57">
        <v>0.01</v>
      </c>
      <c r="I87" s="57">
        <v>0</v>
      </c>
      <c r="J87" s="57">
        <v>0</v>
      </c>
      <c r="K87" s="57">
        <v>1764072.98</v>
      </c>
      <c r="L87" s="57">
        <v>1764072.99</v>
      </c>
      <c r="M87" s="98" t="s">
        <v>397</v>
      </c>
      <c r="N87" s="57">
        <f t="shared" si="2"/>
        <v>598893.97805304395</v>
      </c>
      <c r="O87" s="57">
        <f>+'Gross up'!E16</f>
        <v>598893.97</v>
      </c>
      <c r="P87" s="57">
        <f t="shared" si="1"/>
        <v>8.0530439736321568E-3</v>
      </c>
    </row>
    <row r="88" spans="1:16" x14ac:dyDescent="0.25">
      <c r="A88" s="82" t="s">
        <v>64</v>
      </c>
      <c r="B88" s="68" t="s">
        <v>130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0.01</v>
      </c>
      <c r="J88" s="57">
        <v>0</v>
      </c>
      <c r="K88" s="57">
        <v>-162434.64000000001</v>
      </c>
      <c r="L88" s="57">
        <v>-162434.63</v>
      </c>
      <c r="M88" s="97">
        <v>0</v>
      </c>
      <c r="N88" s="57">
        <f t="shared" si="2"/>
        <v>-55145.746398097916</v>
      </c>
      <c r="O88" s="57">
        <f>+'Gross up'!E17</f>
        <v>-55145.75</v>
      </c>
      <c r="P88" s="57">
        <f t="shared" si="1"/>
        <v>3.6019020844832994E-3</v>
      </c>
    </row>
    <row r="89" spans="1:16" x14ac:dyDescent="0.25">
      <c r="A89" s="82" t="s">
        <v>64</v>
      </c>
      <c r="B89" s="68" t="s">
        <v>131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-0.01</v>
      </c>
      <c r="J89" s="57">
        <v>0</v>
      </c>
      <c r="K89" s="57">
        <v>162434.64000000001</v>
      </c>
      <c r="L89" s="57">
        <v>162434.63</v>
      </c>
      <c r="M89" s="97">
        <v>0</v>
      </c>
      <c r="N89" s="57">
        <f t="shared" si="2"/>
        <v>55145.746398097916</v>
      </c>
      <c r="O89" s="57">
        <f>+'Gross up'!E18</f>
        <v>55145.75</v>
      </c>
      <c r="P89" s="57">
        <f t="shared" si="1"/>
        <v>-3.6019020844832994E-3</v>
      </c>
    </row>
    <row r="90" spans="1:16" x14ac:dyDescent="0.25">
      <c r="A90" s="82" t="s">
        <v>64</v>
      </c>
      <c r="B90" s="68" t="s">
        <v>132</v>
      </c>
      <c r="C90" s="57">
        <v>2309241.1800000002</v>
      </c>
      <c r="D90" s="57">
        <v>0</v>
      </c>
      <c r="E90" s="57">
        <v>0</v>
      </c>
      <c r="F90" s="57">
        <v>0</v>
      </c>
      <c r="G90" s="57">
        <v>2309241.1800000002</v>
      </c>
      <c r="H90" s="57">
        <v>0.01</v>
      </c>
      <c r="I90" s="57">
        <v>0.01</v>
      </c>
      <c r="J90" s="57">
        <v>0</v>
      </c>
      <c r="K90" s="57">
        <v>-422777.65</v>
      </c>
      <c r="L90" s="57">
        <v>-422777.63</v>
      </c>
      <c r="M90" s="98" t="s">
        <v>398</v>
      </c>
      <c r="N90" s="57">
        <f t="shared" si="2"/>
        <v>-143530.89588574108</v>
      </c>
      <c r="O90" s="57">
        <f>+'Gross up'!E19</f>
        <v>-143530.9</v>
      </c>
      <c r="P90" s="57">
        <f t="shared" si="1"/>
        <v>4.1142589179798961E-3</v>
      </c>
    </row>
    <row r="91" spans="1:16" x14ac:dyDescent="0.25">
      <c r="A91" s="82" t="s">
        <v>133</v>
      </c>
      <c r="B91" s="68" t="s">
        <v>134</v>
      </c>
      <c r="C91" s="57">
        <v>-176830202.81999999</v>
      </c>
      <c r="D91" s="57">
        <v>0</v>
      </c>
      <c r="E91" s="57">
        <v>0</v>
      </c>
      <c r="F91" s="57">
        <v>0</v>
      </c>
      <c r="G91" s="57">
        <v>-176830202.81999999</v>
      </c>
      <c r="H91" s="57">
        <v>-1081347.8</v>
      </c>
      <c r="I91" s="57">
        <v>-66382.179999999993</v>
      </c>
      <c r="J91" s="57">
        <v>0</v>
      </c>
      <c r="K91" s="57">
        <v>23461018.02</v>
      </c>
      <c r="L91" s="57">
        <v>22313288.039999999</v>
      </c>
      <c r="M91" s="98" t="s">
        <v>399</v>
      </c>
      <c r="N91" s="57">
        <f t="shared" si="2"/>
        <v>7575249.9547759686</v>
      </c>
      <c r="O91" s="57">
        <f>+'Gross up'!E38</f>
        <v>7575249.96</v>
      </c>
      <c r="P91" s="57">
        <f t="shared" si="1"/>
        <v>-5.2240313962101936E-3</v>
      </c>
    </row>
    <row r="92" spans="1:16" x14ac:dyDescent="0.25">
      <c r="A92" s="82" t="s">
        <v>64</v>
      </c>
      <c r="B92" s="68" t="s">
        <v>135</v>
      </c>
      <c r="C92" s="57">
        <v>1523058</v>
      </c>
      <c r="D92" s="57">
        <v>0</v>
      </c>
      <c r="E92" s="57">
        <v>0</v>
      </c>
      <c r="F92" s="57">
        <v>0</v>
      </c>
      <c r="G92" s="57">
        <v>1523058</v>
      </c>
      <c r="H92" s="57">
        <v>0</v>
      </c>
      <c r="I92" s="57">
        <v>0</v>
      </c>
      <c r="J92" s="57">
        <v>0</v>
      </c>
      <c r="K92" s="57">
        <v>-201500.57</v>
      </c>
      <c r="L92" s="57">
        <v>-201500.57</v>
      </c>
      <c r="M92" s="98" t="s">
        <v>378</v>
      </c>
      <c r="N92" s="57">
        <f t="shared" si="2"/>
        <v>-68408.438103944805</v>
      </c>
      <c r="O92" s="57">
        <f>+'Gross up'!E20</f>
        <v>-68408.44</v>
      </c>
      <c r="P92" s="57">
        <f t="shared" si="1"/>
        <v>1.8960551969939843E-3</v>
      </c>
    </row>
    <row r="93" spans="1:16" x14ac:dyDescent="0.25">
      <c r="A93" s="82" t="s">
        <v>64</v>
      </c>
      <c r="B93" s="68" t="s">
        <v>136</v>
      </c>
      <c r="C93" s="57">
        <v>189213304</v>
      </c>
      <c r="D93" s="57">
        <v>0</v>
      </c>
      <c r="E93" s="57">
        <v>0</v>
      </c>
      <c r="F93" s="57">
        <v>0</v>
      </c>
      <c r="G93" s="57">
        <v>189213304</v>
      </c>
      <c r="H93" s="57">
        <v>-0.01</v>
      </c>
      <c r="I93" s="57">
        <v>0</v>
      </c>
      <c r="J93" s="57">
        <v>0</v>
      </c>
      <c r="K93" s="57">
        <v>-26686310.789999999</v>
      </c>
      <c r="L93" s="57">
        <v>-26686310.800000001</v>
      </c>
      <c r="M93" s="98" t="s">
        <v>434</v>
      </c>
      <c r="N93" s="57">
        <f t="shared" si="2"/>
        <v>-9059869.3620788958</v>
      </c>
      <c r="O93" s="57">
        <f>+'Gross up'!E21</f>
        <v>-9059869.3599999994</v>
      </c>
      <c r="P93" s="57">
        <f t="shared" si="1"/>
        <v>-2.0788963884115219E-3</v>
      </c>
    </row>
    <row r="94" spans="1:16" x14ac:dyDescent="0.25">
      <c r="A94" s="82" t="s">
        <v>64</v>
      </c>
      <c r="B94" s="68" t="s">
        <v>137</v>
      </c>
      <c r="C94" s="57">
        <v>-189213304</v>
      </c>
      <c r="D94" s="57">
        <v>0</v>
      </c>
      <c r="E94" s="57">
        <v>0</v>
      </c>
      <c r="F94" s="57">
        <v>0</v>
      </c>
      <c r="G94" s="57">
        <v>-189213304</v>
      </c>
      <c r="H94" s="57">
        <v>0.01</v>
      </c>
      <c r="I94" s="57">
        <v>0</v>
      </c>
      <c r="J94" s="57">
        <v>0</v>
      </c>
      <c r="K94" s="57">
        <v>26686310.789999999</v>
      </c>
      <c r="L94" s="57">
        <v>26686310.800000001</v>
      </c>
      <c r="M94" s="98" t="s">
        <v>434</v>
      </c>
      <c r="N94" s="57">
        <f t="shared" si="2"/>
        <v>9059869.3620788958</v>
      </c>
      <c r="O94" s="57">
        <f>+'Gross up'!E22</f>
        <v>9059869.3599999994</v>
      </c>
      <c r="P94" s="57">
        <f t="shared" si="1"/>
        <v>2.0788963884115219E-3</v>
      </c>
    </row>
    <row r="95" spans="1:16" x14ac:dyDescent="0.25">
      <c r="A95" s="82" t="s">
        <v>138</v>
      </c>
      <c r="B95" s="68" t="s">
        <v>139</v>
      </c>
      <c r="C95" s="57">
        <v>-0.68</v>
      </c>
      <c r="D95" s="57">
        <v>0</v>
      </c>
      <c r="E95" s="57">
        <v>0</v>
      </c>
      <c r="F95" s="57">
        <v>0</v>
      </c>
      <c r="G95" s="57">
        <v>-0.68</v>
      </c>
      <c r="H95" s="57">
        <v>-0.28000000000000003</v>
      </c>
      <c r="I95" s="57">
        <v>-62609.18</v>
      </c>
      <c r="J95" s="57">
        <v>0</v>
      </c>
      <c r="K95" s="57">
        <v>62609.279999999999</v>
      </c>
      <c r="L95" s="57">
        <v>-0.18</v>
      </c>
      <c r="M95" s="97">
        <v>0.26470588</v>
      </c>
      <c r="N95" s="57">
        <f t="shared" si="2"/>
        <v>-6.1109101868595535E-2</v>
      </c>
      <c r="O95" s="57">
        <f>+'Gross up'!E57</f>
        <v>-0.06</v>
      </c>
      <c r="P95" s="57">
        <f t="shared" si="1"/>
        <v>-1.109101868595537E-3</v>
      </c>
    </row>
    <row r="96" spans="1:16" x14ac:dyDescent="0.25">
      <c r="A96" s="82" t="s">
        <v>141</v>
      </c>
      <c r="B96" s="68" t="s">
        <v>142</v>
      </c>
      <c r="C96" s="57">
        <v>-1213986281.49</v>
      </c>
      <c r="D96" s="57">
        <v>0</v>
      </c>
      <c r="E96" s="57">
        <v>0</v>
      </c>
      <c r="F96" s="57">
        <v>0</v>
      </c>
      <c r="G96" s="57">
        <v>-1213986281.49</v>
      </c>
      <c r="H96" s="57">
        <v>0.01</v>
      </c>
      <c r="I96" s="57">
        <v>16769407.33</v>
      </c>
      <c r="J96" s="57">
        <v>0</v>
      </c>
      <c r="K96" s="57">
        <v>143840977.71000001</v>
      </c>
      <c r="L96" s="57">
        <v>160610385.05000001</v>
      </c>
      <c r="M96" s="98" t="s">
        <v>378</v>
      </c>
      <c r="N96" s="57">
        <f t="shared" si="2"/>
        <v>54526424.339860022</v>
      </c>
      <c r="O96" s="57">
        <f>VLOOKUP(B96,'Gross up'!A59:E128,5,FALSE)</f>
        <v>54526424.340000004</v>
      </c>
      <c r="P96" s="57">
        <f t="shared" si="1"/>
        <v>-1.3998150825500488E-4</v>
      </c>
    </row>
    <row r="97" spans="1:16" x14ac:dyDescent="0.25">
      <c r="A97" s="82" t="s">
        <v>143</v>
      </c>
      <c r="B97" s="68" t="s">
        <v>144</v>
      </c>
      <c r="C97" s="57">
        <v>202435.79</v>
      </c>
      <c r="D97" s="57">
        <v>0</v>
      </c>
      <c r="E97" s="57">
        <v>0</v>
      </c>
      <c r="F97" s="57">
        <v>0</v>
      </c>
      <c r="G97" s="57">
        <v>202435.79</v>
      </c>
      <c r="H97" s="57">
        <v>0.02</v>
      </c>
      <c r="I97" s="57">
        <v>-7698.94</v>
      </c>
      <c r="J97" s="57">
        <v>0</v>
      </c>
      <c r="K97" s="57">
        <v>-19083.310000000001</v>
      </c>
      <c r="L97" s="57">
        <v>-26782.23</v>
      </c>
      <c r="M97" s="98" t="s">
        <v>400</v>
      </c>
      <c r="N97" s="57">
        <f t="shared" si="2"/>
        <v>-9092.4334518786418</v>
      </c>
      <c r="O97" s="57">
        <f>+'Gross up'!E39</f>
        <v>-9092.44</v>
      </c>
      <c r="P97" s="57">
        <f t="shared" si="1"/>
        <v>6.5481213587190723E-3</v>
      </c>
    </row>
    <row r="98" spans="1:16" x14ac:dyDescent="0.25">
      <c r="A98" s="82" t="s">
        <v>64</v>
      </c>
      <c r="B98" s="68" t="s">
        <v>145</v>
      </c>
      <c r="C98" s="57">
        <v>381200</v>
      </c>
      <c r="D98" s="57">
        <v>0</v>
      </c>
      <c r="E98" s="57">
        <v>0</v>
      </c>
      <c r="F98" s="57">
        <v>0</v>
      </c>
      <c r="G98" s="57">
        <v>381200</v>
      </c>
      <c r="H98" s="57">
        <v>0</v>
      </c>
      <c r="I98" s="57">
        <v>0.01</v>
      </c>
      <c r="J98" s="57">
        <v>0</v>
      </c>
      <c r="K98" s="57">
        <v>-108182.65</v>
      </c>
      <c r="L98" s="57">
        <v>-108182.64</v>
      </c>
      <c r="M98" s="98" t="s">
        <v>435</v>
      </c>
      <c r="N98" s="57">
        <f t="shared" si="2"/>
        <v>-36727.466489853323</v>
      </c>
      <c r="O98" s="57">
        <f>+'Gross up'!E23</f>
        <v>-36727.47</v>
      </c>
      <c r="P98" s="57">
        <f t="shared" si="1"/>
        <v>3.5101466783089563E-3</v>
      </c>
    </row>
    <row r="99" spans="1:16" x14ac:dyDescent="0.25">
      <c r="A99" s="82" t="s">
        <v>64</v>
      </c>
      <c r="B99" s="68" t="s">
        <v>146</v>
      </c>
      <c r="C99" s="57">
        <v>-381200</v>
      </c>
      <c r="D99" s="57">
        <v>0</v>
      </c>
      <c r="E99" s="57">
        <v>0</v>
      </c>
      <c r="F99" s="57">
        <v>0</v>
      </c>
      <c r="G99" s="57">
        <v>-381200</v>
      </c>
      <c r="H99" s="57">
        <v>0</v>
      </c>
      <c r="I99" s="57">
        <v>-0.01</v>
      </c>
      <c r="J99" s="57">
        <v>0</v>
      </c>
      <c r="K99" s="57">
        <v>108182.65</v>
      </c>
      <c r="L99" s="57">
        <v>108182.64</v>
      </c>
      <c r="M99" s="98" t="s">
        <v>435</v>
      </c>
      <c r="N99" s="57">
        <f t="shared" si="2"/>
        <v>36727.466489853323</v>
      </c>
      <c r="O99" s="57">
        <f>+'Gross up'!E24</f>
        <v>36727.47</v>
      </c>
      <c r="P99" s="57">
        <f t="shared" si="1"/>
        <v>-3.5101466783089563E-3</v>
      </c>
    </row>
    <row r="100" spans="1:16" x14ac:dyDescent="0.25">
      <c r="A100" s="82" t="s">
        <v>147</v>
      </c>
      <c r="B100" s="68" t="s">
        <v>148</v>
      </c>
      <c r="C100" s="57">
        <v>41418356.670000002</v>
      </c>
      <c r="D100" s="57">
        <v>0</v>
      </c>
      <c r="E100" s="57">
        <v>0</v>
      </c>
      <c r="F100" s="57">
        <v>0</v>
      </c>
      <c r="G100" s="57">
        <v>41418356.670000002</v>
      </c>
      <c r="H100" s="57">
        <v>-0.03</v>
      </c>
      <c r="I100" s="57">
        <v>-497543.07</v>
      </c>
      <c r="J100" s="57">
        <v>0</v>
      </c>
      <c r="K100" s="57">
        <v>-4982105.51</v>
      </c>
      <c r="L100" s="57">
        <v>-5479648.6100000003</v>
      </c>
      <c r="M100" s="98" t="s">
        <v>378</v>
      </c>
      <c r="N100" s="57">
        <f t="shared" si="2"/>
        <v>-1860313.3617366552</v>
      </c>
      <c r="O100" s="57">
        <f>VLOOKUP(B100,'Gross up'!A63:E132,5,FALSE)</f>
        <v>-1860313.36</v>
      </c>
      <c r="P100" s="57">
        <f t="shared" si="1"/>
        <v>-1.7366551328450441E-3</v>
      </c>
    </row>
    <row r="101" spans="1:16" x14ac:dyDescent="0.25">
      <c r="A101" s="82" t="s">
        <v>149</v>
      </c>
      <c r="B101" s="68" t="s">
        <v>150</v>
      </c>
      <c r="C101" s="57">
        <v>216688306.18000001</v>
      </c>
      <c r="D101" s="57">
        <v>0</v>
      </c>
      <c r="E101" s="57">
        <v>0</v>
      </c>
      <c r="F101" s="57">
        <v>0</v>
      </c>
      <c r="G101" s="57">
        <v>216688306.18000001</v>
      </c>
      <c r="H101" s="57">
        <v>3247610.87</v>
      </c>
      <c r="I101" s="57">
        <v>-91793.06</v>
      </c>
      <c r="J101" s="57">
        <v>0</v>
      </c>
      <c r="K101" s="57">
        <v>-28576069.850000001</v>
      </c>
      <c r="L101" s="57">
        <v>-25420252.039999999</v>
      </c>
      <c r="M101" s="98" t="s">
        <v>401</v>
      </c>
      <c r="N101" s="57">
        <f t="shared" si="2"/>
        <v>-8630048.73020963</v>
      </c>
      <c r="O101" s="57">
        <f>VLOOKUP(B101,'Gross up'!A64:E133,5,FALSE)</f>
        <v>-8630048.7300000004</v>
      </c>
      <c r="P101" s="57">
        <f t="shared" si="1"/>
        <v>-2.0962953567504883E-4</v>
      </c>
    </row>
    <row r="102" spans="1:16" x14ac:dyDescent="0.25">
      <c r="A102" s="82" t="s">
        <v>151</v>
      </c>
      <c r="B102" s="68" t="s">
        <v>152</v>
      </c>
      <c r="C102" s="57">
        <v>8069212.7000000002</v>
      </c>
      <c r="D102" s="57">
        <v>0</v>
      </c>
      <c r="E102" s="57">
        <v>0</v>
      </c>
      <c r="F102" s="57">
        <v>0</v>
      </c>
      <c r="G102" s="57">
        <v>8069212.7000000002</v>
      </c>
      <c r="H102" s="57">
        <v>2651.12</v>
      </c>
      <c r="I102" s="57">
        <v>-113746.13</v>
      </c>
      <c r="J102" s="57">
        <v>0</v>
      </c>
      <c r="K102" s="57">
        <v>-953810.72</v>
      </c>
      <c r="L102" s="57">
        <v>-1064905.73</v>
      </c>
      <c r="M102" s="98" t="s">
        <v>402</v>
      </c>
      <c r="N102" s="57">
        <f t="shared" si="2"/>
        <v>-361530.18186122831</v>
      </c>
      <c r="O102" s="57">
        <f>+'Gross up'!E40</f>
        <v>-361530.19</v>
      </c>
      <c r="P102" s="57">
        <f t="shared" si="1"/>
        <v>8.1387716927565634E-3</v>
      </c>
    </row>
    <row r="103" spans="1:16" x14ac:dyDescent="0.25">
      <c r="A103" s="82" t="s">
        <v>64</v>
      </c>
      <c r="B103" s="68" t="s">
        <v>153</v>
      </c>
      <c r="C103" s="57">
        <v>163086</v>
      </c>
      <c r="D103" s="57">
        <v>0</v>
      </c>
      <c r="E103" s="57">
        <v>0</v>
      </c>
      <c r="F103" s="57">
        <v>0</v>
      </c>
      <c r="G103" s="57">
        <v>163086</v>
      </c>
      <c r="H103" s="57">
        <v>0</v>
      </c>
      <c r="I103" s="57">
        <v>0</v>
      </c>
      <c r="J103" s="57">
        <v>0</v>
      </c>
      <c r="K103" s="57">
        <v>-21576.27</v>
      </c>
      <c r="L103" s="57">
        <v>-21576.27</v>
      </c>
      <c r="M103" s="98" t="s">
        <v>403</v>
      </c>
      <c r="N103" s="57">
        <f t="shared" si="2"/>
        <v>-7325.0360076351217</v>
      </c>
      <c r="O103" s="57">
        <f>+'Gross up'!E25</f>
        <v>-7325.04</v>
      </c>
      <c r="P103" s="57">
        <f t="shared" si="1"/>
        <v>3.9923648782860255E-3</v>
      </c>
    </row>
    <row r="104" spans="1:16" x14ac:dyDescent="0.25">
      <c r="A104" s="82" t="s">
        <v>64</v>
      </c>
      <c r="B104" s="68" t="s">
        <v>154</v>
      </c>
      <c r="C104" s="57">
        <v>6335831</v>
      </c>
      <c r="D104" s="57">
        <v>0</v>
      </c>
      <c r="E104" s="57">
        <v>0</v>
      </c>
      <c r="F104" s="57">
        <v>0</v>
      </c>
      <c r="G104" s="57">
        <v>6335831</v>
      </c>
      <c r="H104" s="57">
        <v>0</v>
      </c>
      <c r="I104" s="57">
        <v>-0.01</v>
      </c>
      <c r="J104" s="57">
        <v>0</v>
      </c>
      <c r="K104" s="57">
        <v>-28049.18</v>
      </c>
      <c r="L104" s="57">
        <v>-28049.19</v>
      </c>
      <c r="M104" s="98" t="s">
        <v>436</v>
      </c>
      <c r="N104" s="57">
        <f t="shared" si="2"/>
        <v>-9522.5600502310626</v>
      </c>
      <c r="O104" s="57">
        <f>+'Gross up'!E26</f>
        <v>-9522.57</v>
      </c>
      <c r="P104" s="57">
        <f t="shared" si="1"/>
        <v>9.9497689370764419E-3</v>
      </c>
    </row>
    <row r="105" spans="1:16" x14ac:dyDescent="0.25">
      <c r="A105" s="82" t="s">
        <v>64</v>
      </c>
      <c r="B105" s="68" t="s">
        <v>155</v>
      </c>
      <c r="C105" s="57">
        <v>-6335831</v>
      </c>
      <c r="D105" s="57">
        <v>0</v>
      </c>
      <c r="E105" s="57">
        <v>0</v>
      </c>
      <c r="F105" s="57">
        <v>0</v>
      </c>
      <c r="G105" s="57">
        <v>-6335831</v>
      </c>
      <c r="H105" s="57">
        <v>0</v>
      </c>
      <c r="I105" s="57">
        <v>0.01</v>
      </c>
      <c r="J105" s="57">
        <v>0</v>
      </c>
      <c r="K105" s="57">
        <v>28049.18</v>
      </c>
      <c r="L105" s="57">
        <v>28049.19</v>
      </c>
      <c r="M105" s="98" t="s">
        <v>436</v>
      </c>
      <c r="N105" s="57">
        <f t="shared" si="2"/>
        <v>9522.5600502310626</v>
      </c>
      <c r="O105" s="57">
        <f>+'Gross up'!E27</f>
        <v>9522.57</v>
      </c>
      <c r="P105" s="57">
        <f t="shared" si="1"/>
        <v>-9.9497689370764419E-3</v>
      </c>
    </row>
    <row r="106" spans="1:16" x14ac:dyDescent="0.25">
      <c r="A106" s="82" t="s">
        <v>64</v>
      </c>
      <c r="B106" s="68" t="s">
        <v>156</v>
      </c>
      <c r="C106" s="57">
        <v>-2920464</v>
      </c>
      <c r="D106" s="57">
        <v>0</v>
      </c>
      <c r="E106" s="57">
        <v>0</v>
      </c>
      <c r="F106" s="57">
        <v>0</v>
      </c>
      <c r="G106" s="57">
        <v>-2920464</v>
      </c>
      <c r="H106" s="57">
        <v>-0.01</v>
      </c>
      <c r="I106" s="57">
        <v>0</v>
      </c>
      <c r="J106" s="57">
        <v>0</v>
      </c>
      <c r="K106" s="57">
        <v>-541834.12</v>
      </c>
      <c r="L106" s="57">
        <v>-541834.13</v>
      </c>
      <c r="M106" s="97">
        <v>0.18553015</v>
      </c>
      <c r="N106" s="57">
        <f t="shared" si="2"/>
        <v>-183949.98358917687</v>
      </c>
      <c r="O106" s="57">
        <f>+'Gross up'!E28</f>
        <v>-183949.98</v>
      </c>
      <c r="P106" s="57">
        <f t="shared" si="1"/>
        <v>-3.5891768638975918E-3</v>
      </c>
    </row>
    <row r="107" spans="1:16" x14ac:dyDescent="0.25">
      <c r="A107" s="82" t="s">
        <v>64</v>
      </c>
      <c r="B107" s="68" t="s">
        <v>157</v>
      </c>
      <c r="C107" s="57">
        <v>2920464</v>
      </c>
      <c r="D107" s="57">
        <v>0</v>
      </c>
      <c r="E107" s="57">
        <v>0</v>
      </c>
      <c r="F107" s="57">
        <v>0</v>
      </c>
      <c r="G107" s="57">
        <v>2920464</v>
      </c>
      <c r="H107" s="57">
        <v>0.01</v>
      </c>
      <c r="I107" s="57">
        <v>0</v>
      </c>
      <c r="J107" s="57">
        <v>0</v>
      </c>
      <c r="K107" s="57">
        <v>541834.12</v>
      </c>
      <c r="L107" s="57">
        <v>541834.13</v>
      </c>
      <c r="M107" s="97">
        <v>0.18553015</v>
      </c>
      <c r="N107" s="57">
        <f t="shared" si="2"/>
        <v>183949.98358917687</v>
      </c>
      <c r="O107" s="57">
        <f>+'Gross up'!E29</f>
        <v>183949.98</v>
      </c>
      <c r="P107" s="57">
        <f t="shared" si="1"/>
        <v>3.5891768638975918E-3</v>
      </c>
    </row>
    <row r="108" spans="1:16" x14ac:dyDescent="0.25">
      <c r="A108" s="82" t="s">
        <v>158</v>
      </c>
      <c r="B108" s="68" t="s">
        <v>159</v>
      </c>
      <c r="C108" s="57">
        <v>258917.49</v>
      </c>
      <c r="D108" s="57">
        <v>0</v>
      </c>
      <c r="E108" s="57">
        <v>0</v>
      </c>
      <c r="F108" s="57">
        <v>0</v>
      </c>
      <c r="G108" s="57">
        <v>258917.49</v>
      </c>
      <c r="H108" s="57">
        <v>90621.119999999995</v>
      </c>
      <c r="I108" s="57">
        <v>-31435.040000000001</v>
      </c>
      <c r="J108" s="57">
        <v>0</v>
      </c>
      <c r="K108" s="57">
        <v>-4813.41</v>
      </c>
      <c r="L108" s="57">
        <v>54372.67</v>
      </c>
      <c r="M108" s="97">
        <v>0.20999999</v>
      </c>
      <c r="N108" s="57">
        <f t="shared" si="2"/>
        <v>18459.250166097379</v>
      </c>
      <c r="O108" s="57">
        <f>+'Gross up'!E68</f>
        <v>18459.25</v>
      </c>
      <c r="P108" s="57">
        <f t="shared" si="1"/>
        <v>1.6609737940598279E-4</v>
      </c>
    </row>
    <row r="109" spans="1:16" x14ac:dyDescent="0.25">
      <c r="A109" s="82" t="s">
        <v>160</v>
      </c>
      <c r="B109" s="68" t="s">
        <v>161</v>
      </c>
      <c r="C109" s="57">
        <v>1868924.03</v>
      </c>
      <c r="D109" s="57">
        <v>0</v>
      </c>
      <c r="E109" s="57">
        <v>0</v>
      </c>
      <c r="F109" s="57">
        <v>0</v>
      </c>
      <c r="G109" s="57">
        <v>1868924.03</v>
      </c>
      <c r="H109" s="57">
        <v>1184.05</v>
      </c>
      <c r="I109" s="57">
        <v>-74848.84</v>
      </c>
      <c r="J109" s="57">
        <v>0</v>
      </c>
      <c r="K109" s="57">
        <v>-172409.8</v>
      </c>
      <c r="L109" s="57">
        <v>-246074.59</v>
      </c>
      <c r="M109" s="98" t="s">
        <v>404</v>
      </c>
      <c r="N109" s="57">
        <f t="shared" si="2"/>
        <v>-83541.095486571561</v>
      </c>
      <c r="O109" s="57">
        <f>+'Gross up'!E58</f>
        <v>-83541.100000000006</v>
      </c>
      <c r="P109" s="57">
        <f t="shared" ref="P109:P112" si="3">+N109-O109</f>
        <v>4.5134284446248785E-3</v>
      </c>
    </row>
    <row r="110" spans="1:16" x14ac:dyDescent="0.25">
      <c r="A110" s="82" t="s">
        <v>162</v>
      </c>
      <c r="B110" s="68" t="s">
        <v>163</v>
      </c>
      <c r="C110" s="57">
        <v>3643458.18</v>
      </c>
      <c r="D110" s="57">
        <v>0</v>
      </c>
      <c r="E110" s="57">
        <v>0</v>
      </c>
      <c r="F110" s="57">
        <v>0</v>
      </c>
      <c r="G110" s="57">
        <v>3643458.18</v>
      </c>
      <c r="H110" s="57">
        <v>2787.57</v>
      </c>
      <c r="I110" s="57">
        <v>-39132.620000000003</v>
      </c>
      <c r="J110" s="57">
        <v>0</v>
      </c>
      <c r="K110" s="57">
        <v>-442896.89</v>
      </c>
      <c r="L110" s="57">
        <v>-479241.94</v>
      </c>
      <c r="M110" s="98" t="s">
        <v>405</v>
      </c>
      <c r="N110" s="57">
        <f t="shared" si="2"/>
        <v>-162700.24739535194</v>
      </c>
      <c r="O110" s="57">
        <f>+'Gross up'!E59</f>
        <v>-162700.25</v>
      </c>
      <c r="P110" s="57">
        <f t="shared" si="3"/>
        <v>2.6046480634249747E-3</v>
      </c>
    </row>
    <row r="111" spans="1:16" x14ac:dyDescent="0.25">
      <c r="A111" s="82" t="s">
        <v>164</v>
      </c>
      <c r="B111" s="68" t="s">
        <v>165</v>
      </c>
      <c r="C111" s="57">
        <v>28071615.890000001</v>
      </c>
      <c r="D111" s="57">
        <v>0</v>
      </c>
      <c r="E111" s="57">
        <v>0</v>
      </c>
      <c r="F111" s="57">
        <v>0</v>
      </c>
      <c r="G111" s="57">
        <v>28071615.890000001</v>
      </c>
      <c r="H111" s="57">
        <v>26869.06</v>
      </c>
      <c r="I111" s="57">
        <v>171023.03</v>
      </c>
      <c r="J111" s="57">
        <v>0</v>
      </c>
      <c r="K111" s="57">
        <v>-3884897.8</v>
      </c>
      <c r="L111" s="57">
        <v>-3687005.71</v>
      </c>
      <c r="M111" s="98" t="s">
        <v>406</v>
      </c>
      <c r="N111" s="57">
        <f t="shared" si="2"/>
        <v>-1251720.0417915746</v>
      </c>
      <c r="O111" s="57">
        <f>+'Gross up'!E60</f>
        <v>-1251720.05</v>
      </c>
      <c r="P111" s="57">
        <f t="shared" si="3"/>
        <v>8.2084254827350378E-3</v>
      </c>
    </row>
    <row r="112" spans="1:16" x14ac:dyDescent="0.25">
      <c r="A112" s="82" t="s">
        <v>166</v>
      </c>
      <c r="B112" s="68" t="s">
        <v>167</v>
      </c>
      <c r="C112" s="57">
        <v>12887665.1</v>
      </c>
      <c r="D112" s="57">
        <v>0</v>
      </c>
      <c r="E112" s="57">
        <v>0</v>
      </c>
      <c r="F112" s="57">
        <v>0</v>
      </c>
      <c r="G112" s="57">
        <v>12887665.1</v>
      </c>
      <c r="H112" s="57">
        <v>571.86</v>
      </c>
      <c r="I112" s="57">
        <v>-35401.199999999997</v>
      </c>
      <c r="J112" s="57">
        <v>0</v>
      </c>
      <c r="K112" s="57">
        <v>-1669636.9</v>
      </c>
      <c r="L112" s="57">
        <v>-1704466.24</v>
      </c>
      <c r="M112" s="98" t="s">
        <v>407</v>
      </c>
      <c r="N112" s="57">
        <f t="shared" si="2"/>
        <v>-578657.78384301113</v>
      </c>
      <c r="O112" s="57">
        <f>+'Gross up'!E41</f>
        <v>-578657.79</v>
      </c>
      <c r="P112" s="57">
        <f t="shared" si="3"/>
        <v>6.1569889076054096E-3</v>
      </c>
    </row>
    <row r="113" spans="1:16" x14ac:dyDescent="0.25">
      <c r="A113" s="82" t="s">
        <v>64</v>
      </c>
      <c r="B113" s="68" t="s">
        <v>168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0.03</v>
      </c>
      <c r="I113" s="57">
        <v>0</v>
      </c>
      <c r="J113" s="57">
        <v>0</v>
      </c>
      <c r="K113" s="57">
        <v>0</v>
      </c>
      <c r="L113" s="57">
        <v>0.03</v>
      </c>
      <c r="M113" s="97">
        <v>0</v>
      </c>
      <c r="N113" s="57">
        <f t="shared" si="2"/>
        <v>1.0184850311432589E-2</v>
      </c>
      <c r="O113" s="57"/>
      <c r="P113" s="57"/>
    </row>
    <row r="114" spans="1:16" x14ac:dyDescent="0.25">
      <c r="A114" s="82" t="s">
        <v>408</v>
      </c>
      <c r="B114" s="68"/>
      <c r="C114" s="57">
        <v>-5368390614.7600002</v>
      </c>
      <c r="D114" s="57">
        <v>0</v>
      </c>
      <c r="E114" s="57">
        <v>0</v>
      </c>
      <c r="F114" s="57">
        <v>0</v>
      </c>
      <c r="G114" s="57">
        <v>-5368390614.7600002</v>
      </c>
      <c r="H114" s="57">
        <v>-48339638.759999998</v>
      </c>
      <c r="I114" s="57">
        <v>80453207.230000004</v>
      </c>
      <c r="J114" s="57">
        <v>0</v>
      </c>
      <c r="K114" s="57">
        <v>410211283.14999998</v>
      </c>
      <c r="L114" s="57">
        <v>442324851.62</v>
      </c>
      <c r="M114" s="98" t="s">
        <v>437</v>
      </c>
      <c r="N114" s="57">
        <f>SUM(N44:N113)</f>
        <v>150167080.09254438</v>
      </c>
      <c r="O114" s="57">
        <f>SUM(O44:O113)</f>
        <v>150185232.81260133</v>
      </c>
      <c r="P114" s="57"/>
    </row>
    <row r="115" spans="1:16" x14ac:dyDescent="0.25">
      <c r="A115" s="82"/>
      <c r="B115" s="68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98"/>
      <c r="N115" s="57"/>
      <c r="O115" s="57"/>
      <c r="P115" s="57"/>
    </row>
    <row r="116" spans="1:16" x14ac:dyDescent="0.25">
      <c r="A116" s="82" t="s">
        <v>169</v>
      </c>
      <c r="B116" s="68"/>
      <c r="C116" s="57">
        <v>-5346498865.4799995</v>
      </c>
      <c r="D116" s="57">
        <v>0</v>
      </c>
      <c r="E116" s="57">
        <v>0</v>
      </c>
      <c r="F116" s="57">
        <v>0</v>
      </c>
      <c r="G116" s="57">
        <v>-5346498865.4799995</v>
      </c>
      <c r="H116" s="57">
        <v>-35865707.539999999</v>
      </c>
      <c r="I116" s="57">
        <v>77435438.379999995</v>
      </c>
      <c r="J116" s="57">
        <v>0</v>
      </c>
      <c r="K116" s="57">
        <v>406913137.44</v>
      </c>
      <c r="L116" s="57">
        <v>448482868.27999997</v>
      </c>
      <c r="M116" s="69" t="s">
        <v>438</v>
      </c>
      <c r="N116" s="57">
        <f>+N114-'Gross up'!E77</f>
        <v>685361.83254438639</v>
      </c>
      <c r="O116" s="57">
        <f>+O114-'Gross up'!E77</f>
        <v>703514.55260133743</v>
      </c>
      <c r="P116" s="57"/>
    </row>
    <row r="117" spans="1:16" x14ac:dyDescent="0.25">
      <c r="A117" s="83"/>
      <c r="B117" s="83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84"/>
      <c r="N117" s="85"/>
      <c r="O117" s="49"/>
      <c r="P117" s="49"/>
    </row>
    <row r="118" spans="1:16" x14ac:dyDescent="0.25">
      <c r="A118" s="58" t="s">
        <v>170</v>
      </c>
      <c r="C118" s="8"/>
      <c r="J118" s="86" t="s">
        <v>442</v>
      </c>
      <c r="M118" s="60" t="str">
        <f>+'Gross up'!A76</f>
        <v>REG ASSET MED D -FAS109 ACCT</v>
      </c>
      <c r="N118" s="87">
        <f>+'Gross up'!E76</f>
        <v>-703514.57</v>
      </c>
      <c r="O118" s="8">
        <f>+'Gross up'!E76</f>
        <v>-703514.57</v>
      </c>
    </row>
    <row r="119" spans="1:16" x14ac:dyDescent="0.25">
      <c r="B119" s="88">
        <v>43111.440682870372</v>
      </c>
      <c r="K119" s="8">
        <f>+K116+I116</f>
        <v>484348575.81999999</v>
      </c>
      <c r="M119" s="89" t="s">
        <v>123</v>
      </c>
      <c r="N119" s="8">
        <f>+N116+N118</f>
        <v>-18152.737455613562</v>
      </c>
      <c r="O119" s="8">
        <f>+O116+O118</f>
        <v>-1.739866251591593E-2</v>
      </c>
      <c r="P119" s="8"/>
    </row>
  </sheetData>
  <pageMargins left="0.5" right="0.85" top="0.9" bottom="0.9" header="0.3" footer="0.3"/>
  <pageSetup scale="61" fitToHeight="0" orientation="landscape" r:id="rId1"/>
  <ignoredErrors>
    <ignoredError sqref="J1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48"/>
  <sheetViews>
    <sheetView workbookViewId="0">
      <selection activeCell="M9" sqref="M9"/>
    </sheetView>
  </sheetViews>
  <sheetFormatPr defaultColWidth="8.85546875" defaultRowHeight="15" x14ac:dyDescent="0.25"/>
  <cols>
    <col min="1" max="1" width="45.28515625" style="58" customWidth="1"/>
    <col min="2" max="2" width="19.7109375" style="58" customWidth="1"/>
    <col min="3" max="4" width="16.28515625" style="58" bestFit="1" customWidth="1"/>
    <col min="5" max="16384" width="8.85546875" style="58"/>
  </cols>
  <sheetData>
    <row r="1" spans="1:13" x14ac:dyDescent="0.25">
      <c r="A1" s="50" t="s">
        <v>188</v>
      </c>
      <c r="B1" s="50"/>
      <c r="C1" s="50"/>
      <c r="D1" s="50"/>
    </row>
    <row r="2" spans="1:13" x14ac:dyDescent="0.25">
      <c r="A2" s="50" t="s">
        <v>191</v>
      </c>
      <c r="B2" s="50"/>
      <c r="C2" s="50"/>
      <c r="D2" s="50"/>
    </row>
    <row r="3" spans="1:13" x14ac:dyDescent="0.25">
      <c r="A3" s="50"/>
      <c r="B3" s="50"/>
      <c r="C3" s="50"/>
      <c r="D3" s="50"/>
    </row>
    <row r="4" spans="1:13" x14ac:dyDescent="0.25">
      <c r="A4" s="50" t="s">
        <v>2</v>
      </c>
      <c r="B4" s="50"/>
      <c r="C4" s="50"/>
      <c r="D4" s="50"/>
    </row>
    <row r="5" spans="1:13" x14ac:dyDescent="0.25">
      <c r="A5" s="50" t="s">
        <v>4</v>
      </c>
      <c r="B5" s="50"/>
      <c r="C5" s="50"/>
      <c r="D5" s="50"/>
    </row>
    <row r="6" spans="1:13" x14ac:dyDescent="0.25">
      <c r="A6" s="50" t="s">
        <v>1</v>
      </c>
      <c r="B6" s="50"/>
      <c r="C6" s="50"/>
      <c r="D6" s="50"/>
    </row>
    <row r="7" spans="1:13" x14ac:dyDescent="0.25">
      <c r="A7" s="90" t="s">
        <v>192</v>
      </c>
      <c r="B7" s="50"/>
      <c r="C7" s="50"/>
      <c r="D7" s="50"/>
    </row>
    <row r="8" spans="1:13" ht="30" x14ac:dyDescent="0.25">
      <c r="A8" s="90" t="s">
        <v>192</v>
      </c>
      <c r="B8" s="93" t="s">
        <v>189</v>
      </c>
      <c r="C8" s="93" t="s">
        <v>190</v>
      </c>
      <c r="D8" s="91" t="s">
        <v>180</v>
      </c>
    </row>
    <row r="9" spans="1:13" x14ac:dyDescent="0.25">
      <c r="A9" s="58" t="s">
        <v>193</v>
      </c>
    </row>
    <row r="10" spans="1:13" x14ac:dyDescent="0.25">
      <c r="A10" s="58" t="s">
        <v>194</v>
      </c>
      <c r="B10" s="8">
        <v>-54350379.219999999</v>
      </c>
      <c r="C10" s="8">
        <v>-454916.16</v>
      </c>
      <c r="D10" s="8">
        <v>-54805295.380000003</v>
      </c>
    </row>
    <row r="11" spans="1:13" x14ac:dyDescent="0.25">
      <c r="A11" s="58" t="s">
        <v>195</v>
      </c>
      <c r="B11" s="8">
        <v>16870030.059999999</v>
      </c>
      <c r="C11" s="8">
        <v>2083426.3</v>
      </c>
      <c r="D11" s="8">
        <v>18953456.359999999</v>
      </c>
      <c r="M11" s="96"/>
    </row>
    <row r="12" spans="1:13" x14ac:dyDescent="0.25">
      <c r="A12" s="58" t="s">
        <v>196</v>
      </c>
      <c r="B12" s="8">
        <v>9919.2800000000007</v>
      </c>
      <c r="C12" s="8">
        <v>64780.13</v>
      </c>
      <c r="D12" s="8">
        <v>74699.41</v>
      </c>
      <c r="M12" s="96"/>
    </row>
    <row r="13" spans="1:13" x14ac:dyDescent="0.25">
      <c r="A13" s="58" t="s">
        <v>197</v>
      </c>
      <c r="B13" s="8">
        <v>-37470429.880000003</v>
      </c>
      <c r="C13" s="8">
        <v>1693290.27</v>
      </c>
      <c r="D13" s="8">
        <v>-35777139.609999999</v>
      </c>
      <c r="M13" s="96"/>
    </row>
    <row r="14" spans="1:13" x14ac:dyDescent="0.25">
      <c r="A14" s="92" t="s">
        <v>192</v>
      </c>
      <c r="M14" s="96"/>
    </row>
    <row r="15" spans="1:13" x14ac:dyDescent="0.25">
      <c r="A15" s="58" t="s">
        <v>198</v>
      </c>
      <c r="M15" s="96"/>
    </row>
    <row r="16" spans="1:13" x14ac:dyDescent="0.25">
      <c r="A16" s="58" t="s">
        <v>199</v>
      </c>
      <c r="B16" s="8">
        <v>-685344.67</v>
      </c>
      <c r="C16" s="8">
        <v>87490.2</v>
      </c>
      <c r="D16" s="8">
        <v>-597854.47</v>
      </c>
      <c r="M16" s="96"/>
    </row>
    <row r="17" spans="1:13" x14ac:dyDescent="0.25">
      <c r="A17" s="58" t="s">
        <v>200</v>
      </c>
      <c r="B17" s="8">
        <v>-685344.67</v>
      </c>
      <c r="C17" s="8">
        <v>87490.2</v>
      </c>
      <c r="D17" s="8">
        <v>-597854.47</v>
      </c>
      <c r="M17" s="96"/>
    </row>
    <row r="18" spans="1:13" x14ac:dyDescent="0.25">
      <c r="A18" s="92" t="s">
        <v>192</v>
      </c>
      <c r="M18" s="96"/>
    </row>
    <row r="19" spans="1:13" x14ac:dyDescent="0.25">
      <c r="A19" s="58" t="s">
        <v>201</v>
      </c>
      <c r="M19" s="96"/>
    </row>
    <row r="20" spans="1:13" x14ac:dyDescent="0.25">
      <c r="A20" s="58" t="s">
        <v>202</v>
      </c>
      <c r="B20" s="8">
        <v>19783342.280000001</v>
      </c>
      <c r="C20" s="8">
        <v>-19783342.280000001</v>
      </c>
      <c r="D20" s="8">
        <v>0</v>
      </c>
      <c r="M20" s="96"/>
    </row>
    <row r="21" spans="1:13" x14ac:dyDescent="0.25">
      <c r="A21" s="58" t="s">
        <v>203</v>
      </c>
      <c r="B21" s="8">
        <v>19783342.280000001</v>
      </c>
      <c r="C21" s="8">
        <v>-19783342.280000001</v>
      </c>
      <c r="D21" s="8">
        <v>0</v>
      </c>
      <c r="M21" s="96"/>
    </row>
    <row r="22" spans="1:13" x14ac:dyDescent="0.25">
      <c r="A22" s="92" t="s">
        <v>192</v>
      </c>
      <c r="M22" s="96"/>
    </row>
    <row r="23" spans="1:13" x14ac:dyDescent="0.25">
      <c r="A23" s="58" t="s">
        <v>204</v>
      </c>
      <c r="M23" s="96"/>
    </row>
    <row r="24" spans="1:13" x14ac:dyDescent="0.25">
      <c r="A24" s="58" t="s">
        <v>205</v>
      </c>
      <c r="B24" s="8">
        <v>60.28</v>
      </c>
      <c r="C24" s="8">
        <v>-880.08</v>
      </c>
      <c r="D24" s="8">
        <v>-819.8</v>
      </c>
      <c r="M24" s="96"/>
    </row>
    <row r="25" spans="1:13" x14ac:dyDescent="0.25">
      <c r="A25" s="58" t="s">
        <v>206</v>
      </c>
      <c r="B25" s="8">
        <v>60.28</v>
      </c>
      <c r="C25" s="8">
        <v>-880.08</v>
      </c>
      <c r="D25" s="8">
        <v>-819.8</v>
      </c>
      <c r="M25" s="96"/>
    </row>
    <row r="26" spans="1:13" x14ac:dyDescent="0.25">
      <c r="A26" s="92" t="s">
        <v>192</v>
      </c>
      <c r="M26" s="96"/>
    </row>
    <row r="27" spans="1:13" x14ac:dyDescent="0.25">
      <c r="A27" s="58" t="s">
        <v>207</v>
      </c>
      <c r="M27" s="96"/>
    </row>
    <row r="28" spans="1:13" x14ac:dyDescent="0.25">
      <c r="A28" s="58" t="s">
        <v>208</v>
      </c>
      <c r="B28" s="8">
        <v>0</v>
      </c>
      <c r="C28" s="8">
        <v>1640513.38</v>
      </c>
      <c r="D28" s="8">
        <v>1640513.38</v>
      </c>
      <c r="M28" s="96"/>
    </row>
    <row r="29" spans="1:13" x14ac:dyDescent="0.25">
      <c r="A29" s="58" t="s">
        <v>209</v>
      </c>
      <c r="B29" s="8">
        <v>0</v>
      </c>
      <c r="C29" s="8">
        <v>162434.63</v>
      </c>
      <c r="D29" s="8">
        <v>162434.63</v>
      </c>
      <c r="M29" s="96"/>
    </row>
    <row r="30" spans="1:13" x14ac:dyDescent="0.25">
      <c r="A30" s="58" t="s">
        <v>210</v>
      </c>
      <c r="B30" s="8">
        <v>0</v>
      </c>
      <c r="C30" s="8">
        <v>1802948.01</v>
      </c>
      <c r="D30" s="8">
        <v>1802948.01</v>
      </c>
      <c r="M30" s="96"/>
    </row>
    <row r="31" spans="1:13" x14ac:dyDescent="0.25">
      <c r="A31" s="92" t="s">
        <v>192</v>
      </c>
      <c r="M31" s="96"/>
    </row>
    <row r="32" spans="1:13" x14ac:dyDescent="0.25">
      <c r="A32" s="58" t="s">
        <v>211</v>
      </c>
      <c r="M32" s="96"/>
    </row>
    <row r="33" spans="1:13" x14ac:dyDescent="0.25">
      <c r="A33" s="58" t="s">
        <v>212</v>
      </c>
      <c r="B33" s="8">
        <v>0</v>
      </c>
      <c r="C33" s="8">
        <v>117265.03</v>
      </c>
      <c r="D33" s="8">
        <v>117265.03</v>
      </c>
      <c r="M33" s="96"/>
    </row>
    <row r="34" spans="1:13" x14ac:dyDescent="0.25">
      <c r="A34" s="58" t="s">
        <v>213</v>
      </c>
      <c r="B34" s="8">
        <v>0</v>
      </c>
      <c r="C34" s="8">
        <v>117265.03</v>
      </c>
      <c r="D34" s="8">
        <v>117265.03</v>
      </c>
      <c r="M34" s="96"/>
    </row>
    <row r="35" spans="1:13" x14ac:dyDescent="0.25">
      <c r="A35" s="92" t="s">
        <v>192</v>
      </c>
      <c r="M35" s="96"/>
    </row>
    <row r="36" spans="1:13" x14ac:dyDescent="0.25">
      <c r="A36" s="58" t="s">
        <v>214</v>
      </c>
      <c r="M36" s="96"/>
    </row>
    <row r="37" spans="1:13" x14ac:dyDescent="0.25">
      <c r="A37" s="58" t="s">
        <v>314</v>
      </c>
      <c r="B37" s="8">
        <v>0</v>
      </c>
      <c r="C37" s="8">
        <v>-121384.59</v>
      </c>
      <c r="D37" s="8">
        <v>-121384.59</v>
      </c>
      <c r="M37" s="96"/>
    </row>
    <row r="38" spans="1:13" x14ac:dyDescent="0.25">
      <c r="A38" s="58" t="s">
        <v>215</v>
      </c>
      <c r="B38" s="8">
        <v>0</v>
      </c>
      <c r="C38" s="8">
        <v>-2465563.44</v>
      </c>
      <c r="D38" s="8">
        <v>-2465563.44</v>
      </c>
      <c r="M38" s="96"/>
    </row>
    <row r="39" spans="1:13" x14ac:dyDescent="0.25">
      <c r="A39" s="58" t="s">
        <v>216</v>
      </c>
      <c r="B39" s="8">
        <v>0</v>
      </c>
      <c r="C39" s="8">
        <v>1653390.67</v>
      </c>
      <c r="D39" s="8">
        <v>1653390.67</v>
      </c>
      <c r="M39" s="96"/>
    </row>
    <row r="40" spans="1:13" x14ac:dyDescent="0.25">
      <c r="A40" s="58" t="s">
        <v>217</v>
      </c>
      <c r="B40" s="8">
        <v>0</v>
      </c>
      <c r="C40" s="8">
        <v>57749.88</v>
      </c>
      <c r="D40" s="8">
        <v>57749.88</v>
      </c>
      <c r="M40" s="96"/>
    </row>
    <row r="41" spans="1:13" x14ac:dyDescent="0.25">
      <c r="A41" s="58" t="s">
        <v>333</v>
      </c>
      <c r="B41" s="8">
        <v>0</v>
      </c>
      <c r="C41" s="8">
        <v>-810181.25</v>
      </c>
      <c r="D41" s="8">
        <v>-810181.25</v>
      </c>
      <c r="M41" s="96"/>
    </row>
    <row r="42" spans="1:13" x14ac:dyDescent="0.25">
      <c r="A42" s="58" t="s">
        <v>218</v>
      </c>
      <c r="B42" s="8">
        <v>0</v>
      </c>
      <c r="C42" s="8">
        <v>928211.51</v>
      </c>
      <c r="D42" s="8">
        <v>928211.51</v>
      </c>
      <c r="M42" s="96"/>
    </row>
    <row r="43" spans="1:13" x14ac:dyDescent="0.25">
      <c r="A43" s="58" t="s">
        <v>219</v>
      </c>
      <c r="B43" s="8">
        <v>0</v>
      </c>
      <c r="C43" s="8">
        <v>-757777.22</v>
      </c>
      <c r="D43" s="8">
        <v>-757777.22</v>
      </c>
      <c r="M43" s="96"/>
    </row>
    <row r="44" spans="1:13" x14ac:dyDescent="0.25">
      <c r="A44" s="92" t="s">
        <v>192</v>
      </c>
      <c r="M44" s="96"/>
    </row>
    <row r="45" spans="1:13" x14ac:dyDescent="0.25">
      <c r="A45" s="58" t="s">
        <v>220</v>
      </c>
      <c r="M45" s="96"/>
    </row>
    <row r="46" spans="1:13" x14ac:dyDescent="0.25">
      <c r="A46" s="58" t="s">
        <v>221</v>
      </c>
      <c r="B46" s="8">
        <v>-0.01</v>
      </c>
      <c r="C46" s="8">
        <v>0</v>
      </c>
      <c r="D46" s="8">
        <v>-0.01</v>
      </c>
      <c r="M46" s="96"/>
    </row>
    <row r="47" spans="1:13" x14ac:dyDescent="0.25">
      <c r="A47" s="58" t="s">
        <v>222</v>
      </c>
      <c r="B47" s="8">
        <v>-0.01</v>
      </c>
      <c r="C47" s="8">
        <v>0</v>
      </c>
      <c r="D47" s="8">
        <v>-0.01</v>
      </c>
      <c r="M47" s="96"/>
    </row>
    <row r="48" spans="1:13" x14ac:dyDescent="0.25">
      <c r="A48" s="92" t="s">
        <v>192</v>
      </c>
      <c r="M48" s="96"/>
    </row>
    <row r="49" spans="1:13" x14ac:dyDescent="0.25">
      <c r="A49" s="58" t="s">
        <v>223</v>
      </c>
      <c r="M49" s="96"/>
    </row>
    <row r="50" spans="1:13" x14ac:dyDescent="0.25">
      <c r="A50" s="58" t="s">
        <v>205</v>
      </c>
      <c r="B50" s="8">
        <v>-0.01</v>
      </c>
      <c r="C50" s="8">
        <v>0.01</v>
      </c>
      <c r="D50" s="8">
        <v>0</v>
      </c>
      <c r="M50" s="96"/>
    </row>
    <row r="51" spans="1:13" x14ac:dyDescent="0.25">
      <c r="A51" s="58" t="s">
        <v>224</v>
      </c>
      <c r="B51" s="8">
        <v>-0.01</v>
      </c>
      <c r="C51" s="8">
        <v>0.01</v>
      </c>
      <c r="D51" s="8">
        <v>0</v>
      </c>
      <c r="M51" s="96"/>
    </row>
    <row r="52" spans="1:13" x14ac:dyDescent="0.25">
      <c r="A52" s="92" t="s">
        <v>192</v>
      </c>
      <c r="M52" s="96"/>
    </row>
    <row r="53" spans="1:13" x14ac:dyDescent="0.25">
      <c r="A53" s="58" t="s">
        <v>225</v>
      </c>
      <c r="M53" s="96"/>
    </row>
    <row r="54" spans="1:13" x14ac:dyDescent="0.25">
      <c r="A54" s="58" t="s">
        <v>226</v>
      </c>
      <c r="B54" s="8">
        <v>2.3199999999999998</v>
      </c>
      <c r="C54" s="8">
        <v>0</v>
      </c>
      <c r="D54" s="8">
        <v>2.3199999999999998</v>
      </c>
      <c r="M54" s="96"/>
    </row>
    <row r="55" spans="1:13" x14ac:dyDescent="0.25">
      <c r="A55" s="58" t="s">
        <v>227</v>
      </c>
      <c r="B55" s="8">
        <v>-3562.79</v>
      </c>
      <c r="C55" s="8">
        <v>108.69</v>
      </c>
      <c r="D55" s="8">
        <v>-3454.1</v>
      </c>
      <c r="M55" s="96"/>
    </row>
    <row r="56" spans="1:13" x14ac:dyDescent="0.25">
      <c r="A56" s="58" t="s">
        <v>228</v>
      </c>
      <c r="B56" s="8">
        <v>-106.3</v>
      </c>
      <c r="C56" s="8">
        <v>5</v>
      </c>
      <c r="D56" s="8">
        <v>-101.3</v>
      </c>
      <c r="M56" s="96"/>
    </row>
    <row r="57" spans="1:13" x14ac:dyDescent="0.25">
      <c r="A57" s="58" t="s">
        <v>229</v>
      </c>
      <c r="B57" s="8">
        <v>-70278.539999999994</v>
      </c>
      <c r="C57" s="8">
        <v>3197.4</v>
      </c>
      <c r="D57" s="8">
        <v>-67081.14</v>
      </c>
      <c r="M57" s="96"/>
    </row>
    <row r="58" spans="1:13" x14ac:dyDescent="0.25">
      <c r="A58" s="58" t="s">
        <v>230</v>
      </c>
      <c r="B58" s="8">
        <v>-223.35</v>
      </c>
      <c r="C58" s="8">
        <v>10.1</v>
      </c>
      <c r="D58" s="8">
        <v>-213.25</v>
      </c>
      <c r="M58" s="96"/>
    </row>
    <row r="59" spans="1:13" x14ac:dyDescent="0.25">
      <c r="A59" s="58" t="s">
        <v>231</v>
      </c>
      <c r="B59" s="8">
        <v>-44724.32</v>
      </c>
      <c r="C59" s="8">
        <v>1905.32</v>
      </c>
      <c r="D59" s="8">
        <v>-42819</v>
      </c>
      <c r="M59" s="96"/>
    </row>
    <row r="60" spans="1:13" x14ac:dyDescent="0.25">
      <c r="A60" s="58" t="s">
        <v>232</v>
      </c>
      <c r="B60" s="8">
        <v>-5373.57</v>
      </c>
      <c r="C60" s="8">
        <v>228.79</v>
      </c>
      <c r="D60" s="8">
        <v>-5144.78</v>
      </c>
      <c r="M60" s="96"/>
    </row>
    <row r="61" spans="1:13" x14ac:dyDescent="0.25">
      <c r="A61" s="58" t="s">
        <v>233</v>
      </c>
      <c r="B61" s="8">
        <v>-1508.32</v>
      </c>
      <c r="C61" s="8">
        <v>61.75</v>
      </c>
      <c r="D61" s="8">
        <v>-1446.57</v>
      </c>
      <c r="M61" s="96"/>
    </row>
    <row r="62" spans="1:13" x14ac:dyDescent="0.25">
      <c r="A62" s="58" t="s">
        <v>234</v>
      </c>
      <c r="B62" s="8">
        <v>-90011.42</v>
      </c>
      <c r="C62" s="8">
        <v>3557.59</v>
      </c>
      <c r="D62" s="8">
        <v>-86453.83</v>
      </c>
      <c r="M62" s="96"/>
    </row>
    <row r="63" spans="1:13" x14ac:dyDescent="0.25">
      <c r="A63" s="58" t="s">
        <v>235</v>
      </c>
      <c r="B63" s="8">
        <v>-119.48</v>
      </c>
      <c r="C63" s="8">
        <v>4.93</v>
      </c>
      <c r="D63" s="8">
        <v>-114.55</v>
      </c>
      <c r="M63" s="96"/>
    </row>
    <row r="64" spans="1:13" x14ac:dyDescent="0.25">
      <c r="A64" s="58" t="s">
        <v>236</v>
      </c>
      <c r="B64" s="8">
        <v>-37618.47</v>
      </c>
      <c r="C64" s="8">
        <v>1433.3</v>
      </c>
      <c r="D64" s="8">
        <v>-36185.17</v>
      </c>
      <c r="M64" s="96"/>
    </row>
    <row r="65" spans="1:13" x14ac:dyDescent="0.25">
      <c r="A65" s="58" t="s">
        <v>237</v>
      </c>
      <c r="B65" s="8">
        <v>-35658.559999999998</v>
      </c>
      <c r="C65" s="8">
        <v>1310.4000000000001</v>
      </c>
      <c r="D65" s="8">
        <v>-34348.160000000003</v>
      </c>
      <c r="M65" s="96"/>
    </row>
    <row r="66" spans="1:13" x14ac:dyDescent="0.25">
      <c r="A66" s="58" t="s">
        <v>238</v>
      </c>
      <c r="B66" s="8">
        <v>-6390.54</v>
      </c>
      <c r="C66" s="8">
        <v>226.76</v>
      </c>
      <c r="D66" s="8">
        <v>-6163.78</v>
      </c>
      <c r="M66" s="96"/>
    </row>
    <row r="67" spans="1:13" x14ac:dyDescent="0.25">
      <c r="A67" s="58" t="s">
        <v>239</v>
      </c>
      <c r="B67" s="8">
        <v>-626.63</v>
      </c>
      <c r="C67" s="8">
        <v>21.57</v>
      </c>
      <c r="D67" s="8">
        <v>-605.05999999999995</v>
      </c>
      <c r="M67" s="96"/>
    </row>
    <row r="68" spans="1:13" x14ac:dyDescent="0.25">
      <c r="A68" s="58" t="s">
        <v>240</v>
      </c>
      <c r="B68" s="8">
        <v>18018.68</v>
      </c>
      <c r="C68" s="8">
        <v>17297.73</v>
      </c>
      <c r="D68" s="8">
        <v>35316.410000000003</v>
      </c>
      <c r="M68" s="96"/>
    </row>
    <row r="69" spans="1:13" x14ac:dyDescent="0.25">
      <c r="A69" s="58" t="s">
        <v>241</v>
      </c>
      <c r="B69" s="8">
        <v>549.69000000000005</v>
      </c>
      <c r="C69" s="8">
        <v>13227.93</v>
      </c>
      <c r="D69" s="8">
        <v>13777.62</v>
      </c>
      <c r="M69" s="96"/>
    </row>
    <row r="70" spans="1:13" x14ac:dyDescent="0.25">
      <c r="A70" s="58" t="s">
        <v>242</v>
      </c>
      <c r="B70" s="8">
        <v>0</v>
      </c>
      <c r="C70" s="8">
        <v>94557.9</v>
      </c>
      <c r="D70" s="8">
        <v>94557.9</v>
      </c>
      <c r="M70" s="96"/>
    </row>
    <row r="71" spans="1:13" x14ac:dyDescent="0.25">
      <c r="A71" s="58" t="s">
        <v>243</v>
      </c>
      <c r="B71" s="8">
        <v>-39142.199999999997</v>
      </c>
      <c r="C71" s="8">
        <v>1728.72</v>
      </c>
      <c r="D71" s="8">
        <v>-37413.480000000003</v>
      </c>
      <c r="M71" s="96"/>
    </row>
    <row r="72" spans="1:13" x14ac:dyDescent="0.25">
      <c r="A72" s="58" t="s">
        <v>244</v>
      </c>
      <c r="B72" s="8">
        <v>-689.01</v>
      </c>
      <c r="C72" s="8">
        <v>30.3</v>
      </c>
      <c r="D72" s="8">
        <v>-658.71</v>
      </c>
      <c r="M72" s="96"/>
    </row>
    <row r="73" spans="1:13" x14ac:dyDescent="0.25">
      <c r="A73" s="58" t="s">
        <v>245</v>
      </c>
      <c r="B73" s="8">
        <v>-333164.28999999998</v>
      </c>
      <c r="C73" s="8">
        <v>14192.8</v>
      </c>
      <c r="D73" s="8">
        <v>-318971.49</v>
      </c>
      <c r="M73" s="96"/>
    </row>
    <row r="74" spans="1:13" x14ac:dyDescent="0.25">
      <c r="A74" s="58" t="s">
        <v>246</v>
      </c>
      <c r="B74" s="8">
        <v>-211546.98</v>
      </c>
      <c r="C74" s="8">
        <v>8680.8799999999992</v>
      </c>
      <c r="D74" s="8">
        <v>-202866.1</v>
      </c>
      <c r="M74" s="96"/>
    </row>
    <row r="75" spans="1:13" x14ac:dyDescent="0.25">
      <c r="A75" s="58" t="s">
        <v>247</v>
      </c>
      <c r="B75" s="8">
        <v>-50798.98</v>
      </c>
      <c r="C75" s="8">
        <v>2084.4699999999998</v>
      </c>
      <c r="D75" s="8">
        <v>-48714.51</v>
      </c>
      <c r="M75" s="96"/>
    </row>
    <row r="76" spans="1:13" x14ac:dyDescent="0.25">
      <c r="A76" s="58" t="s">
        <v>248</v>
      </c>
      <c r="B76" s="8">
        <v>-387172.86</v>
      </c>
      <c r="C76" s="8">
        <v>15888.05</v>
      </c>
      <c r="D76" s="8">
        <v>-371284.81</v>
      </c>
      <c r="M76" s="96"/>
    </row>
    <row r="77" spans="1:13" x14ac:dyDescent="0.25">
      <c r="A77" s="58" t="s">
        <v>249</v>
      </c>
      <c r="B77" s="8">
        <v>-221804.36</v>
      </c>
      <c r="C77" s="8">
        <v>9102.1</v>
      </c>
      <c r="D77" s="8">
        <v>-212702.26</v>
      </c>
      <c r="M77" s="96"/>
    </row>
    <row r="78" spans="1:13" x14ac:dyDescent="0.25">
      <c r="A78" s="58" t="s">
        <v>250</v>
      </c>
      <c r="B78" s="8">
        <v>-8465.16</v>
      </c>
      <c r="C78" s="8">
        <v>334.4</v>
      </c>
      <c r="D78" s="8">
        <v>-8130.76</v>
      </c>
      <c r="M78" s="96"/>
    </row>
    <row r="79" spans="1:13" x14ac:dyDescent="0.25">
      <c r="A79" s="58" t="s">
        <v>251</v>
      </c>
      <c r="B79" s="8">
        <v>-7923.77</v>
      </c>
      <c r="C79" s="8">
        <v>301.77999999999997</v>
      </c>
      <c r="D79" s="8">
        <v>-7621.99</v>
      </c>
      <c r="M79" s="96"/>
    </row>
    <row r="80" spans="1:13" x14ac:dyDescent="0.25">
      <c r="A80" s="58" t="s">
        <v>252</v>
      </c>
      <c r="B80" s="8">
        <v>-604470.85</v>
      </c>
      <c r="C80" s="8">
        <v>24804.93</v>
      </c>
      <c r="D80" s="8">
        <v>-579665.92000000004</v>
      </c>
      <c r="M80" s="96"/>
    </row>
    <row r="81" spans="1:13" x14ac:dyDescent="0.25">
      <c r="A81" s="58" t="s">
        <v>253</v>
      </c>
      <c r="B81" s="8">
        <v>-162398.72</v>
      </c>
      <c r="C81" s="8">
        <v>6664.21</v>
      </c>
      <c r="D81" s="8">
        <v>-155734.51</v>
      </c>
      <c r="M81" s="96"/>
    </row>
    <row r="82" spans="1:13" x14ac:dyDescent="0.25">
      <c r="A82" s="58" t="s">
        <v>254</v>
      </c>
      <c r="B82" s="8">
        <v>-78255.259999999995</v>
      </c>
      <c r="C82" s="8">
        <v>3211.36</v>
      </c>
      <c r="D82" s="8">
        <v>-75043.899999999994</v>
      </c>
      <c r="M82" s="96"/>
    </row>
    <row r="83" spans="1:13" x14ac:dyDescent="0.25">
      <c r="A83" s="58" t="s">
        <v>255</v>
      </c>
      <c r="B83" s="8">
        <v>-914681.67</v>
      </c>
      <c r="C83" s="8">
        <v>-3241948.01</v>
      </c>
      <c r="D83" s="8">
        <v>-4156629.68</v>
      </c>
      <c r="M83" s="96"/>
    </row>
    <row r="84" spans="1:13" x14ac:dyDescent="0.25">
      <c r="A84" s="58" t="s">
        <v>256</v>
      </c>
      <c r="B84" s="8">
        <v>-3298145.71</v>
      </c>
      <c r="C84" s="8">
        <v>-3017768.85</v>
      </c>
      <c r="D84" s="8">
        <v>-6315914.5599999996</v>
      </c>
      <c r="M84" s="96"/>
    </row>
    <row r="85" spans="1:13" x14ac:dyDescent="0.25">
      <c r="A85" s="92" t="s">
        <v>192</v>
      </c>
      <c r="M85" s="96"/>
    </row>
    <row r="86" spans="1:13" x14ac:dyDescent="0.25">
      <c r="A86" s="58" t="s">
        <v>257</v>
      </c>
      <c r="M86" s="96"/>
    </row>
    <row r="87" spans="1:13" x14ac:dyDescent="0.25">
      <c r="A87" s="58" t="s">
        <v>208</v>
      </c>
      <c r="B87" s="8">
        <v>0</v>
      </c>
      <c r="C87" s="8">
        <v>-1640513.38</v>
      </c>
      <c r="D87" s="8">
        <v>-1640513.38</v>
      </c>
      <c r="M87" s="96"/>
    </row>
    <row r="88" spans="1:13" x14ac:dyDescent="0.25">
      <c r="A88" s="58" t="s">
        <v>258</v>
      </c>
      <c r="B88" s="8">
        <v>0</v>
      </c>
      <c r="C88" s="8">
        <v>1640513.38</v>
      </c>
      <c r="D88" s="8">
        <v>1640513.38</v>
      </c>
      <c r="M88" s="96"/>
    </row>
    <row r="89" spans="1:13" x14ac:dyDescent="0.25">
      <c r="A89" s="58" t="s">
        <v>209</v>
      </c>
      <c r="B89" s="8">
        <v>0</v>
      </c>
      <c r="C89" s="8">
        <v>-162434.63</v>
      </c>
      <c r="D89" s="8">
        <v>-162434.63</v>
      </c>
      <c r="M89" s="96"/>
    </row>
    <row r="90" spans="1:13" x14ac:dyDescent="0.25">
      <c r="A90" s="58" t="s">
        <v>259</v>
      </c>
      <c r="B90" s="8">
        <v>0</v>
      </c>
      <c r="C90" s="8">
        <v>162434.63</v>
      </c>
      <c r="D90" s="8">
        <v>162434.63</v>
      </c>
      <c r="M90" s="96"/>
    </row>
    <row r="91" spans="1:13" x14ac:dyDescent="0.25">
      <c r="A91" s="58" t="s">
        <v>260</v>
      </c>
      <c r="B91" s="8">
        <v>0</v>
      </c>
      <c r="C91" s="8">
        <v>0</v>
      </c>
      <c r="D91" s="8">
        <v>0</v>
      </c>
      <c r="M91" s="96"/>
    </row>
    <row r="92" spans="1:13" x14ac:dyDescent="0.25">
      <c r="A92" s="92" t="s">
        <v>192</v>
      </c>
      <c r="M92" s="96"/>
    </row>
    <row r="93" spans="1:13" x14ac:dyDescent="0.25">
      <c r="A93" s="58" t="s">
        <v>261</v>
      </c>
      <c r="M93" s="96"/>
    </row>
    <row r="94" spans="1:13" x14ac:dyDescent="0.25">
      <c r="A94" s="58" t="s">
        <v>216</v>
      </c>
      <c r="B94" s="8">
        <v>0</v>
      </c>
      <c r="C94" s="8">
        <v>-1653390.67</v>
      </c>
      <c r="D94" s="8">
        <v>-1653390.67</v>
      </c>
      <c r="M94" s="96"/>
    </row>
    <row r="95" spans="1:13" x14ac:dyDescent="0.25">
      <c r="A95" s="58" t="s">
        <v>262</v>
      </c>
      <c r="B95" s="8">
        <v>0</v>
      </c>
      <c r="C95" s="8">
        <v>1653390.67</v>
      </c>
      <c r="D95" s="8">
        <v>1653390.67</v>
      </c>
      <c r="M95" s="96"/>
    </row>
    <row r="96" spans="1:13" x14ac:dyDescent="0.25">
      <c r="A96" s="58" t="s">
        <v>263</v>
      </c>
      <c r="B96" s="8">
        <v>0</v>
      </c>
      <c r="C96" s="8">
        <v>0</v>
      </c>
      <c r="D96" s="8">
        <v>0</v>
      </c>
      <c r="M96" s="96"/>
    </row>
    <row r="97" spans="1:13" x14ac:dyDescent="0.25">
      <c r="A97" s="92" t="s">
        <v>192</v>
      </c>
      <c r="M97" s="96"/>
    </row>
    <row r="98" spans="1:13" x14ac:dyDescent="0.25">
      <c r="A98" s="58" t="s">
        <v>264</v>
      </c>
      <c r="M98" s="96"/>
    </row>
    <row r="99" spans="1:13" x14ac:dyDescent="0.25">
      <c r="A99" s="58" t="s">
        <v>333</v>
      </c>
      <c r="B99" s="8">
        <v>0</v>
      </c>
      <c r="C99" s="8">
        <v>810181.25</v>
      </c>
      <c r="D99" s="8">
        <v>810181.25</v>
      </c>
      <c r="M99" s="96"/>
    </row>
    <row r="100" spans="1:13" x14ac:dyDescent="0.25">
      <c r="A100" s="58" t="s">
        <v>334</v>
      </c>
      <c r="B100" s="8">
        <v>0</v>
      </c>
      <c r="C100" s="8">
        <v>-810181.25</v>
      </c>
      <c r="D100" s="8">
        <v>-810181.25</v>
      </c>
      <c r="M100" s="96"/>
    </row>
    <row r="101" spans="1:13" x14ac:dyDescent="0.25">
      <c r="A101" s="58" t="s">
        <v>218</v>
      </c>
      <c r="B101" s="8">
        <v>0</v>
      </c>
      <c r="C101" s="8">
        <v>-928211.51</v>
      </c>
      <c r="D101" s="8">
        <v>-928211.51</v>
      </c>
      <c r="M101" s="96"/>
    </row>
    <row r="102" spans="1:13" x14ac:dyDescent="0.25">
      <c r="A102" s="58" t="s">
        <v>265</v>
      </c>
      <c r="B102" s="8">
        <v>0</v>
      </c>
      <c r="C102" s="8">
        <v>928211.51</v>
      </c>
      <c r="D102" s="8">
        <v>928211.51</v>
      </c>
      <c r="M102" s="96"/>
    </row>
    <row r="103" spans="1:13" x14ac:dyDescent="0.25">
      <c r="A103" s="58" t="s">
        <v>266</v>
      </c>
      <c r="B103" s="8">
        <v>0</v>
      </c>
      <c r="C103" s="8">
        <v>0</v>
      </c>
      <c r="D103" s="8">
        <v>0</v>
      </c>
      <c r="M103" s="96"/>
    </row>
    <row r="104" spans="1:13" x14ac:dyDescent="0.25">
      <c r="A104" s="92" t="s">
        <v>192</v>
      </c>
      <c r="M104" s="96"/>
    </row>
    <row r="105" spans="1:13" x14ac:dyDescent="0.25">
      <c r="A105" s="58" t="s">
        <v>267</v>
      </c>
      <c r="M105" s="96"/>
    </row>
    <row r="106" spans="1:13" x14ac:dyDescent="0.25">
      <c r="A106" s="58" t="s">
        <v>314</v>
      </c>
      <c r="B106" s="8">
        <v>0</v>
      </c>
      <c r="C106" s="8">
        <v>121384.59</v>
      </c>
      <c r="D106" s="8">
        <v>121384.59</v>
      </c>
      <c r="M106" s="96"/>
    </row>
    <row r="107" spans="1:13" x14ac:dyDescent="0.25">
      <c r="A107" s="58" t="s">
        <v>315</v>
      </c>
      <c r="B107" s="8">
        <v>0</v>
      </c>
      <c r="C107" s="8">
        <v>-121384.59</v>
      </c>
      <c r="D107" s="8">
        <v>-121384.59</v>
      </c>
      <c r="M107" s="96"/>
    </row>
    <row r="108" spans="1:13" x14ac:dyDescent="0.25">
      <c r="A108" s="58" t="s">
        <v>215</v>
      </c>
      <c r="B108" s="8">
        <v>0</v>
      </c>
      <c r="C108" s="8">
        <v>2465563.44</v>
      </c>
      <c r="D108" s="8">
        <v>2465563.44</v>
      </c>
      <c r="M108" s="96"/>
    </row>
    <row r="109" spans="1:13" x14ac:dyDescent="0.25">
      <c r="A109" s="58" t="s">
        <v>268</v>
      </c>
      <c r="B109" s="8">
        <v>0</v>
      </c>
      <c r="C109" s="8">
        <v>-2465563.44</v>
      </c>
      <c r="D109" s="8">
        <v>-2465563.44</v>
      </c>
      <c r="M109" s="96"/>
    </row>
    <row r="110" spans="1:13" x14ac:dyDescent="0.25">
      <c r="A110" s="58" t="s">
        <v>269</v>
      </c>
      <c r="B110" s="8">
        <v>0</v>
      </c>
      <c r="C110" s="8">
        <v>0</v>
      </c>
      <c r="D110" s="8">
        <v>0</v>
      </c>
      <c r="M110" s="96"/>
    </row>
    <row r="111" spans="1:13" x14ac:dyDescent="0.25">
      <c r="A111" s="92" t="s">
        <v>192</v>
      </c>
      <c r="M111" s="96"/>
    </row>
    <row r="112" spans="1:13" x14ac:dyDescent="0.25">
      <c r="A112" s="58" t="s">
        <v>270</v>
      </c>
      <c r="M112" s="96"/>
    </row>
    <row r="113" spans="1:13" x14ac:dyDescent="0.25">
      <c r="A113" s="58" t="s">
        <v>212</v>
      </c>
      <c r="B113" s="8">
        <v>0</v>
      </c>
      <c r="C113" s="8">
        <v>-117265.03</v>
      </c>
      <c r="D113" s="8">
        <v>-117265.03</v>
      </c>
      <c r="M113" s="96"/>
    </row>
    <row r="114" spans="1:13" x14ac:dyDescent="0.25">
      <c r="A114" s="58" t="s">
        <v>271</v>
      </c>
      <c r="B114" s="8">
        <v>0</v>
      </c>
      <c r="C114" s="8">
        <v>-117265.03</v>
      </c>
      <c r="D114" s="8">
        <v>-117265.03</v>
      </c>
      <c r="M114" s="96"/>
    </row>
    <row r="115" spans="1:13" x14ac:dyDescent="0.25">
      <c r="A115" s="92" t="s">
        <v>192</v>
      </c>
      <c r="M115" s="96"/>
    </row>
    <row r="116" spans="1:13" x14ac:dyDescent="0.25">
      <c r="A116" s="58" t="s">
        <v>272</v>
      </c>
    </row>
    <row r="117" spans="1:13" x14ac:dyDescent="0.25">
      <c r="A117" s="58" t="s">
        <v>217</v>
      </c>
      <c r="B117" s="8">
        <v>0</v>
      </c>
      <c r="C117" s="8">
        <v>-57749.88</v>
      </c>
      <c r="D117" s="8">
        <v>-57749.88</v>
      </c>
    </row>
    <row r="118" spans="1:13" x14ac:dyDescent="0.25">
      <c r="A118" s="58" t="s">
        <v>273</v>
      </c>
      <c r="B118" s="8">
        <v>0</v>
      </c>
      <c r="C118" s="8">
        <v>57749.88</v>
      </c>
      <c r="D118" s="8">
        <v>57749.88</v>
      </c>
    </row>
    <row r="119" spans="1:13" x14ac:dyDescent="0.25">
      <c r="A119" s="58" t="s">
        <v>274</v>
      </c>
      <c r="B119" s="8">
        <v>0</v>
      </c>
      <c r="C119" s="8">
        <v>0</v>
      </c>
      <c r="D119" s="8">
        <v>0</v>
      </c>
    </row>
    <row r="120" spans="1:13" x14ac:dyDescent="0.25">
      <c r="A120" s="92" t="s">
        <v>192</v>
      </c>
    </row>
    <row r="121" spans="1:13" x14ac:dyDescent="0.25">
      <c r="A121" s="58" t="s">
        <v>275</v>
      </c>
    </row>
    <row r="122" spans="1:13" x14ac:dyDescent="0.25">
      <c r="A122" s="58" t="s">
        <v>276</v>
      </c>
      <c r="B122" s="8">
        <v>-0.01</v>
      </c>
      <c r="C122" s="8">
        <v>0</v>
      </c>
      <c r="D122" s="8">
        <v>-0.01</v>
      </c>
    </row>
    <row r="123" spans="1:13" x14ac:dyDescent="0.25">
      <c r="A123" s="58" t="s">
        <v>277</v>
      </c>
      <c r="B123" s="8">
        <v>-0.01</v>
      </c>
      <c r="C123" s="8">
        <v>0</v>
      </c>
      <c r="D123" s="8">
        <v>-0.01</v>
      </c>
    </row>
    <row r="124" spans="1:13" x14ac:dyDescent="0.25">
      <c r="A124" s="92" t="s">
        <v>192</v>
      </c>
    </row>
    <row r="125" spans="1:13" x14ac:dyDescent="0.25">
      <c r="A125" s="58" t="s">
        <v>278</v>
      </c>
    </row>
    <row r="126" spans="1:13" x14ac:dyDescent="0.25">
      <c r="A126" s="58" t="s">
        <v>279</v>
      </c>
      <c r="B126" s="8">
        <v>0</v>
      </c>
      <c r="C126" s="8">
        <v>0</v>
      </c>
      <c r="D126" s="8">
        <v>0</v>
      </c>
    </row>
    <row r="127" spans="1:13" x14ac:dyDescent="0.25">
      <c r="A127" s="58" t="s">
        <v>280</v>
      </c>
      <c r="B127" s="8">
        <v>0</v>
      </c>
      <c r="C127" s="8">
        <v>0</v>
      </c>
      <c r="D127" s="8">
        <v>0</v>
      </c>
    </row>
    <row r="128" spans="1:13" x14ac:dyDescent="0.25">
      <c r="A128" s="92" t="s">
        <v>192</v>
      </c>
    </row>
    <row r="129" spans="1:4" x14ac:dyDescent="0.25">
      <c r="A129" s="58" t="s">
        <v>281</v>
      </c>
    </row>
    <row r="130" spans="1:4" x14ac:dyDescent="0.25">
      <c r="A130" s="58" t="s">
        <v>279</v>
      </c>
      <c r="B130" s="8">
        <v>0</v>
      </c>
      <c r="C130" s="8">
        <v>0</v>
      </c>
      <c r="D130" s="8">
        <v>0</v>
      </c>
    </row>
    <row r="131" spans="1:4" x14ac:dyDescent="0.25">
      <c r="A131" s="58" t="s">
        <v>282</v>
      </c>
      <c r="B131" s="8">
        <v>0</v>
      </c>
      <c r="C131" s="8">
        <v>0</v>
      </c>
      <c r="D131" s="8">
        <v>0</v>
      </c>
    </row>
    <row r="132" spans="1:4" x14ac:dyDescent="0.25">
      <c r="A132" s="92" t="s">
        <v>192</v>
      </c>
    </row>
    <row r="133" spans="1:4" x14ac:dyDescent="0.25">
      <c r="A133" s="58" t="s">
        <v>283</v>
      </c>
    </row>
    <row r="134" spans="1:4" x14ac:dyDescent="0.25">
      <c r="A134" s="58" t="s">
        <v>276</v>
      </c>
      <c r="B134" s="8">
        <v>0.01</v>
      </c>
      <c r="C134" s="8">
        <v>0</v>
      </c>
      <c r="D134" s="8">
        <v>0.01</v>
      </c>
    </row>
    <row r="135" spans="1:4" x14ac:dyDescent="0.25">
      <c r="A135" s="58" t="s">
        <v>284</v>
      </c>
      <c r="B135" s="8">
        <v>0.01</v>
      </c>
      <c r="C135" s="8">
        <v>0</v>
      </c>
      <c r="D135" s="8">
        <v>0.01</v>
      </c>
    </row>
    <row r="136" spans="1:4" x14ac:dyDescent="0.25">
      <c r="A136" s="92" t="s">
        <v>192</v>
      </c>
    </row>
    <row r="137" spans="1:4" x14ac:dyDescent="0.25">
      <c r="A137" s="58" t="s">
        <v>285</v>
      </c>
    </row>
    <row r="138" spans="1:4" x14ac:dyDescent="0.25">
      <c r="A138" s="58" t="s">
        <v>286</v>
      </c>
      <c r="B138" s="8">
        <v>52455.71</v>
      </c>
      <c r="C138" s="8">
        <v>198005.05</v>
      </c>
      <c r="D138" s="8">
        <v>250460.76</v>
      </c>
    </row>
    <row r="139" spans="1:4" x14ac:dyDescent="0.25">
      <c r="A139" s="58" t="s">
        <v>226</v>
      </c>
      <c r="B139" s="8">
        <v>-2.3199999999999998</v>
      </c>
      <c r="C139" s="8">
        <v>0</v>
      </c>
      <c r="D139" s="8">
        <v>-2.3199999999999998</v>
      </c>
    </row>
    <row r="140" spans="1:4" x14ac:dyDescent="0.25">
      <c r="A140" s="58" t="s">
        <v>227</v>
      </c>
      <c r="B140" s="8">
        <v>3562.79</v>
      </c>
      <c r="C140" s="8">
        <v>-108.69</v>
      </c>
      <c r="D140" s="8">
        <v>3454.1</v>
      </c>
    </row>
    <row r="141" spans="1:4" x14ac:dyDescent="0.25">
      <c r="A141" s="58" t="s">
        <v>228</v>
      </c>
      <c r="B141" s="8">
        <v>106.3</v>
      </c>
      <c r="C141" s="8">
        <v>-5</v>
      </c>
      <c r="D141" s="8">
        <v>101.3</v>
      </c>
    </row>
    <row r="142" spans="1:4" x14ac:dyDescent="0.25">
      <c r="A142" s="58" t="s">
        <v>229</v>
      </c>
      <c r="B142" s="8">
        <v>70278.539999999994</v>
      </c>
      <c r="C142" s="8">
        <v>-3197.4</v>
      </c>
      <c r="D142" s="8">
        <v>67081.14</v>
      </c>
    </row>
    <row r="143" spans="1:4" x14ac:dyDescent="0.25">
      <c r="A143" s="58" t="s">
        <v>230</v>
      </c>
      <c r="B143" s="8">
        <v>223.35</v>
      </c>
      <c r="C143" s="8">
        <v>-10.1</v>
      </c>
      <c r="D143" s="8">
        <v>213.25</v>
      </c>
    </row>
    <row r="144" spans="1:4" x14ac:dyDescent="0.25">
      <c r="A144" s="58" t="s">
        <v>231</v>
      </c>
      <c r="B144" s="8">
        <v>44724.32</v>
      </c>
      <c r="C144" s="8">
        <v>-1905.32</v>
      </c>
      <c r="D144" s="8">
        <v>42819</v>
      </c>
    </row>
    <row r="145" spans="1:4" x14ac:dyDescent="0.25">
      <c r="A145" s="58" t="s">
        <v>232</v>
      </c>
      <c r="B145" s="8">
        <v>5373.57</v>
      </c>
      <c r="C145" s="8">
        <v>-228.79</v>
      </c>
      <c r="D145" s="8">
        <v>5144.78</v>
      </c>
    </row>
    <row r="146" spans="1:4" x14ac:dyDescent="0.25">
      <c r="A146" s="58" t="s">
        <v>233</v>
      </c>
      <c r="B146" s="8">
        <v>1508.32</v>
      </c>
      <c r="C146" s="8">
        <v>-61.75</v>
      </c>
      <c r="D146" s="8">
        <v>1446.57</v>
      </c>
    </row>
    <row r="147" spans="1:4" x14ac:dyDescent="0.25">
      <c r="A147" s="58" t="s">
        <v>234</v>
      </c>
      <c r="B147" s="8">
        <v>90011.42</v>
      </c>
      <c r="C147" s="8">
        <v>-3557.59</v>
      </c>
      <c r="D147" s="8">
        <v>86453.83</v>
      </c>
    </row>
    <row r="148" spans="1:4" x14ac:dyDescent="0.25">
      <c r="A148" s="58" t="s">
        <v>235</v>
      </c>
      <c r="B148" s="8">
        <v>119.48</v>
      </c>
      <c r="C148" s="8">
        <v>-4.93</v>
      </c>
      <c r="D148" s="8">
        <v>114.55</v>
      </c>
    </row>
    <row r="149" spans="1:4" x14ac:dyDescent="0.25">
      <c r="A149" s="58" t="s">
        <v>236</v>
      </c>
      <c r="B149" s="8">
        <v>37618.47</v>
      </c>
      <c r="C149" s="8">
        <v>-1433.3</v>
      </c>
      <c r="D149" s="8">
        <v>36185.17</v>
      </c>
    </row>
    <row r="150" spans="1:4" x14ac:dyDescent="0.25">
      <c r="A150" s="58" t="s">
        <v>237</v>
      </c>
      <c r="B150" s="8">
        <v>35658.559999999998</v>
      </c>
      <c r="C150" s="8">
        <v>-1310.4000000000001</v>
      </c>
      <c r="D150" s="8">
        <v>34348.160000000003</v>
      </c>
    </row>
    <row r="151" spans="1:4" x14ac:dyDescent="0.25">
      <c r="A151" s="58" t="s">
        <v>238</v>
      </c>
      <c r="B151" s="8">
        <v>6390.54</v>
      </c>
      <c r="C151" s="8">
        <v>-226.76</v>
      </c>
      <c r="D151" s="8">
        <v>6163.78</v>
      </c>
    </row>
    <row r="152" spans="1:4" x14ac:dyDescent="0.25">
      <c r="A152" s="58" t="s">
        <v>239</v>
      </c>
      <c r="B152" s="8">
        <v>626.63</v>
      </c>
      <c r="C152" s="8">
        <v>-21.57</v>
      </c>
      <c r="D152" s="8">
        <v>605.05999999999995</v>
      </c>
    </row>
    <row r="153" spans="1:4" x14ac:dyDescent="0.25">
      <c r="A153" s="58" t="s">
        <v>240</v>
      </c>
      <c r="B153" s="8">
        <v>-18018.68</v>
      </c>
      <c r="C153" s="8">
        <v>-17297.73</v>
      </c>
      <c r="D153" s="8">
        <v>-35316.410000000003</v>
      </c>
    </row>
    <row r="154" spans="1:4" x14ac:dyDescent="0.25">
      <c r="A154" s="58" t="s">
        <v>241</v>
      </c>
      <c r="B154" s="8">
        <v>-549.69000000000005</v>
      </c>
      <c r="C154" s="8">
        <v>-13227.93</v>
      </c>
      <c r="D154" s="8">
        <v>-13777.62</v>
      </c>
    </row>
    <row r="155" spans="1:4" x14ac:dyDescent="0.25">
      <c r="A155" s="58" t="s">
        <v>242</v>
      </c>
      <c r="B155" s="8">
        <v>0</v>
      </c>
      <c r="C155" s="8">
        <v>-94557.9</v>
      </c>
      <c r="D155" s="8">
        <v>-94557.9</v>
      </c>
    </row>
    <row r="156" spans="1:4" x14ac:dyDescent="0.25">
      <c r="A156" s="58" t="s">
        <v>243</v>
      </c>
      <c r="B156" s="8">
        <v>39142.199999999997</v>
      </c>
      <c r="C156" s="8">
        <v>-1728.72</v>
      </c>
      <c r="D156" s="8">
        <v>37413.480000000003</v>
      </c>
    </row>
    <row r="157" spans="1:4" x14ac:dyDescent="0.25">
      <c r="A157" s="58" t="s">
        <v>244</v>
      </c>
      <c r="B157" s="8">
        <v>689.01</v>
      </c>
      <c r="C157" s="8">
        <v>-30.3</v>
      </c>
      <c r="D157" s="8">
        <v>658.71</v>
      </c>
    </row>
    <row r="158" spans="1:4" x14ac:dyDescent="0.25">
      <c r="A158" s="58" t="s">
        <v>245</v>
      </c>
      <c r="B158" s="8">
        <v>333164.28999999998</v>
      </c>
      <c r="C158" s="8">
        <v>-14192.8</v>
      </c>
      <c r="D158" s="8">
        <v>318971.49</v>
      </c>
    </row>
    <row r="159" spans="1:4" x14ac:dyDescent="0.25">
      <c r="A159" s="58" t="s">
        <v>246</v>
      </c>
      <c r="B159" s="8">
        <v>211546.98</v>
      </c>
      <c r="C159" s="8">
        <v>-8680.8799999999992</v>
      </c>
      <c r="D159" s="8">
        <v>202866.1</v>
      </c>
    </row>
    <row r="160" spans="1:4" x14ac:dyDescent="0.25">
      <c r="A160" s="58" t="s">
        <v>247</v>
      </c>
      <c r="B160" s="8">
        <v>50798.98</v>
      </c>
      <c r="C160" s="8">
        <v>-2084.4699999999998</v>
      </c>
      <c r="D160" s="8">
        <v>48714.51</v>
      </c>
    </row>
    <row r="161" spans="1:4" x14ac:dyDescent="0.25">
      <c r="A161" s="58" t="s">
        <v>248</v>
      </c>
      <c r="B161" s="8">
        <v>387172.86</v>
      </c>
      <c r="C161" s="8">
        <v>-15888.05</v>
      </c>
      <c r="D161" s="8">
        <v>371284.81</v>
      </c>
    </row>
    <row r="162" spans="1:4" x14ac:dyDescent="0.25">
      <c r="A162" s="58" t="s">
        <v>249</v>
      </c>
      <c r="B162" s="8">
        <v>221804.36</v>
      </c>
      <c r="C162" s="8">
        <v>-9102.1</v>
      </c>
      <c r="D162" s="8">
        <v>212702.26</v>
      </c>
    </row>
    <row r="163" spans="1:4" x14ac:dyDescent="0.25">
      <c r="A163" s="58" t="s">
        <v>250</v>
      </c>
      <c r="B163" s="8">
        <v>8465.16</v>
      </c>
      <c r="C163" s="8">
        <v>-334.4</v>
      </c>
      <c r="D163" s="8">
        <v>8130.76</v>
      </c>
    </row>
    <row r="164" spans="1:4" x14ac:dyDescent="0.25">
      <c r="A164" s="58" t="s">
        <v>251</v>
      </c>
      <c r="B164" s="8">
        <v>7923.77</v>
      </c>
      <c r="C164" s="8">
        <v>-301.77999999999997</v>
      </c>
      <c r="D164" s="8">
        <v>7621.99</v>
      </c>
    </row>
    <row r="165" spans="1:4" x14ac:dyDescent="0.25">
      <c r="A165" s="58" t="s">
        <v>252</v>
      </c>
      <c r="B165" s="8">
        <v>604470.85</v>
      </c>
      <c r="C165" s="8">
        <v>-24804.93</v>
      </c>
      <c r="D165" s="8">
        <v>579665.92000000004</v>
      </c>
    </row>
    <row r="166" spans="1:4" x14ac:dyDescent="0.25">
      <c r="A166" s="58" t="s">
        <v>253</v>
      </c>
      <c r="B166" s="8">
        <v>162398.72</v>
      </c>
      <c r="C166" s="8">
        <v>-6664.21</v>
      </c>
      <c r="D166" s="8">
        <v>155734.51</v>
      </c>
    </row>
    <row r="167" spans="1:4" x14ac:dyDescent="0.25">
      <c r="A167" s="58" t="s">
        <v>254</v>
      </c>
      <c r="B167" s="8">
        <v>78255.259999999995</v>
      </c>
      <c r="C167" s="8">
        <v>-3211.36</v>
      </c>
      <c r="D167" s="8">
        <v>75043.899999999994</v>
      </c>
    </row>
    <row r="168" spans="1:4" x14ac:dyDescent="0.25">
      <c r="A168" s="58" t="s">
        <v>287</v>
      </c>
      <c r="B168" s="8">
        <v>2101772.86</v>
      </c>
      <c r="C168" s="8">
        <v>337887.37</v>
      </c>
      <c r="D168" s="8">
        <v>2439660.23</v>
      </c>
    </row>
    <row r="169" spans="1:4" x14ac:dyDescent="0.25">
      <c r="A169" s="58" t="s">
        <v>288</v>
      </c>
      <c r="B169" s="8">
        <v>-125007.21</v>
      </c>
      <c r="C169" s="8">
        <v>21429.96</v>
      </c>
      <c r="D169" s="8">
        <v>-103577.25</v>
      </c>
    </row>
    <row r="170" spans="1:4" x14ac:dyDescent="0.25">
      <c r="A170" s="58" t="s">
        <v>289</v>
      </c>
      <c r="B170" s="8">
        <v>-131969.17000000001</v>
      </c>
      <c r="C170" s="8">
        <v>29473.55</v>
      </c>
      <c r="D170" s="8">
        <v>-102495.62</v>
      </c>
    </row>
    <row r="171" spans="1:4" x14ac:dyDescent="0.25">
      <c r="A171" s="58" t="s">
        <v>290</v>
      </c>
      <c r="B171" s="8">
        <v>-220088.85</v>
      </c>
      <c r="C171" s="8">
        <v>41034.53</v>
      </c>
      <c r="D171" s="8">
        <v>-179054.32</v>
      </c>
    </row>
    <row r="172" spans="1:4" x14ac:dyDescent="0.25">
      <c r="A172" s="58" t="s">
        <v>291</v>
      </c>
      <c r="B172" s="8">
        <v>-0.01</v>
      </c>
      <c r="C172" s="8">
        <v>0</v>
      </c>
      <c r="D172" s="8">
        <v>-0.01</v>
      </c>
    </row>
    <row r="173" spans="1:4" x14ac:dyDescent="0.25">
      <c r="A173" s="58" t="s">
        <v>292</v>
      </c>
      <c r="B173" s="8">
        <v>0.01</v>
      </c>
      <c r="C173" s="8">
        <v>-0.02</v>
      </c>
      <c r="D173" s="8">
        <v>-0.01</v>
      </c>
    </row>
    <row r="174" spans="1:4" x14ac:dyDescent="0.25">
      <c r="A174" s="58" t="s">
        <v>293</v>
      </c>
      <c r="B174" s="8">
        <v>-34828692.350000001</v>
      </c>
      <c r="C174" s="8">
        <v>850561.45</v>
      </c>
      <c r="D174" s="8">
        <v>-33978130.899999999</v>
      </c>
    </row>
    <row r="175" spans="1:4" x14ac:dyDescent="0.25">
      <c r="A175" s="58" t="s">
        <v>294</v>
      </c>
      <c r="B175" s="8">
        <v>1411812.67</v>
      </c>
      <c r="C175" s="8">
        <v>-47293</v>
      </c>
      <c r="D175" s="8">
        <v>1364519.67</v>
      </c>
    </row>
    <row r="176" spans="1:4" x14ac:dyDescent="0.25">
      <c r="A176" s="58" t="s">
        <v>295</v>
      </c>
      <c r="B176" s="8">
        <v>146754.14000000001</v>
      </c>
      <c r="C176" s="8">
        <v>-11663</v>
      </c>
      <c r="D176" s="8">
        <v>135091.14000000001</v>
      </c>
    </row>
    <row r="177" spans="1:4" x14ac:dyDescent="0.25">
      <c r="A177" s="58" t="s">
        <v>296</v>
      </c>
      <c r="B177" s="8">
        <v>23177054.879999999</v>
      </c>
      <c r="C177" s="8">
        <v>2208301.62</v>
      </c>
      <c r="D177" s="8">
        <v>25385356.5</v>
      </c>
    </row>
    <row r="178" spans="1:4" x14ac:dyDescent="0.25">
      <c r="A178" s="58" t="s">
        <v>297</v>
      </c>
      <c r="B178" s="8">
        <v>-82038664.170000002</v>
      </c>
      <c r="C178" s="8">
        <v>-9114743.3900000006</v>
      </c>
      <c r="D178" s="8">
        <v>-91153407.560000002</v>
      </c>
    </row>
    <row r="179" spans="1:4" x14ac:dyDescent="0.25">
      <c r="A179" s="58" t="s">
        <v>298</v>
      </c>
      <c r="B179" s="8">
        <v>26499688.280000001</v>
      </c>
      <c r="C179" s="8">
        <v>0</v>
      </c>
      <c r="D179" s="8">
        <v>26499688.280000001</v>
      </c>
    </row>
    <row r="180" spans="1:4" x14ac:dyDescent="0.25">
      <c r="A180" s="58" t="s">
        <v>299</v>
      </c>
      <c r="B180" s="8">
        <v>36407608.060000002</v>
      </c>
      <c r="C180" s="8">
        <v>0</v>
      </c>
      <c r="D180" s="8">
        <v>36407608.060000002</v>
      </c>
    </row>
    <row r="181" spans="1:4" x14ac:dyDescent="0.25">
      <c r="A181" s="58" t="s">
        <v>300</v>
      </c>
      <c r="B181" s="8">
        <v>-2769734.64</v>
      </c>
      <c r="C181" s="8">
        <v>0</v>
      </c>
      <c r="D181" s="8">
        <v>-2769734.64</v>
      </c>
    </row>
    <row r="182" spans="1:4" x14ac:dyDescent="0.25">
      <c r="A182" s="58" t="s">
        <v>301</v>
      </c>
      <c r="B182" s="8">
        <v>0.24</v>
      </c>
      <c r="C182" s="8">
        <v>43982.79</v>
      </c>
      <c r="D182" s="8">
        <v>43983.03</v>
      </c>
    </row>
    <row r="183" spans="1:4" x14ac:dyDescent="0.25">
      <c r="A183" s="58" t="s">
        <v>302</v>
      </c>
      <c r="B183" s="8">
        <v>-1450866.67</v>
      </c>
      <c r="C183" s="8">
        <v>500215.75</v>
      </c>
      <c r="D183" s="8">
        <v>-950650.92</v>
      </c>
    </row>
    <row r="184" spans="1:4" x14ac:dyDescent="0.25">
      <c r="A184" s="58" t="s">
        <v>303</v>
      </c>
      <c r="B184" s="8">
        <v>-2641825.4700000002</v>
      </c>
      <c r="C184" s="8">
        <v>618370.55000000005</v>
      </c>
      <c r="D184" s="8">
        <v>-2023454.92</v>
      </c>
    </row>
    <row r="185" spans="1:4" x14ac:dyDescent="0.25">
      <c r="A185" s="58" t="s">
        <v>304</v>
      </c>
      <c r="B185" s="8">
        <v>-41726.57</v>
      </c>
      <c r="C185" s="8">
        <v>14330.53</v>
      </c>
      <c r="D185" s="8">
        <v>-27396.04</v>
      </c>
    </row>
    <row r="186" spans="1:4" x14ac:dyDescent="0.25">
      <c r="A186" s="58" t="s">
        <v>305</v>
      </c>
      <c r="B186" s="8">
        <v>-16374.02</v>
      </c>
      <c r="C186" s="8">
        <v>16974.45</v>
      </c>
      <c r="D186" s="8">
        <v>600.42999999999995</v>
      </c>
    </row>
    <row r="187" spans="1:4" x14ac:dyDescent="0.25">
      <c r="A187" s="58" t="s">
        <v>306</v>
      </c>
      <c r="B187" s="8">
        <v>-2264913.19</v>
      </c>
      <c r="C187" s="8">
        <v>32684.2</v>
      </c>
      <c r="D187" s="8">
        <v>-2232228.9900000002</v>
      </c>
    </row>
    <row r="188" spans="1:4" x14ac:dyDescent="0.25">
      <c r="A188" s="58" t="s">
        <v>307</v>
      </c>
      <c r="B188" s="8">
        <v>-390680957.76999998</v>
      </c>
      <c r="C188" s="8">
        <v>-67159860.599999994</v>
      </c>
      <c r="D188" s="8">
        <v>-457840818.37</v>
      </c>
    </row>
    <row r="189" spans="1:4" x14ac:dyDescent="0.25">
      <c r="A189" s="58" t="s">
        <v>308</v>
      </c>
      <c r="B189" s="8">
        <v>16051893.08</v>
      </c>
      <c r="C189" s="8">
        <v>1069148.67</v>
      </c>
      <c r="D189" s="8">
        <v>17121041.75</v>
      </c>
    </row>
    <row r="190" spans="1:4" x14ac:dyDescent="0.25">
      <c r="A190" s="58" t="s">
        <v>309</v>
      </c>
      <c r="B190" s="8">
        <v>22108918.93</v>
      </c>
      <c r="C190" s="8">
        <v>210193.87</v>
      </c>
      <c r="D190" s="8">
        <v>22319112.800000001</v>
      </c>
    </row>
    <row r="191" spans="1:4" x14ac:dyDescent="0.25">
      <c r="A191" s="58" t="s">
        <v>310</v>
      </c>
      <c r="B191" s="8">
        <v>-335011.92</v>
      </c>
      <c r="C191" s="8">
        <v>-52015.68</v>
      </c>
      <c r="D191" s="8">
        <v>-387027.6</v>
      </c>
    </row>
    <row r="192" spans="1:4" x14ac:dyDescent="0.25">
      <c r="A192" s="58" t="s">
        <v>311</v>
      </c>
      <c r="B192" s="8">
        <v>0.17</v>
      </c>
      <c r="C192" s="8">
        <v>-0.28999999999999998</v>
      </c>
      <c r="D192" s="8">
        <v>-0.12</v>
      </c>
    </row>
    <row r="193" spans="1:4" x14ac:dyDescent="0.25">
      <c r="A193" s="58" t="s">
        <v>312</v>
      </c>
      <c r="B193" s="8">
        <v>15472565.130000001</v>
      </c>
      <c r="C193" s="8">
        <v>-1013300.78</v>
      </c>
      <c r="D193" s="8">
        <v>14459264.35</v>
      </c>
    </row>
    <row r="194" spans="1:4" x14ac:dyDescent="0.25">
      <c r="A194" s="58" t="s">
        <v>313</v>
      </c>
      <c r="B194" s="8">
        <v>552827.76</v>
      </c>
      <c r="C194" s="8">
        <v>0</v>
      </c>
      <c r="D194" s="8">
        <v>552827.76</v>
      </c>
    </row>
    <row r="195" spans="1:4" x14ac:dyDescent="0.25">
      <c r="A195" s="58" t="s">
        <v>314</v>
      </c>
      <c r="B195" s="8">
        <v>1545761.8</v>
      </c>
      <c r="C195" s="8">
        <v>0</v>
      </c>
      <c r="D195" s="8">
        <v>1545761.8</v>
      </c>
    </row>
    <row r="196" spans="1:4" x14ac:dyDescent="0.25">
      <c r="A196" s="58" t="s">
        <v>315</v>
      </c>
      <c r="B196" s="8">
        <v>-1545761.8</v>
      </c>
      <c r="C196" s="8">
        <v>0</v>
      </c>
      <c r="D196" s="8">
        <v>-1545761.8</v>
      </c>
    </row>
    <row r="197" spans="1:4" x14ac:dyDescent="0.25">
      <c r="A197" s="58" t="s">
        <v>215</v>
      </c>
      <c r="B197" s="8">
        <v>4986652.74</v>
      </c>
      <c r="C197" s="8">
        <v>-0.02</v>
      </c>
      <c r="D197" s="8">
        <v>4986652.72</v>
      </c>
    </row>
    <row r="198" spans="1:4" x14ac:dyDescent="0.25">
      <c r="A198" s="58" t="s">
        <v>268</v>
      </c>
      <c r="B198" s="8">
        <v>-4986652.74</v>
      </c>
      <c r="C198" s="8">
        <v>0.02</v>
      </c>
      <c r="D198" s="8">
        <v>-4986652.72</v>
      </c>
    </row>
    <row r="199" spans="1:4" x14ac:dyDescent="0.25">
      <c r="A199" s="58" t="s">
        <v>316</v>
      </c>
      <c r="B199" s="8">
        <v>2761155.22</v>
      </c>
      <c r="C199" s="8">
        <v>-284179.83</v>
      </c>
      <c r="D199" s="8">
        <v>2476975.39</v>
      </c>
    </row>
    <row r="200" spans="1:4" x14ac:dyDescent="0.25">
      <c r="A200" s="58" t="s">
        <v>317</v>
      </c>
      <c r="B200" s="8">
        <v>73745.63</v>
      </c>
      <c r="C200" s="8">
        <v>-8231.36</v>
      </c>
      <c r="D200" s="8">
        <v>65514.27</v>
      </c>
    </row>
    <row r="201" spans="1:4" x14ac:dyDescent="0.25">
      <c r="A201" s="58" t="s">
        <v>318</v>
      </c>
      <c r="B201" s="8">
        <v>16687.71</v>
      </c>
      <c r="C201" s="8">
        <v>-2613.27</v>
      </c>
      <c r="D201" s="8">
        <v>14074.44</v>
      </c>
    </row>
    <row r="202" spans="1:4" x14ac:dyDescent="0.25">
      <c r="A202" s="58" t="s">
        <v>319</v>
      </c>
      <c r="B202" s="8">
        <v>-573603.56000000006</v>
      </c>
      <c r="C202" s="8">
        <v>573603.56000000006</v>
      </c>
      <c r="D202" s="8">
        <v>0</v>
      </c>
    </row>
    <row r="203" spans="1:4" x14ac:dyDescent="0.25">
      <c r="A203" s="58" t="s">
        <v>320</v>
      </c>
      <c r="B203" s="8">
        <v>12579879.039999999</v>
      </c>
      <c r="C203" s="8">
        <v>-17439303.190000001</v>
      </c>
      <c r="D203" s="8">
        <v>-4859424.1500000004</v>
      </c>
    </row>
    <row r="204" spans="1:4" x14ac:dyDescent="0.25">
      <c r="A204" s="58" t="s">
        <v>255</v>
      </c>
      <c r="B204" s="8">
        <v>914681.67</v>
      </c>
      <c r="C204" s="8">
        <v>3241948.01</v>
      </c>
      <c r="D204" s="8">
        <v>4156629.68</v>
      </c>
    </row>
    <row r="205" spans="1:4" x14ac:dyDescent="0.25">
      <c r="A205" s="58" t="s">
        <v>321</v>
      </c>
      <c r="B205" s="8">
        <v>3795.73</v>
      </c>
      <c r="C205" s="8">
        <v>49674.23</v>
      </c>
      <c r="D205" s="8">
        <v>53469.96</v>
      </c>
    </row>
    <row r="206" spans="1:4" x14ac:dyDescent="0.25">
      <c r="A206" s="58" t="s">
        <v>322</v>
      </c>
      <c r="B206" s="8">
        <v>242062.83</v>
      </c>
      <c r="C206" s="8">
        <v>829409.93</v>
      </c>
      <c r="D206" s="8">
        <v>1071472.76</v>
      </c>
    </row>
    <row r="207" spans="1:4" x14ac:dyDescent="0.25">
      <c r="A207" s="58" t="s">
        <v>323</v>
      </c>
      <c r="B207" s="8">
        <v>48836.62</v>
      </c>
      <c r="C207" s="8">
        <v>0.02</v>
      </c>
      <c r="D207" s="8">
        <v>48836.639999999999</v>
      </c>
    </row>
    <row r="208" spans="1:4" x14ac:dyDescent="0.25">
      <c r="A208" s="58" t="s">
        <v>208</v>
      </c>
      <c r="B208" s="8">
        <v>2362966.9500000002</v>
      </c>
      <c r="C208" s="8">
        <v>-0.01</v>
      </c>
      <c r="D208" s="8">
        <v>2362966.94</v>
      </c>
    </row>
    <row r="209" spans="1:4" x14ac:dyDescent="0.25">
      <c r="A209" s="58" t="s">
        <v>258</v>
      </c>
      <c r="B209" s="8">
        <v>-2362966.9500000002</v>
      </c>
      <c r="C209" s="8">
        <v>0.01</v>
      </c>
      <c r="D209" s="8">
        <v>-2362966.94</v>
      </c>
    </row>
    <row r="210" spans="1:4" x14ac:dyDescent="0.25">
      <c r="A210" s="58" t="s">
        <v>209</v>
      </c>
      <c r="B210" s="8">
        <v>217580.39</v>
      </c>
      <c r="C210" s="8">
        <v>-0.01</v>
      </c>
      <c r="D210" s="8">
        <v>217580.38</v>
      </c>
    </row>
    <row r="211" spans="1:4" x14ac:dyDescent="0.25">
      <c r="A211" s="58" t="s">
        <v>259</v>
      </c>
      <c r="B211" s="8">
        <v>-217580.39</v>
      </c>
      <c r="C211" s="8">
        <v>0.01</v>
      </c>
      <c r="D211" s="8">
        <v>-217580.38</v>
      </c>
    </row>
    <row r="212" spans="1:4" x14ac:dyDescent="0.25">
      <c r="A212" s="58" t="s">
        <v>212</v>
      </c>
      <c r="B212" s="8">
        <v>566308.53</v>
      </c>
      <c r="C212" s="8">
        <v>0.02</v>
      </c>
      <c r="D212" s="8">
        <v>566308.55000000005</v>
      </c>
    </row>
    <row r="213" spans="1:4" x14ac:dyDescent="0.25">
      <c r="A213" s="58" t="s">
        <v>324</v>
      </c>
      <c r="B213" s="8">
        <v>-31744977.640000001</v>
      </c>
      <c r="C213" s="8">
        <v>96003.66</v>
      </c>
      <c r="D213" s="8">
        <v>-31648973.98</v>
      </c>
    </row>
    <row r="214" spans="1:4" x14ac:dyDescent="0.25">
      <c r="A214" s="58" t="s">
        <v>325</v>
      </c>
      <c r="B214" s="8">
        <v>269909.01</v>
      </c>
      <c r="C214" s="8">
        <v>0</v>
      </c>
      <c r="D214" s="8">
        <v>269909.01</v>
      </c>
    </row>
    <row r="215" spans="1:4" x14ac:dyDescent="0.25">
      <c r="A215" s="58" t="s">
        <v>216</v>
      </c>
      <c r="B215" s="8">
        <v>35746180.159999996</v>
      </c>
      <c r="C215" s="8">
        <v>-0.02</v>
      </c>
      <c r="D215" s="8">
        <v>35746180.140000001</v>
      </c>
    </row>
    <row r="216" spans="1:4" x14ac:dyDescent="0.25">
      <c r="A216" s="58" t="s">
        <v>262</v>
      </c>
      <c r="B216" s="8">
        <v>-35746180.159999996</v>
      </c>
      <c r="C216" s="8">
        <v>0.02</v>
      </c>
      <c r="D216" s="8">
        <v>-35746180.140000001</v>
      </c>
    </row>
    <row r="217" spans="1:4" x14ac:dyDescent="0.25">
      <c r="A217" s="58" t="s">
        <v>326</v>
      </c>
      <c r="B217" s="8">
        <v>-83864.73</v>
      </c>
      <c r="C217" s="8">
        <v>83864.52</v>
      </c>
      <c r="D217" s="8">
        <v>-0.21</v>
      </c>
    </row>
    <row r="218" spans="1:4" x14ac:dyDescent="0.25">
      <c r="A218" s="58" t="s">
        <v>327</v>
      </c>
      <c r="B218" s="8">
        <v>-192674271.93000001</v>
      </c>
      <c r="C218" s="8">
        <v>-22462537.449999999</v>
      </c>
      <c r="D218" s="8">
        <v>-215136809.38</v>
      </c>
    </row>
    <row r="219" spans="1:4" x14ac:dyDescent="0.25">
      <c r="A219" s="58" t="s">
        <v>328</v>
      </c>
      <c r="B219" s="8">
        <v>25562</v>
      </c>
      <c r="C219" s="8">
        <v>10312.700000000001</v>
      </c>
      <c r="D219" s="8">
        <v>35874.699999999997</v>
      </c>
    </row>
    <row r="220" spans="1:4" x14ac:dyDescent="0.25">
      <c r="A220" s="58" t="s">
        <v>217</v>
      </c>
      <c r="B220" s="8">
        <v>144910.10999999999</v>
      </c>
      <c r="C220" s="8">
        <v>0</v>
      </c>
      <c r="D220" s="8">
        <v>144910.10999999999</v>
      </c>
    </row>
    <row r="221" spans="1:4" x14ac:dyDescent="0.25">
      <c r="A221" s="58" t="s">
        <v>273</v>
      </c>
      <c r="B221" s="8">
        <v>-144910.10999999999</v>
      </c>
      <c r="C221" s="8">
        <v>0</v>
      </c>
      <c r="D221" s="8">
        <v>-144910.10999999999</v>
      </c>
    </row>
    <row r="222" spans="1:4" x14ac:dyDescent="0.25">
      <c r="A222" s="58" t="s">
        <v>329</v>
      </c>
      <c r="B222" s="8">
        <v>6673505.46</v>
      </c>
      <c r="C222" s="8">
        <v>666456.47</v>
      </c>
      <c r="D222" s="8">
        <v>7339961.9299999997</v>
      </c>
    </row>
    <row r="223" spans="1:4" x14ac:dyDescent="0.25">
      <c r="A223" s="58" t="s">
        <v>330</v>
      </c>
      <c r="B223" s="8">
        <v>39214480.369999997</v>
      </c>
      <c r="C223" s="8">
        <v>122936.18</v>
      </c>
      <c r="D223" s="8">
        <v>39337416.549999997</v>
      </c>
    </row>
    <row r="224" spans="1:4" x14ac:dyDescent="0.25">
      <c r="A224" s="58" t="s">
        <v>331</v>
      </c>
      <c r="B224" s="8">
        <v>1278389.58</v>
      </c>
      <c r="C224" s="8">
        <v>152362.35999999999</v>
      </c>
      <c r="D224" s="8">
        <v>1430751.94</v>
      </c>
    </row>
    <row r="225" spans="1:4" x14ac:dyDescent="0.25">
      <c r="A225" s="58" t="s">
        <v>332</v>
      </c>
      <c r="B225" s="8">
        <v>28901.31</v>
      </c>
      <c r="C225" s="8">
        <v>0</v>
      </c>
      <c r="D225" s="8">
        <v>28901.31</v>
      </c>
    </row>
    <row r="226" spans="1:4" x14ac:dyDescent="0.25">
      <c r="A226" s="58" t="s">
        <v>333</v>
      </c>
      <c r="B226" s="8">
        <v>37571.730000000003</v>
      </c>
      <c r="C226" s="8">
        <v>0.03</v>
      </c>
      <c r="D226" s="8">
        <v>37571.760000000002</v>
      </c>
    </row>
    <row r="227" spans="1:4" x14ac:dyDescent="0.25">
      <c r="A227" s="58" t="s">
        <v>334</v>
      </c>
      <c r="B227" s="8">
        <v>-37571.730000000003</v>
      </c>
      <c r="C227" s="8">
        <v>-0.03</v>
      </c>
      <c r="D227" s="8">
        <v>-37571.760000000002</v>
      </c>
    </row>
    <row r="228" spans="1:4" x14ac:dyDescent="0.25">
      <c r="A228" s="58" t="s">
        <v>218</v>
      </c>
      <c r="B228" s="8">
        <v>725784.1</v>
      </c>
      <c r="C228" s="8">
        <v>0</v>
      </c>
      <c r="D228" s="8">
        <v>725784.1</v>
      </c>
    </row>
    <row r="229" spans="1:4" x14ac:dyDescent="0.25">
      <c r="A229" s="58" t="s">
        <v>265</v>
      </c>
      <c r="B229" s="8">
        <v>-725784.1</v>
      </c>
      <c r="C229" s="8">
        <v>0</v>
      </c>
      <c r="D229" s="8">
        <v>-725784.1</v>
      </c>
    </row>
    <row r="230" spans="1:4" x14ac:dyDescent="0.25">
      <c r="A230" s="58" t="s">
        <v>335</v>
      </c>
      <c r="B230" s="8">
        <v>231283.68</v>
      </c>
      <c r="C230" s="8">
        <v>100259.64</v>
      </c>
      <c r="D230" s="8">
        <v>331543.32</v>
      </c>
    </row>
    <row r="231" spans="1:4" x14ac:dyDescent="0.25">
      <c r="A231" s="58" t="s">
        <v>336</v>
      </c>
      <c r="B231" s="8">
        <v>594062.41</v>
      </c>
      <c r="C231" s="8">
        <v>52417.95</v>
      </c>
      <c r="D231" s="8">
        <v>646480.36</v>
      </c>
    </row>
    <row r="232" spans="1:4" x14ac:dyDescent="0.25">
      <c r="A232" s="58" t="s">
        <v>337</v>
      </c>
      <c r="B232" s="8">
        <v>5211553.13</v>
      </c>
      <c r="C232" s="8">
        <v>-229084.49</v>
      </c>
      <c r="D232" s="8">
        <v>4982468.6399999997</v>
      </c>
    </row>
    <row r="233" spans="1:4" x14ac:dyDescent="0.25">
      <c r="A233" s="58" t="s">
        <v>338</v>
      </c>
      <c r="B233" s="8">
        <v>2236637.36</v>
      </c>
      <c r="C233" s="8">
        <v>47417.65</v>
      </c>
      <c r="D233" s="8">
        <v>2284055.0099999998</v>
      </c>
    </row>
    <row r="234" spans="1:4" x14ac:dyDescent="0.25">
      <c r="A234" s="58" t="s">
        <v>339</v>
      </c>
      <c r="B234" s="8">
        <v>-523284296.62</v>
      </c>
      <c r="C234" s="8">
        <v>-105829744.27</v>
      </c>
      <c r="D234" s="8">
        <v>-629114040.88999999</v>
      </c>
    </row>
    <row r="235" spans="1:4" x14ac:dyDescent="0.25">
      <c r="A235" s="92" t="s">
        <v>192</v>
      </c>
    </row>
    <row r="236" spans="1:4" x14ac:dyDescent="0.25">
      <c r="A236" s="58" t="s">
        <v>340</v>
      </c>
    </row>
    <row r="237" spans="1:4" x14ac:dyDescent="0.25">
      <c r="A237" s="58" t="s">
        <v>294</v>
      </c>
      <c r="B237" s="8">
        <v>0</v>
      </c>
      <c r="C237" s="8">
        <v>-0.01</v>
      </c>
      <c r="D237" s="8">
        <v>-0.01</v>
      </c>
    </row>
    <row r="238" spans="1:4" x14ac:dyDescent="0.25">
      <c r="A238" s="58" t="s">
        <v>341</v>
      </c>
      <c r="B238" s="8">
        <v>0</v>
      </c>
      <c r="C238" s="8">
        <v>-0.01</v>
      </c>
      <c r="D238" s="8">
        <v>-0.01</v>
      </c>
    </row>
    <row r="239" spans="1:4" x14ac:dyDescent="0.25">
      <c r="A239" s="92" t="s">
        <v>192</v>
      </c>
    </row>
    <row r="240" spans="1:4" x14ac:dyDescent="0.25">
      <c r="A240" s="58" t="s">
        <v>342</v>
      </c>
    </row>
    <row r="241" spans="1:4" x14ac:dyDescent="0.25">
      <c r="A241" s="58" t="s">
        <v>286</v>
      </c>
      <c r="B241" s="8">
        <v>-39160.81</v>
      </c>
      <c r="C241" s="8">
        <v>-147820.67000000001</v>
      </c>
      <c r="D241" s="8">
        <v>-186981.48</v>
      </c>
    </row>
    <row r="242" spans="1:4" x14ac:dyDescent="0.25">
      <c r="A242" s="58" t="s">
        <v>287</v>
      </c>
      <c r="B242" s="8">
        <v>-1569078.52</v>
      </c>
      <c r="C242" s="8">
        <v>-252249.82</v>
      </c>
      <c r="D242" s="8">
        <v>-1821328.34</v>
      </c>
    </row>
    <row r="243" spans="1:4" x14ac:dyDescent="0.25">
      <c r="A243" s="58" t="s">
        <v>194</v>
      </c>
      <c r="B243" s="8">
        <v>24923363.039999999</v>
      </c>
      <c r="C243" s="8">
        <v>208610.15</v>
      </c>
      <c r="D243" s="8">
        <v>25131973.190000001</v>
      </c>
    </row>
    <row r="244" spans="1:4" x14ac:dyDescent="0.25">
      <c r="A244" s="58" t="s">
        <v>195</v>
      </c>
      <c r="B244" s="8">
        <v>-7736061.6399999997</v>
      </c>
      <c r="C244" s="8">
        <v>-955393.33</v>
      </c>
      <c r="D244" s="8">
        <v>-8691454.9700000007</v>
      </c>
    </row>
    <row r="245" spans="1:4" x14ac:dyDescent="0.25">
      <c r="A245" s="58" t="s">
        <v>288</v>
      </c>
      <c r="B245" s="8">
        <v>93324.04</v>
      </c>
      <c r="C245" s="8">
        <v>-15998.39</v>
      </c>
      <c r="D245" s="8">
        <v>77325.649999999994</v>
      </c>
    </row>
    <row r="246" spans="1:4" x14ac:dyDescent="0.25">
      <c r="A246" s="58" t="s">
        <v>289</v>
      </c>
      <c r="B246" s="8">
        <v>98485.48</v>
      </c>
      <c r="C246" s="8">
        <v>-21995.4</v>
      </c>
      <c r="D246" s="8">
        <v>76490.080000000002</v>
      </c>
    </row>
    <row r="247" spans="1:4" x14ac:dyDescent="0.25">
      <c r="A247" s="58" t="s">
        <v>290</v>
      </c>
      <c r="B247" s="8">
        <v>164079.49</v>
      </c>
      <c r="C247" s="8">
        <v>-30591.86</v>
      </c>
      <c r="D247" s="8">
        <v>133487.63</v>
      </c>
    </row>
    <row r="248" spans="1:4" x14ac:dyDescent="0.25">
      <c r="A248" s="58" t="s">
        <v>293</v>
      </c>
      <c r="B248" s="8">
        <v>24302623.109999999</v>
      </c>
      <c r="C248" s="8">
        <v>-641937.93999999994</v>
      </c>
      <c r="D248" s="8">
        <v>23660685.170000002</v>
      </c>
    </row>
    <row r="249" spans="1:4" x14ac:dyDescent="0.25">
      <c r="A249" s="58" t="s">
        <v>294</v>
      </c>
      <c r="B249" s="8">
        <v>-1336644.26</v>
      </c>
      <c r="C249" s="8">
        <v>35306.589999999997</v>
      </c>
      <c r="D249" s="8">
        <v>-1301337.67</v>
      </c>
    </row>
    <row r="250" spans="1:4" x14ac:dyDescent="0.25">
      <c r="A250" s="58" t="s">
        <v>295</v>
      </c>
      <c r="B250" s="8">
        <v>-109440.09</v>
      </c>
      <c r="C250" s="8">
        <v>8611.27</v>
      </c>
      <c r="D250" s="8">
        <v>-100828.82</v>
      </c>
    </row>
    <row r="251" spans="1:4" x14ac:dyDescent="0.25">
      <c r="A251" s="58" t="s">
        <v>296</v>
      </c>
      <c r="B251" s="8">
        <v>-18347438.030000001</v>
      </c>
      <c r="C251" s="8">
        <v>-1648607.57</v>
      </c>
      <c r="D251" s="8">
        <v>-19996045.600000001</v>
      </c>
    </row>
    <row r="252" spans="1:4" x14ac:dyDescent="0.25">
      <c r="A252" s="58" t="s">
        <v>297</v>
      </c>
      <c r="B252" s="8">
        <v>61245964.840000004</v>
      </c>
      <c r="C252" s="8">
        <v>6804611.6699999999</v>
      </c>
      <c r="D252" s="8">
        <v>68050576.510000005</v>
      </c>
    </row>
    <row r="253" spans="1:4" x14ac:dyDescent="0.25">
      <c r="A253" s="58" t="s">
        <v>298</v>
      </c>
      <c r="B253" s="8">
        <v>-19783342.280000001</v>
      </c>
      <c r="C253" s="8">
        <v>0</v>
      </c>
      <c r="D253" s="8">
        <v>-19783342.280000001</v>
      </c>
    </row>
    <row r="254" spans="1:4" x14ac:dyDescent="0.25">
      <c r="A254" s="58" t="s">
        <v>299</v>
      </c>
      <c r="B254" s="8">
        <v>-27180099.800000001</v>
      </c>
      <c r="C254" s="8">
        <v>0</v>
      </c>
      <c r="D254" s="8">
        <v>-27180099.800000001</v>
      </c>
    </row>
    <row r="255" spans="1:4" x14ac:dyDescent="0.25">
      <c r="A255" s="58" t="s">
        <v>300</v>
      </c>
      <c r="B255" s="8">
        <v>2067745.41</v>
      </c>
      <c r="C255" s="8">
        <v>0</v>
      </c>
      <c r="D255" s="8">
        <v>2067745.41</v>
      </c>
    </row>
    <row r="256" spans="1:4" x14ac:dyDescent="0.25">
      <c r="A256" s="58" t="s">
        <v>301</v>
      </c>
      <c r="B256" s="8">
        <v>-0.17</v>
      </c>
      <c r="C256" s="8">
        <v>-32835.360000000001</v>
      </c>
      <c r="D256" s="8">
        <v>-32835.53</v>
      </c>
    </row>
    <row r="257" spans="1:4" x14ac:dyDescent="0.25">
      <c r="A257" s="58" t="s">
        <v>302</v>
      </c>
      <c r="B257" s="8">
        <v>1083144.51</v>
      </c>
      <c r="C257" s="8">
        <v>-373436.07</v>
      </c>
      <c r="D257" s="8">
        <v>709708.44</v>
      </c>
    </row>
    <row r="258" spans="1:4" x14ac:dyDescent="0.25">
      <c r="A258" s="58" t="s">
        <v>303</v>
      </c>
      <c r="B258" s="8">
        <v>1967936.76</v>
      </c>
      <c r="C258" s="8">
        <v>-460633.82</v>
      </c>
      <c r="D258" s="8">
        <v>1507302.94</v>
      </c>
    </row>
    <row r="259" spans="1:4" x14ac:dyDescent="0.25">
      <c r="A259" s="58" t="s">
        <v>304</v>
      </c>
      <c r="B259" s="8">
        <v>-81840.42</v>
      </c>
      <c r="C259" s="8">
        <v>-7927.9</v>
      </c>
      <c r="D259" s="8">
        <v>-89768.320000000007</v>
      </c>
    </row>
    <row r="260" spans="1:4" x14ac:dyDescent="0.25">
      <c r="A260" s="58" t="s">
        <v>305</v>
      </c>
      <c r="B260" s="8">
        <v>-54069.77</v>
      </c>
      <c r="C260" s="8">
        <v>-8932.67</v>
      </c>
      <c r="D260" s="8">
        <v>-63002.44</v>
      </c>
    </row>
    <row r="261" spans="1:4" x14ac:dyDescent="0.25">
      <c r="A261" s="58" t="s">
        <v>306</v>
      </c>
      <c r="B261" s="8">
        <v>1690870.94</v>
      </c>
      <c r="C261" s="8">
        <v>-24400.38</v>
      </c>
      <c r="D261" s="8">
        <v>1666470.56</v>
      </c>
    </row>
    <row r="262" spans="1:4" x14ac:dyDescent="0.25">
      <c r="A262" s="58" t="s">
        <v>307</v>
      </c>
      <c r="B262" s="8">
        <v>295400480.17000002</v>
      </c>
      <c r="C262" s="8">
        <v>50072377.409999996</v>
      </c>
      <c r="D262" s="8">
        <v>345472857.57999998</v>
      </c>
    </row>
    <row r="263" spans="1:4" x14ac:dyDescent="0.25">
      <c r="A263" s="58" t="s">
        <v>308</v>
      </c>
      <c r="B263" s="8">
        <v>-13012787.43</v>
      </c>
      <c r="C263" s="8">
        <v>-798172.94</v>
      </c>
      <c r="D263" s="8">
        <v>-13810960.369999999</v>
      </c>
    </row>
    <row r="264" spans="1:4" x14ac:dyDescent="0.25">
      <c r="A264" s="58" t="s">
        <v>309</v>
      </c>
      <c r="B264" s="8">
        <v>-16505413.18</v>
      </c>
      <c r="C264" s="8">
        <v>-156920.24</v>
      </c>
      <c r="D264" s="8">
        <v>-16662333.42</v>
      </c>
    </row>
    <row r="265" spans="1:4" x14ac:dyDescent="0.25">
      <c r="A265" s="58" t="s">
        <v>310</v>
      </c>
      <c r="B265" s="8">
        <v>250103.18</v>
      </c>
      <c r="C265" s="8">
        <v>38832.31</v>
      </c>
      <c r="D265" s="8">
        <v>288935.49</v>
      </c>
    </row>
    <row r="266" spans="1:4" x14ac:dyDescent="0.25">
      <c r="A266" s="58" t="s">
        <v>312</v>
      </c>
      <c r="B266" s="8">
        <v>-11551043.460000001</v>
      </c>
      <c r="C266" s="8">
        <v>756479.63</v>
      </c>
      <c r="D266" s="8">
        <v>-10794563.83</v>
      </c>
    </row>
    <row r="267" spans="1:4" x14ac:dyDescent="0.25">
      <c r="A267" s="58" t="s">
        <v>313</v>
      </c>
      <c r="B267" s="8">
        <v>-412713.56</v>
      </c>
      <c r="C267" s="8">
        <v>0</v>
      </c>
      <c r="D267" s="8">
        <v>-412713.56</v>
      </c>
    </row>
    <row r="268" spans="1:4" x14ac:dyDescent="0.25">
      <c r="A268" s="58" t="s">
        <v>314</v>
      </c>
      <c r="B268" s="8">
        <v>-1153988.47</v>
      </c>
      <c r="C268" s="8">
        <v>0</v>
      </c>
      <c r="D268" s="8">
        <v>-1153988.47</v>
      </c>
    </row>
    <row r="269" spans="1:4" x14ac:dyDescent="0.25">
      <c r="A269" s="58" t="s">
        <v>315</v>
      </c>
      <c r="B269" s="8">
        <v>1153988.47</v>
      </c>
      <c r="C269" s="8">
        <v>0</v>
      </c>
      <c r="D269" s="8">
        <v>1153988.47</v>
      </c>
    </row>
    <row r="270" spans="1:4" x14ac:dyDescent="0.25">
      <c r="A270" s="58" t="s">
        <v>215</v>
      </c>
      <c r="B270" s="8">
        <v>-3722785.6</v>
      </c>
      <c r="C270" s="8">
        <v>0.01</v>
      </c>
      <c r="D270" s="8">
        <v>-3722785.59</v>
      </c>
    </row>
    <row r="271" spans="1:4" x14ac:dyDescent="0.25">
      <c r="A271" s="58" t="s">
        <v>268</v>
      </c>
      <c r="B271" s="8">
        <v>3722785.6</v>
      </c>
      <c r="C271" s="8">
        <v>-0.01</v>
      </c>
      <c r="D271" s="8">
        <v>3722785.59</v>
      </c>
    </row>
    <row r="272" spans="1:4" x14ac:dyDescent="0.25">
      <c r="A272" s="58" t="s">
        <v>316</v>
      </c>
      <c r="B272" s="8">
        <v>-2061439.58</v>
      </c>
      <c r="C272" s="8">
        <v>212172.01</v>
      </c>
      <c r="D272" s="8">
        <v>-1849267.57</v>
      </c>
    </row>
    <row r="273" spans="1:4" x14ac:dyDescent="0.25">
      <c r="A273" s="58" t="s">
        <v>317</v>
      </c>
      <c r="B273" s="8">
        <v>-62463.31</v>
      </c>
      <c r="C273" s="8">
        <v>11693.21</v>
      </c>
      <c r="D273" s="8">
        <v>-50770.1</v>
      </c>
    </row>
    <row r="274" spans="1:4" x14ac:dyDescent="0.25">
      <c r="A274" s="58" t="s">
        <v>318</v>
      </c>
      <c r="B274" s="8">
        <v>-12481.2</v>
      </c>
      <c r="C274" s="8">
        <v>1957.65</v>
      </c>
      <c r="D274" s="8">
        <v>-10523.55</v>
      </c>
    </row>
    <row r="275" spans="1:4" x14ac:dyDescent="0.25">
      <c r="A275" s="58" t="s">
        <v>319</v>
      </c>
      <c r="B275" s="8">
        <v>428223.74</v>
      </c>
      <c r="C275" s="8">
        <v>-428223.74</v>
      </c>
      <c r="D275" s="8">
        <v>0</v>
      </c>
    </row>
    <row r="276" spans="1:4" x14ac:dyDescent="0.25">
      <c r="A276" s="58" t="s">
        <v>320</v>
      </c>
      <c r="B276" s="8">
        <v>-9442067.1099999994</v>
      </c>
      <c r="C276" s="8">
        <v>13057663.529999999</v>
      </c>
      <c r="D276" s="8">
        <v>3615596.42</v>
      </c>
    </row>
    <row r="277" spans="1:4" x14ac:dyDescent="0.25">
      <c r="A277" s="58" t="s">
        <v>321</v>
      </c>
      <c r="B277" s="8">
        <v>-3795.73</v>
      </c>
      <c r="C277" s="8">
        <v>-49674.23</v>
      </c>
      <c r="D277" s="8">
        <v>-53469.96</v>
      </c>
    </row>
    <row r="278" spans="1:4" x14ac:dyDescent="0.25">
      <c r="A278" s="58" t="s">
        <v>322</v>
      </c>
      <c r="B278" s="8">
        <v>-180712.01</v>
      </c>
      <c r="C278" s="8">
        <v>-619195.98</v>
      </c>
      <c r="D278" s="8">
        <v>-799907.99</v>
      </c>
    </row>
    <row r="279" spans="1:4" x14ac:dyDescent="0.25">
      <c r="A279" s="58" t="s">
        <v>323</v>
      </c>
      <c r="B279" s="8">
        <v>-35995.53</v>
      </c>
      <c r="C279" s="8">
        <v>0</v>
      </c>
      <c r="D279" s="8">
        <v>-35995.53</v>
      </c>
    </row>
    <row r="280" spans="1:4" x14ac:dyDescent="0.25">
      <c r="A280" s="58" t="s">
        <v>208</v>
      </c>
      <c r="B280" s="8">
        <v>-1764072.98</v>
      </c>
      <c r="C280" s="8">
        <v>0</v>
      </c>
      <c r="D280" s="8">
        <v>-1764072.98</v>
      </c>
    </row>
    <row r="281" spans="1:4" x14ac:dyDescent="0.25">
      <c r="A281" s="58" t="s">
        <v>258</v>
      </c>
      <c r="B281" s="8">
        <v>1764072.98</v>
      </c>
      <c r="C281" s="8">
        <v>0</v>
      </c>
      <c r="D281" s="8">
        <v>1764072.98</v>
      </c>
    </row>
    <row r="282" spans="1:4" x14ac:dyDescent="0.25">
      <c r="A282" s="58" t="s">
        <v>209</v>
      </c>
      <c r="B282" s="8">
        <v>-162434.64000000001</v>
      </c>
      <c r="C282" s="8">
        <v>0.01</v>
      </c>
      <c r="D282" s="8">
        <v>-162434.63</v>
      </c>
    </row>
    <row r="283" spans="1:4" x14ac:dyDescent="0.25">
      <c r="A283" s="58" t="s">
        <v>259</v>
      </c>
      <c r="B283" s="8">
        <v>162434.64000000001</v>
      </c>
      <c r="C283" s="8">
        <v>-0.01</v>
      </c>
      <c r="D283" s="8">
        <v>162434.63</v>
      </c>
    </row>
    <row r="284" spans="1:4" x14ac:dyDescent="0.25">
      <c r="A284" s="58" t="s">
        <v>212</v>
      </c>
      <c r="B284" s="8">
        <v>-422777.65</v>
      </c>
      <c r="C284" s="8">
        <v>0.01</v>
      </c>
      <c r="D284" s="8">
        <v>-422777.64</v>
      </c>
    </row>
    <row r="285" spans="1:4" x14ac:dyDescent="0.25">
      <c r="A285" s="58" t="s">
        <v>324</v>
      </c>
      <c r="B285" s="8">
        <v>23461018.02</v>
      </c>
      <c r="C285" s="8">
        <v>-66382.179999999993</v>
      </c>
      <c r="D285" s="8">
        <v>23394635.84</v>
      </c>
    </row>
    <row r="286" spans="1:4" x14ac:dyDescent="0.25">
      <c r="A286" s="58" t="s">
        <v>325</v>
      </c>
      <c r="B286" s="8">
        <v>-201500.57</v>
      </c>
      <c r="C286" s="8">
        <v>0</v>
      </c>
      <c r="D286" s="8">
        <v>-201500.57</v>
      </c>
    </row>
    <row r="287" spans="1:4" x14ac:dyDescent="0.25">
      <c r="A287" s="58" t="s">
        <v>216</v>
      </c>
      <c r="B287" s="8">
        <v>-26686310.789999999</v>
      </c>
      <c r="C287" s="8">
        <v>0</v>
      </c>
      <c r="D287" s="8">
        <v>-26686310.789999999</v>
      </c>
    </row>
    <row r="288" spans="1:4" x14ac:dyDescent="0.25">
      <c r="A288" s="58" t="s">
        <v>262</v>
      </c>
      <c r="B288" s="8">
        <v>26686310.789999999</v>
      </c>
      <c r="C288" s="8">
        <v>0</v>
      </c>
      <c r="D288" s="8">
        <v>26686310.789999999</v>
      </c>
    </row>
    <row r="289" spans="1:4" x14ac:dyDescent="0.25">
      <c r="A289" s="58" t="s">
        <v>326</v>
      </c>
      <c r="B289" s="8">
        <v>62609.279999999999</v>
      </c>
      <c r="C289" s="8">
        <v>-62609.18</v>
      </c>
      <c r="D289" s="8">
        <v>0.1</v>
      </c>
    </row>
    <row r="290" spans="1:4" x14ac:dyDescent="0.25">
      <c r="A290" s="58" t="s">
        <v>327</v>
      </c>
      <c r="B290" s="8">
        <v>143840977.71000001</v>
      </c>
      <c r="C290" s="8">
        <v>16769407.33</v>
      </c>
      <c r="D290" s="8">
        <v>160610385.03999999</v>
      </c>
    </row>
    <row r="291" spans="1:4" x14ac:dyDescent="0.25">
      <c r="A291" s="58" t="s">
        <v>328</v>
      </c>
      <c r="B291" s="8">
        <v>-19083.310000000001</v>
      </c>
      <c r="C291" s="8">
        <v>-7698.94</v>
      </c>
      <c r="D291" s="8">
        <v>-26782.25</v>
      </c>
    </row>
    <row r="292" spans="1:4" x14ac:dyDescent="0.25">
      <c r="A292" s="58" t="s">
        <v>217</v>
      </c>
      <c r="B292" s="8">
        <v>-108182.65</v>
      </c>
      <c r="C292" s="8">
        <v>0.01</v>
      </c>
      <c r="D292" s="8">
        <v>-108182.64</v>
      </c>
    </row>
    <row r="293" spans="1:4" x14ac:dyDescent="0.25">
      <c r="A293" s="58" t="s">
        <v>273</v>
      </c>
      <c r="B293" s="8">
        <v>108182.65</v>
      </c>
      <c r="C293" s="8">
        <v>-0.01</v>
      </c>
      <c r="D293" s="8">
        <v>108182.64</v>
      </c>
    </row>
    <row r="294" spans="1:4" x14ac:dyDescent="0.25">
      <c r="A294" s="58" t="s">
        <v>329</v>
      </c>
      <c r="B294" s="8">
        <v>-4982105.51</v>
      </c>
      <c r="C294" s="8">
        <v>-497543.07</v>
      </c>
      <c r="D294" s="8">
        <v>-5479648.5800000001</v>
      </c>
    </row>
    <row r="295" spans="1:4" x14ac:dyDescent="0.25">
      <c r="A295" s="58" t="s">
        <v>330</v>
      </c>
      <c r="B295" s="8">
        <v>-28576069.850000001</v>
      </c>
      <c r="C295" s="8">
        <v>-91793.06</v>
      </c>
      <c r="D295" s="8">
        <v>-28667862.91</v>
      </c>
    </row>
    <row r="296" spans="1:4" x14ac:dyDescent="0.25">
      <c r="A296" s="58" t="s">
        <v>331</v>
      </c>
      <c r="B296" s="8">
        <v>-953810.72</v>
      </c>
      <c r="C296" s="8">
        <v>-113746.13</v>
      </c>
      <c r="D296" s="8">
        <v>-1067556.8500000001</v>
      </c>
    </row>
    <row r="297" spans="1:4" x14ac:dyDescent="0.25">
      <c r="A297" s="58" t="s">
        <v>332</v>
      </c>
      <c r="B297" s="8">
        <v>-21576.27</v>
      </c>
      <c r="C297" s="8">
        <v>0</v>
      </c>
      <c r="D297" s="8">
        <v>-21576.27</v>
      </c>
    </row>
    <row r="298" spans="1:4" x14ac:dyDescent="0.25">
      <c r="A298" s="58" t="s">
        <v>333</v>
      </c>
      <c r="B298" s="8">
        <v>-28049.18</v>
      </c>
      <c r="C298" s="8">
        <v>-0.01</v>
      </c>
      <c r="D298" s="8">
        <v>-28049.19</v>
      </c>
    </row>
    <row r="299" spans="1:4" x14ac:dyDescent="0.25">
      <c r="A299" s="58" t="s">
        <v>334</v>
      </c>
      <c r="B299" s="8">
        <v>28049.18</v>
      </c>
      <c r="C299" s="8">
        <v>0.01</v>
      </c>
      <c r="D299" s="8">
        <v>28049.19</v>
      </c>
    </row>
    <row r="300" spans="1:4" x14ac:dyDescent="0.25">
      <c r="A300" s="58" t="s">
        <v>218</v>
      </c>
      <c r="B300" s="8">
        <v>-541834.12</v>
      </c>
      <c r="C300" s="8">
        <v>0</v>
      </c>
      <c r="D300" s="8">
        <v>-541834.12</v>
      </c>
    </row>
    <row r="301" spans="1:4" x14ac:dyDescent="0.25">
      <c r="A301" s="58" t="s">
        <v>265</v>
      </c>
      <c r="B301" s="8">
        <v>541834.12</v>
      </c>
      <c r="C301" s="8">
        <v>0</v>
      </c>
      <c r="D301" s="8">
        <v>541834.12</v>
      </c>
    </row>
    <row r="302" spans="1:4" x14ac:dyDescent="0.25">
      <c r="A302" s="58" t="s">
        <v>196</v>
      </c>
      <c r="B302" s="8">
        <v>-4813.41</v>
      </c>
      <c r="C302" s="8">
        <v>-31435.040000000001</v>
      </c>
      <c r="D302" s="8">
        <v>-36248.449999999997</v>
      </c>
    </row>
    <row r="303" spans="1:4" x14ac:dyDescent="0.25">
      <c r="A303" s="58" t="s">
        <v>335</v>
      </c>
      <c r="B303" s="8">
        <v>-172409.8</v>
      </c>
      <c r="C303" s="8">
        <v>-74848.84</v>
      </c>
      <c r="D303" s="8">
        <v>-247258.64</v>
      </c>
    </row>
    <row r="304" spans="1:4" x14ac:dyDescent="0.25">
      <c r="A304" s="58" t="s">
        <v>336</v>
      </c>
      <c r="B304" s="8">
        <v>-442896.89</v>
      </c>
      <c r="C304" s="8">
        <v>-39132.620000000003</v>
      </c>
      <c r="D304" s="8">
        <v>-482029.51</v>
      </c>
    </row>
    <row r="305" spans="1:4" x14ac:dyDescent="0.25">
      <c r="A305" s="58" t="s">
        <v>337</v>
      </c>
      <c r="B305" s="8">
        <v>-3884897.8</v>
      </c>
      <c r="C305" s="8">
        <v>171023.03</v>
      </c>
      <c r="D305" s="8">
        <v>-3713874.77</v>
      </c>
    </row>
    <row r="306" spans="1:4" x14ac:dyDescent="0.25">
      <c r="A306" s="58" t="s">
        <v>338</v>
      </c>
      <c r="B306" s="8">
        <v>-1669636.9</v>
      </c>
      <c r="C306" s="8">
        <v>-35401.199999999997</v>
      </c>
      <c r="D306" s="8">
        <v>-1705038.1</v>
      </c>
    </row>
    <row r="307" spans="1:4" x14ac:dyDescent="0.25">
      <c r="A307" s="58" t="s">
        <v>343</v>
      </c>
      <c r="B307" s="8">
        <v>410211283.14999998</v>
      </c>
      <c r="C307" s="8">
        <v>80453207.230000004</v>
      </c>
      <c r="D307" s="8">
        <v>490664490.38</v>
      </c>
    </row>
    <row r="308" spans="1:4" x14ac:dyDescent="0.25">
      <c r="A308" s="92" t="s">
        <v>192</v>
      </c>
    </row>
    <row r="309" spans="1:4" x14ac:dyDescent="0.25">
      <c r="A309" s="58" t="s">
        <v>344</v>
      </c>
    </row>
    <row r="310" spans="1:4" x14ac:dyDescent="0.25">
      <c r="A310" s="58" t="s">
        <v>315</v>
      </c>
      <c r="B310" s="8">
        <v>0</v>
      </c>
      <c r="C310" s="8">
        <v>121384.59</v>
      </c>
      <c r="D310" s="8">
        <v>121384.59</v>
      </c>
    </row>
    <row r="311" spans="1:4" x14ac:dyDescent="0.25">
      <c r="A311" s="58" t="s">
        <v>268</v>
      </c>
      <c r="B311" s="8">
        <v>0</v>
      </c>
      <c r="C311" s="8">
        <v>2465563.44</v>
      </c>
      <c r="D311" s="8">
        <v>2465563.44</v>
      </c>
    </row>
    <row r="312" spans="1:4" x14ac:dyDescent="0.25">
      <c r="A312" s="58" t="s">
        <v>262</v>
      </c>
      <c r="B312" s="8">
        <v>0</v>
      </c>
      <c r="C312" s="8">
        <v>-1653390.67</v>
      </c>
      <c r="D312" s="8">
        <v>-1653390.67</v>
      </c>
    </row>
    <row r="313" spans="1:4" x14ac:dyDescent="0.25">
      <c r="A313" s="58" t="s">
        <v>273</v>
      </c>
      <c r="B313" s="8">
        <v>0</v>
      </c>
      <c r="C313" s="8">
        <v>-57749.88</v>
      </c>
      <c r="D313" s="8">
        <v>-57749.88</v>
      </c>
    </row>
    <row r="314" spans="1:4" x14ac:dyDescent="0.25">
      <c r="A314" s="58" t="s">
        <v>334</v>
      </c>
      <c r="B314" s="8">
        <v>0</v>
      </c>
      <c r="C314" s="8">
        <v>810181.25</v>
      </c>
      <c r="D314" s="8">
        <v>810181.25</v>
      </c>
    </row>
    <row r="315" spans="1:4" x14ac:dyDescent="0.25">
      <c r="A315" s="58" t="s">
        <v>265</v>
      </c>
      <c r="B315" s="8">
        <v>0</v>
      </c>
      <c r="C315" s="8">
        <v>-928211.51</v>
      </c>
      <c r="D315" s="8">
        <v>-928211.51</v>
      </c>
    </row>
    <row r="316" spans="1:4" x14ac:dyDescent="0.25">
      <c r="A316" s="58" t="s">
        <v>345</v>
      </c>
      <c r="B316" s="8">
        <v>0</v>
      </c>
      <c r="C316" s="8">
        <v>757777.22</v>
      </c>
      <c r="D316" s="8">
        <v>757777.22</v>
      </c>
    </row>
    <row r="317" spans="1:4" x14ac:dyDescent="0.25">
      <c r="A317" s="92" t="s">
        <v>192</v>
      </c>
    </row>
    <row r="318" spans="1:4" x14ac:dyDescent="0.25">
      <c r="A318" s="58" t="s">
        <v>346</v>
      </c>
    </row>
    <row r="319" spans="1:4" x14ac:dyDescent="0.25">
      <c r="A319" s="58" t="s">
        <v>258</v>
      </c>
      <c r="B319" s="8">
        <v>0</v>
      </c>
      <c r="C319" s="8">
        <v>-1640513.38</v>
      </c>
      <c r="D319" s="8">
        <v>-1640513.38</v>
      </c>
    </row>
    <row r="320" spans="1:4" x14ac:dyDescent="0.25">
      <c r="A320" s="58" t="s">
        <v>259</v>
      </c>
      <c r="B320" s="8">
        <v>0</v>
      </c>
      <c r="C320" s="8">
        <v>-162434.63</v>
      </c>
      <c r="D320" s="8">
        <v>-162434.63</v>
      </c>
    </row>
    <row r="321" spans="1:4" x14ac:dyDescent="0.25">
      <c r="A321" s="58" t="s">
        <v>347</v>
      </c>
      <c r="B321" s="8">
        <v>0</v>
      </c>
      <c r="C321" s="8">
        <v>-1802948.01</v>
      </c>
      <c r="D321" s="8">
        <v>-1802948.01</v>
      </c>
    </row>
    <row r="322" spans="1:4" x14ac:dyDescent="0.25">
      <c r="A322" s="92" t="s">
        <v>192</v>
      </c>
    </row>
    <row r="323" spans="1:4" x14ac:dyDescent="0.25">
      <c r="A323" s="58" t="s">
        <v>348</v>
      </c>
    </row>
    <row r="324" spans="1:4" x14ac:dyDescent="0.25">
      <c r="A324" s="58" t="s">
        <v>286</v>
      </c>
      <c r="B324" s="8">
        <v>-13294.9</v>
      </c>
      <c r="C324" s="8">
        <v>-50184.38</v>
      </c>
      <c r="D324" s="8">
        <v>-63479.28</v>
      </c>
    </row>
    <row r="325" spans="1:4" x14ac:dyDescent="0.25">
      <c r="A325" s="58" t="s">
        <v>287</v>
      </c>
      <c r="B325" s="8">
        <v>-532694.34</v>
      </c>
      <c r="C325" s="8">
        <v>-85637.55</v>
      </c>
      <c r="D325" s="8">
        <v>-618331.89</v>
      </c>
    </row>
    <row r="326" spans="1:4" x14ac:dyDescent="0.25">
      <c r="A326" s="58" t="s">
        <v>194</v>
      </c>
      <c r="B326" s="8">
        <v>29427016.18</v>
      </c>
      <c r="C326" s="8">
        <v>246306.01</v>
      </c>
      <c r="D326" s="8">
        <v>29673322.190000001</v>
      </c>
    </row>
    <row r="327" spans="1:4" x14ac:dyDescent="0.25">
      <c r="A327" s="58" t="s">
        <v>195</v>
      </c>
      <c r="B327" s="8">
        <v>-9133968.4199999999</v>
      </c>
      <c r="C327" s="8">
        <v>-1128032.97</v>
      </c>
      <c r="D327" s="8">
        <v>-10262001.390000001</v>
      </c>
    </row>
    <row r="328" spans="1:4" x14ac:dyDescent="0.25">
      <c r="A328" s="58" t="s">
        <v>288</v>
      </c>
      <c r="B328" s="8">
        <v>31683.17</v>
      </c>
      <c r="C328" s="8">
        <v>-5431.57</v>
      </c>
      <c r="D328" s="8">
        <v>26251.599999999999</v>
      </c>
    </row>
    <row r="329" spans="1:4" x14ac:dyDescent="0.25">
      <c r="A329" s="58" t="s">
        <v>289</v>
      </c>
      <c r="B329" s="8">
        <v>33483.69</v>
      </c>
      <c r="C329" s="8">
        <v>-7478.15</v>
      </c>
      <c r="D329" s="8">
        <v>26005.54</v>
      </c>
    </row>
    <row r="330" spans="1:4" x14ac:dyDescent="0.25">
      <c r="A330" s="58" t="s">
        <v>290</v>
      </c>
      <c r="B330" s="8">
        <v>56009.36</v>
      </c>
      <c r="C330" s="8">
        <v>-10442.67</v>
      </c>
      <c r="D330" s="8">
        <v>45566.69</v>
      </c>
    </row>
    <row r="331" spans="1:4" x14ac:dyDescent="0.25">
      <c r="A331" s="58" t="s">
        <v>291</v>
      </c>
      <c r="B331" s="8">
        <v>0.01</v>
      </c>
      <c r="C331" s="8">
        <v>0</v>
      </c>
      <c r="D331" s="8">
        <v>0.01</v>
      </c>
    </row>
    <row r="332" spans="1:4" x14ac:dyDescent="0.25">
      <c r="A332" s="58" t="s">
        <v>292</v>
      </c>
      <c r="B332" s="8">
        <v>-0.01</v>
      </c>
      <c r="C332" s="8">
        <v>0.02</v>
      </c>
      <c r="D332" s="8">
        <v>0.01</v>
      </c>
    </row>
    <row r="333" spans="1:4" x14ac:dyDescent="0.25">
      <c r="A333" s="58" t="s">
        <v>293</v>
      </c>
      <c r="B333" s="8">
        <v>10526069.24</v>
      </c>
      <c r="C333" s="8">
        <v>-208623.51</v>
      </c>
      <c r="D333" s="8">
        <v>10317445.73</v>
      </c>
    </row>
    <row r="334" spans="1:4" x14ac:dyDescent="0.25">
      <c r="A334" s="58" t="s">
        <v>294</v>
      </c>
      <c r="B334" s="8">
        <v>-75168.41</v>
      </c>
      <c r="C334" s="8">
        <v>11986.41</v>
      </c>
      <c r="D334" s="8">
        <v>-63182</v>
      </c>
    </row>
    <row r="335" spans="1:4" x14ac:dyDescent="0.25">
      <c r="A335" s="58" t="s">
        <v>295</v>
      </c>
      <c r="B335" s="8">
        <v>-37314.050000000003</v>
      </c>
      <c r="C335" s="8">
        <v>3051.73</v>
      </c>
      <c r="D335" s="8">
        <v>-34262.32</v>
      </c>
    </row>
    <row r="336" spans="1:4" x14ac:dyDescent="0.25">
      <c r="A336" s="58" t="s">
        <v>296</v>
      </c>
      <c r="B336" s="8">
        <v>-4829616.8499999996</v>
      </c>
      <c r="C336" s="8">
        <v>-559694.05000000005</v>
      </c>
      <c r="D336" s="8">
        <v>-5389310.9000000004</v>
      </c>
    </row>
    <row r="337" spans="1:4" x14ac:dyDescent="0.25">
      <c r="A337" s="58" t="s">
        <v>297</v>
      </c>
      <c r="B337" s="8">
        <v>20792699.329999998</v>
      </c>
      <c r="C337" s="8">
        <v>2310131.7200000002</v>
      </c>
      <c r="D337" s="8">
        <v>23102831.050000001</v>
      </c>
    </row>
    <row r="338" spans="1:4" x14ac:dyDescent="0.25">
      <c r="A338" s="58" t="s">
        <v>298</v>
      </c>
      <c r="B338" s="8">
        <v>-6716346</v>
      </c>
      <c r="C338" s="8">
        <v>0</v>
      </c>
      <c r="D338" s="8">
        <v>-6716346</v>
      </c>
    </row>
    <row r="339" spans="1:4" x14ac:dyDescent="0.25">
      <c r="A339" s="58" t="s">
        <v>299</v>
      </c>
      <c r="B339" s="8">
        <v>-9227508.2599999998</v>
      </c>
      <c r="C339" s="8">
        <v>0</v>
      </c>
      <c r="D339" s="8">
        <v>-9227508.2599999998</v>
      </c>
    </row>
    <row r="340" spans="1:4" x14ac:dyDescent="0.25">
      <c r="A340" s="58" t="s">
        <v>300</v>
      </c>
      <c r="B340" s="8">
        <v>701989.23</v>
      </c>
      <c r="C340" s="8">
        <v>0</v>
      </c>
      <c r="D340" s="8">
        <v>701989.23</v>
      </c>
    </row>
    <row r="341" spans="1:4" x14ac:dyDescent="0.25">
      <c r="A341" s="58" t="s">
        <v>301</v>
      </c>
      <c r="B341" s="8">
        <v>-7.0000000000000007E-2</v>
      </c>
      <c r="C341" s="8">
        <v>-11147.43</v>
      </c>
      <c r="D341" s="8">
        <v>-11147.5</v>
      </c>
    </row>
    <row r="342" spans="1:4" x14ac:dyDescent="0.25">
      <c r="A342" s="58" t="s">
        <v>302</v>
      </c>
      <c r="B342" s="8">
        <v>367722.16</v>
      </c>
      <c r="C342" s="8">
        <v>-126779.68</v>
      </c>
      <c r="D342" s="8">
        <v>240942.48</v>
      </c>
    </row>
    <row r="343" spans="1:4" x14ac:dyDescent="0.25">
      <c r="A343" s="58" t="s">
        <v>303</v>
      </c>
      <c r="B343" s="8">
        <v>673888.71</v>
      </c>
      <c r="C343" s="8">
        <v>-157736.73000000001</v>
      </c>
      <c r="D343" s="8">
        <v>516151.98</v>
      </c>
    </row>
    <row r="344" spans="1:4" x14ac:dyDescent="0.25">
      <c r="A344" s="58" t="s">
        <v>304</v>
      </c>
      <c r="B344" s="8">
        <v>123566.99</v>
      </c>
      <c r="C344" s="8">
        <v>-6402.63</v>
      </c>
      <c r="D344" s="8">
        <v>117164.36</v>
      </c>
    </row>
    <row r="345" spans="1:4" x14ac:dyDescent="0.25">
      <c r="A345" s="58" t="s">
        <v>305</v>
      </c>
      <c r="B345" s="8">
        <v>70443.789999999994</v>
      </c>
      <c r="C345" s="8">
        <v>-8041.78</v>
      </c>
      <c r="D345" s="8">
        <v>62402.01</v>
      </c>
    </row>
    <row r="346" spans="1:4" x14ac:dyDescent="0.25">
      <c r="A346" s="58" t="s">
        <v>306</v>
      </c>
      <c r="B346" s="8">
        <v>574042.25</v>
      </c>
      <c r="C346" s="8">
        <v>-8283.82</v>
      </c>
      <c r="D346" s="8">
        <v>565758.43000000005</v>
      </c>
    </row>
    <row r="347" spans="1:4" x14ac:dyDescent="0.25">
      <c r="A347" s="58" t="s">
        <v>307</v>
      </c>
      <c r="B347" s="8">
        <v>95280477.599999994</v>
      </c>
      <c r="C347" s="8">
        <v>17087483.190000001</v>
      </c>
      <c r="D347" s="8">
        <v>112367960.79000001</v>
      </c>
    </row>
    <row r="348" spans="1:4" x14ac:dyDescent="0.25">
      <c r="A348" s="58" t="s">
        <v>308</v>
      </c>
      <c r="B348" s="8">
        <v>-3039105.65</v>
      </c>
      <c r="C348" s="8">
        <v>-270975.73</v>
      </c>
      <c r="D348" s="8">
        <v>-3310081.38</v>
      </c>
    </row>
    <row r="349" spans="1:4" x14ac:dyDescent="0.25">
      <c r="A349" s="58" t="s">
        <v>309</v>
      </c>
      <c r="B349" s="8">
        <v>-5603505.75</v>
      </c>
      <c r="C349" s="8">
        <v>-53273.63</v>
      </c>
      <c r="D349" s="8">
        <v>-5656779.3799999999</v>
      </c>
    </row>
    <row r="350" spans="1:4" x14ac:dyDescent="0.25">
      <c r="A350" s="58" t="s">
        <v>310</v>
      </c>
      <c r="B350" s="8">
        <v>84908.74</v>
      </c>
      <c r="C350" s="8">
        <v>13183.37</v>
      </c>
      <c r="D350" s="8">
        <v>98092.11</v>
      </c>
    </row>
    <row r="351" spans="1:4" x14ac:dyDescent="0.25">
      <c r="A351" s="58" t="s">
        <v>311</v>
      </c>
      <c r="B351" s="8">
        <v>-0.17</v>
      </c>
      <c r="C351" s="8">
        <v>0.28999999999999998</v>
      </c>
      <c r="D351" s="8">
        <v>0.12</v>
      </c>
    </row>
    <row r="352" spans="1:4" x14ac:dyDescent="0.25">
      <c r="A352" s="58" t="s">
        <v>312</v>
      </c>
      <c r="B352" s="8">
        <v>-3921521.67</v>
      </c>
      <c r="C352" s="8">
        <v>256821.15</v>
      </c>
      <c r="D352" s="8">
        <v>-3664700.52</v>
      </c>
    </row>
    <row r="353" spans="1:4" x14ac:dyDescent="0.25">
      <c r="A353" s="58" t="s">
        <v>313</v>
      </c>
      <c r="B353" s="8">
        <v>-140114.20000000001</v>
      </c>
      <c r="C353" s="8">
        <v>0</v>
      </c>
      <c r="D353" s="8">
        <v>-140114.20000000001</v>
      </c>
    </row>
    <row r="354" spans="1:4" x14ac:dyDescent="0.25">
      <c r="A354" s="58" t="s">
        <v>314</v>
      </c>
      <c r="B354" s="8">
        <v>-391773.33</v>
      </c>
      <c r="C354" s="8">
        <v>0</v>
      </c>
      <c r="D354" s="8">
        <v>-391773.33</v>
      </c>
    </row>
    <row r="355" spans="1:4" x14ac:dyDescent="0.25">
      <c r="A355" s="58" t="s">
        <v>315</v>
      </c>
      <c r="B355" s="8">
        <v>391773.33</v>
      </c>
      <c r="C355" s="8">
        <v>0</v>
      </c>
      <c r="D355" s="8">
        <v>391773.33</v>
      </c>
    </row>
    <row r="356" spans="1:4" x14ac:dyDescent="0.25">
      <c r="A356" s="58" t="s">
        <v>215</v>
      </c>
      <c r="B356" s="8">
        <v>-1263867.1399999999</v>
      </c>
      <c r="C356" s="8">
        <v>0.01</v>
      </c>
      <c r="D356" s="8">
        <v>-1263867.1299999999</v>
      </c>
    </row>
    <row r="357" spans="1:4" x14ac:dyDescent="0.25">
      <c r="A357" s="58" t="s">
        <v>268</v>
      </c>
      <c r="B357" s="8">
        <v>1263867.1399999999</v>
      </c>
      <c r="C357" s="8">
        <v>-0.01</v>
      </c>
      <c r="D357" s="8">
        <v>1263867.1299999999</v>
      </c>
    </row>
    <row r="358" spans="1:4" x14ac:dyDescent="0.25">
      <c r="A358" s="58" t="s">
        <v>316</v>
      </c>
      <c r="B358" s="8">
        <v>-699715.64</v>
      </c>
      <c r="C358" s="8">
        <v>72007.820000000007</v>
      </c>
      <c r="D358" s="8">
        <v>-627707.81999999995</v>
      </c>
    </row>
    <row r="359" spans="1:4" x14ac:dyDescent="0.25">
      <c r="A359" s="58" t="s">
        <v>317</v>
      </c>
      <c r="B359" s="8">
        <v>-11282.32</v>
      </c>
      <c r="C359" s="8">
        <v>-3461.85</v>
      </c>
      <c r="D359" s="8">
        <v>-14744.17</v>
      </c>
    </row>
    <row r="360" spans="1:4" x14ac:dyDescent="0.25">
      <c r="A360" s="58" t="s">
        <v>318</v>
      </c>
      <c r="B360" s="8">
        <v>-4206.51</v>
      </c>
      <c r="C360" s="8">
        <v>655.62</v>
      </c>
      <c r="D360" s="8">
        <v>-3550.89</v>
      </c>
    </row>
    <row r="361" spans="1:4" x14ac:dyDescent="0.25">
      <c r="A361" s="58" t="s">
        <v>319</v>
      </c>
      <c r="B361" s="8">
        <v>145379.82</v>
      </c>
      <c r="C361" s="8">
        <v>-145379.82</v>
      </c>
      <c r="D361" s="8">
        <v>0</v>
      </c>
    </row>
    <row r="362" spans="1:4" x14ac:dyDescent="0.25">
      <c r="A362" s="58" t="s">
        <v>320</v>
      </c>
      <c r="B362" s="8">
        <v>-3137811.93</v>
      </c>
      <c r="C362" s="8">
        <v>4381639.66</v>
      </c>
      <c r="D362" s="8">
        <v>1243827.73</v>
      </c>
    </row>
    <row r="363" spans="1:4" x14ac:dyDescent="0.25">
      <c r="A363" s="58" t="s">
        <v>322</v>
      </c>
      <c r="B363" s="8">
        <v>-61350.82</v>
      </c>
      <c r="C363" s="8">
        <v>-210213.95</v>
      </c>
      <c r="D363" s="8">
        <v>-271564.77</v>
      </c>
    </row>
    <row r="364" spans="1:4" x14ac:dyDescent="0.25">
      <c r="A364" s="58" t="s">
        <v>323</v>
      </c>
      <c r="B364" s="8">
        <v>-12841.09</v>
      </c>
      <c r="C364" s="8">
        <v>-0.02</v>
      </c>
      <c r="D364" s="8">
        <v>-12841.11</v>
      </c>
    </row>
    <row r="365" spans="1:4" x14ac:dyDescent="0.25">
      <c r="A365" s="58" t="s">
        <v>208</v>
      </c>
      <c r="B365" s="8">
        <v>-598893.97</v>
      </c>
      <c r="C365" s="8">
        <v>0.01</v>
      </c>
      <c r="D365" s="8">
        <v>-598893.96</v>
      </c>
    </row>
    <row r="366" spans="1:4" x14ac:dyDescent="0.25">
      <c r="A366" s="58" t="s">
        <v>258</v>
      </c>
      <c r="B366" s="8">
        <v>598893.97</v>
      </c>
      <c r="C366" s="8">
        <v>-0.01</v>
      </c>
      <c r="D366" s="8">
        <v>598893.96</v>
      </c>
    </row>
    <row r="367" spans="1:4" x14ac:dyDescent="0.25">
      <c r="A367" s="58" t="s">
        <v>209</v>
      </c>
      <c r="B367" s="8">
        <v>-55145.75</v>
      </c>
      <c r="C367" s="8">
        <v>0</v>
      </c>
      <c r="D367" s="8">
        <v>-55145.75</v>
      </c>
    </row>
    <row r="368" spans="1:4" x14ac:dyDescent="0.25">
      <c r="A368" s="58" t="s">
        <v>259</v>
      </c>
      <c r="B368" s="8">
        <v>55145.75</v>
      </c>
      <c r="C368" s="8">
        <v>0</v>
      </c>
      <c r="D368" s="8">
        <v>55145.75</v>
      </c>
    </row>
    <row r="369" spans="1:4" x14ac:dyDescent="0.25">
      <c r="A369" s="58" t="s">
        <v>212</v>
      </c>
      <c r="B369" s="8">
        <v>-143530.88</v>
      </c>
      <c r="C369" s="8">
        <v>-0.03</v>
      </c>
      <c r="D369" s="8">
        <v>-143530.91</v>
      </c>
    </row>
    <row r="370" spans="1:4" x14ac:dyDescent="0.25">
      <c r="A370" s="58" t="s">
        <v>324</v>
      </c>
      <c r="B370" s="8">
        <v>8283959.6200000001</v>
      </c>
      <c r="C370" s="8">
        <v>-29621.48</v>
      </c>
      <c r="D370" s="8">
        <v>8254338.1399999997</v>
      </c>
    </row>
    <row r="371" spans="1:4" x14ac:dyDescent="0.25">
      <c r="A371" s="58" t="s">
        <v>325</v>
      </c>
      <c r="B371" s="8">
        <v>-68408.44</v>
      </c>
      <c r="C371" s="8">
        <v>0</v>
      </c>
      <c r="D371" s="8">
        <v>-68408.44</v>
      </c>
    </row>
    <row r="372" spans="1:4" x14ac:dyDescent="0.25">
      <c r="A372" s="58" t="s">
        <v>216</v>
      </c>
      <c r="B372" s="8">
        <v>-9059869.3699999992</v>
      </c>
      <c r="C372" s="8">
        <v>0.02</v>
      </c>
      <c r="D372" s="8">
        <v>-9059869.3499999996</v>
      </c>
    </row>
    <row r="373" spans="1:4" x14ac:dyDescent="0.25">
      <c r="A373" s="58" t="s">
        <v>262</v>
      </c>
      <c r="B373" s="8">
        <v>9059869.3699999992</v>
      </c>
      <c r="C373" s="8">
        <v>-0.02</v>
      </c>
      <c r="D373" s="8">
        <v>9059869.3499999996</v>
      </c>
    </row>
    <row r="374" spans="1:4" x14ac:dyDescent="0.25">
      <c r="A374" s="58" t="s">
        <v>326</v>
      </c>
      <c r="B374" s="8">
        <v>21255.45</v>
      </c>
      <c r="C374" s="8">
        <v>-21255.34</v>
      </c>
      <c r="D374" s="8">
        <v>0.11</v>
      </c>
    </row>
    <row r="375" spans="1:4" x14ac:dyDescent="0.25">
      <c r="A375" s="58" t="s">
        <v>327</v>
      </c>
      <c r="B375" s="8">
        <v>48833294.219999999</v>
      </c>
      <c r="C375" s="8">
        <v>5693130.1200000001</v>
      </c>
      <c r="D375" s="8">
        <v>54526424.340000004</v>
      </c>
    </row>
    <row r="376" spans="1:4" x14ac:dyDescent="0.25">
      <c r="A376" s="58" t="s">
        <v>328</v>
      </c>
      <c r="B376" s="8">
        <v>-6478.69</v>
      </c>
      <c r="C376" s="8">
        <v>-2613.7600000000002</v>
      </c>
      <c r="D376" s="8">
        <v>-9092.4500000000007</v>
      </c>
    </row>
    <row r="377" spans="1:4" x14ac:dyDescent="0.25">
      <c r="A377" s="58" t="s">
        <v>217</v>
      </c>
      <c r="B377" s="8">
        <v>-36727.46</v>
      </c>
      <c r="C377" s="8">
        <v>-0.01</v>
      </c>
      <c r="D377" s="8">
        <v>-36727.47</v>
      </c>
    </row>
    <row r="378" spans="1:4" x14ac:dyDescent="0.25">
      <c r="A378" s="58" t="s">
        <v>273</v>
      </c>
      <c r="B378" s="8">
        <v>36727.46</v>
      </c>
      <c r="C378" s="8">
        <v>0.01</v>
      </c>
      <c r="D378" s="8">
        <v>36727.47</v>
      </c>
    </row>
    <row r="379" spans="1:4" x14ac:dyDescent="0.25">
      <c r="A379" s="58" t="s">
        <v>329</v>
      </c>
      <c r="B379" s="8">
        <v>-1691399.95</v>
      </c>
      <c r="C379" s="8">
        <v>-168913.4</v>
      </c>
      <c r="D379" s="8">
        <v>-1860313.35</v>
      </c>
    </row>
    <row r="380" spans="1:4" x14ac:dyDescent="0.25">
      <c r="A380" s="58" t="s">
        <v>330</v>
      </c>
      <c r="B380" s="8">
        <v>-10638410.52</v>
      </c>
      <c r="C380" s="8">
        <v>-31143.119999999999</v>
      </c>
      <c r="D380" s="8">
        <v>-10669553.640000001</v>
      </c>
    </row>
    <row r="381" spans="1:4" x14ac:dyDescent="0.25">
      <c r="A381" s="58" t="s">
        <v>331</v>
      </c>
      <c r="B381" s="8">
        <v>-324578.86</v>
      </c>
      <c r="C381" s="8">
        <v>-38616.230000000003</v>
      </c>
      <c r="D381" s="8">
        <v>-363195.09</v>
      </c>
    </row>
    <row r="382" spans="1:4" x14ac:dyDescent="0.25">
      <c r="A382" s="58" t="s">
        <v>332</v>
      </c>
      <c r="B382" s="8">
        <v>-7325.04</v>
      </c>
      <c r="C382" s="8">
        <v>0</v>
      </c>
      <c r="D382" s="8">
        <v>-7325.04</v>
      </c>
    </row>
    <row r="383" spans="1:4" x14ac:dyDescent="0.25">
      <c r="A383" s="58" t="s">
        <v>333</v>
      </c>
      <c r="B383" s="8">
        <v>-9522.5499999999993</v>
      </c>
      <c r="C383" s="8">
        <v>-0.02</v>
      </c>
      <c r="D383" s="8">
        <v>-9522.57</v>
      </c>
    </row>
    <row r="384" spans="1:4" x14ac:dyDescent="0.25">
      <c r="A384" s="58" t="s">
        <v>334</v>
      </c>
      <c r="B384" s="8">
        <v>9522.5499999999993</v>
      </c>
      <c r="C384" s="8">
        <v>0.02</v>
      </c>
      <c r="D384" s="8">
        <v>9522.57</v>
      </c>
    </row>
    <row r="385" spans="1:4" x14ac:dyDescent="0.25">
      <c r="A385" s="58" t="s">
        <v>218</v>
      </c>
      <c r="B385" s="8">
        <v>-183949.98</v>
      </c>
      <c r="C385" s="8">
        <v>0</v>
      </c>
      <c r="D385" s="8">
        <v>-183949.98</v>
      </c>
    </row>
    <row r="386" spans="1:4" x14ac:dyDescent="0.25">
      <c r="A386" s="58" t="s">
        <v>265</v>
      </c>
      <c r="B386" s="8">
        <v>183949.98</v>
      </c>
      <c r="C386" s="8">
        <v>0</v>
      </c>
      <c r="D386" s="8">
        <v>183949.98</v>
      </c>
    </row>
    <row r="387" spans="1:4" x14ac:dyDescent="0.25">
      <c r="A387" s="58" t="s">
        <v>196</v>
      </c>
      <c r="B387" s="8">
        <v>-5105.87</v>
      </c>
      <c r="C387" s="8">
        <v>-33345.089999999997</v>
      </c>
      <c r="D387" s="8">
        <v>-38450.959999999999</v>
      </c>
    </row>
    <row r="388" spans="1:4" x14ac:dyDescent="0.25">
      <c r="A388" s="58" t="s">
        <v>335</v>
      </c>
      <c r="B388" s="8">
        <v>-58873.88</v>
      </c>
      <c r="C388" s="8">
        <v>-25410.799999999999</v>
      </c>
      <c r="D388" s="8">
        <v>-84284.68</v>
      </c>
    </row>
    <row r="389" spans="1:4" x14ac:dyDescent="0.25">
      <c r="A389" s="58" t="s">
        <v>336</v>
      </c>
      <c r="B389" s="8">
        <v>-151165.51999999999</v>
      </c>
      <c r="C389" s="8">
        <v>-13285.33</v>
      </c>
      <c r="D389" s="8">
        <v>-164450.85</v>
      </c>
    </row>
    <row r="390" spans="1:4" x14ac:dyDescent="0.25">
      <c r="A390" s="58" t="s">
        <v>337</v>
      </c>
      <c r="B390" s="8">
        <v>-1326655.33</v>
      </c>
      <c r="C390" s="8">
        <v>58061.46</v>
      </c>
      <c r="D390" s="8">
        <v>-1268593.8700000001</v>
      </c>
    </row>
    <row r="391" spans="1:4" x14ac:dyDescent="0.25">
      <c r="A391" s="58" t="s">
        <v>338</v>
      </c>
      <c r="B391" s="8">
        <v>-567000.46</v>
      </c>
      <c r="C391" s="8">
        <v>-12016.45</v>
      </c>
      <c r="D391" s="8">
        <v>-579016.91</v>
      </c>
    </row>
    <row r="392" spans="1:4" x14ac:dyDescent="0.25">
      <c r="A392" s="58" t="s">
        <v>349</v>
      </c>
      <c r="B392" s="8">
        <v>153841589.06</v>
      </c>
      <c r="C392" s="8">
        <v>26701015.620000001</v>
      </c>
      <c r="D392" s="8">
        <v>180542604.68000001</v>
      </c>
    </row>
    <row r="393" spans="1:4" x14ac:dyDescent="0.25">
      <c r="A393" s="92" t="s">
        <v>192</v>
      </c>
    </row>
    <row r="394" spans="1:4" x14ac:dyDescent="0.25">
      <c r="A394" s="58" t="s">
        <v>350</v>
      </c>
    </row>
    <row r="395" spans="1:4" x14ac:dyDescent="0.25">
      <c r="A395" s="58" t="s">
        <v>199</v>
      </c>
      <c r="B395" s="8">
        <v>685344.67</v>
      </c>
      <c r="C395" s="8">
        <v>-87490.2</v>
      </c>
      <c r="D395" s="8">
        <v>597854.47</v>
      </c>
    </row>
    <row r="396" spans="1:4" x14ac:dyDescent="0.25">
      <c r="A396" s="58" t="s">
        <v>351</v>
      </c>
      <c r="B396" s="8">
        <v>685344.67</v>
      </c>
      <c r="C396" s="8">
        <v>-87490.2</v>
      </c>
      <c r="D396" s="8">
        <v>597854.47</v>
      </c>
    </row>
    <row r="397" spans="1:4" x14ac:dyDescent="0.25">
      <c r="A397" s="92" t="s">
        <v>192</v>
      </c>
    </row>
    <row r="398" spans="1:4" x14ac:dyDescent="0.25">
      <c r="A398" s="58" t="s">
        <v>352</v>
      </c>
    </row>
    <row r="399" spans="1:4" x14ac:dyDescent="0.25">
      <c r="A399" s="58" t="s">
        <v>279</v>
      </c>
      <c r="B399" s="8">
        <v>0</v>
      </c>
      <c r="C399" s="8">
        <v>0</v>
      </c>
      <c r="D399" s="8">
        <v>0</v>
      </c>
    </row>
    <row r="400" spans="1:4" x14ac:dyDescent="0.25">
      <c r="A400" s="58" t="s">
        <v>353</v>
      </c>
      <c r="B400" s="8">
        <v>0</v>
      </c>
      <c r="C400" s="8">
        <v>0</v>
      </c>
      <c r="D400" s="8">
        <v>0</v>
      </c>
    </row>
    <row r="401" spans="1:4" x14ac:dyDescent="0.25">
      <c r="A401" s="92" t="s">
        <v>192</v>
      </c>
    </row>
    <row r="402" spans="1:4" x14ac:dyDescent="0.25">
      <c r="A402" s="58" t="s">
        <v>354</v>
      </c>
    </row>
    <row r="403" spans="1:4" x14ac:dyDescent="0.25">
      <c r="A403" s="58" t="s">
        <v>279</v>
      </c>
      <c r="B403" s="8">
        <v>0</v>
      </c>
      <c r="C403" s="8">
        <v>0</v>
      </c>
      <c r="D403" s="8">
        <v>0</v>
      </c>
    </row>
    <row r="404" spans="1:4" x14ac:dyDescent="0.25">
      <c r="A404" s="58" t="s">
        <v>355</v>
      </c>
      <c r="B404" s="8">
        <v>0</v>
      </c>
      <c r="C404" s="8">
        <v>0</v>
      </c>
      <c r="D404" s="8">
        <v>0</v>
      </c>
    </row>
    <row r="405" spans="1:4" x14ac:dyDescent="0.25">
      <c r="A405" s="92" t="s">
        <v>192</v>
      </c>
    </row>
    <row r="406" spans="1:4" x14ac:dyDescent="0.25">
      <c r="A406" s="58" t="s">
        <v>356</v>
      </c>
    </row>
    <row r="407" spans="1:4" x14ac:dyDescent="0.25">
      <c r="A407" s="58" t="s">
        <v>279</v>
      </c>
      <c r="B407" s="8">
        <v>0</v>
      </c>
      <c r="C407" s="8">
        <v>0</v>
      </c>
      <c r="D407" s="8">
        <v>0</v>
      </c>
    </row>
    <row r="408" spans="1:4" x14ac:dyDescent="0.25">
      <c r="A408" s="58" t="s">
        <v>357</v>
      </c>
      <c r="B408" s="8">
        <v>0</v>
      </c>
      <c r="C408" s="8">
        <v>0</v>
      </c>
      <c r="D408" s="8">
        <v>0</v>
      </c>
    </row>
    <row r="409" spans="1:4" x14ac:dyDescent="0.25">
      <c r="A409" s="92" t="s">
        <v>192</v>
      </c>
    </row>
    <row r="410" spans="1:4" x14ac:dyDescent="0.25">
      <c r="A410" s="58" t="s">
        <v>358</v>
      </c>
    </row>
    <row r="411" spans="1:4" x14ac:dyDescent="0.25">
      <c r="A411" s="58" t="s">
        <v>279</v>
      </c>
      <c r="B411" s="8">
        <v>0</v>
      </c>
      <c r="C411" s="8">
        <v>0</v>
      </c>
      <c r="D411" s="8">
        <v>0</v>
      </c>
    </row>
    <row r="412" spans="1:4" x14ac:dyDescent="0.25">
      <c r="A412" s="58" t="s">
        <v>359</v>
      </c>
      <c r="B412" s="8">
        <v>0</v>
      </c>
      <c r="C412" s="8">
        <v>0</v>
      </c>
      <c r="D412" s="8">
        <v>0</v>
      </c>
    </row>
    <row r="413" spans="1:4" x14ac:dyDescent="0.25">
      <c r="A413" s="92" t="s">
        <v>192</v>
      </c>
    </row>
    <row r="414" spans="1:4" x14ac:dyDescent="0.25">
      <c r="A414" s="58" t="s">
        <v>360</v>
      </c>
    </row>
    <row r="415" spans="1:4" x14ac:dyDescent="0.25">
      <c r="A415" s="58" t="s">
        <v>202</v>
      </c>
      <c r="B415" s="8">
        <v>0</v>
      </c>
      <c r="C415" s="8">
        <v>19783342.280000001</v>
      </c>
      <c r="D415" s="8">
        <v>19783342.280000001</v>
      </c>
    </row>
    <row r="416" spans="1:4" x14ac:dyDescent="0.25">
      <c r="A416" s="58" t="s">
        <v>361</v>
      </c>
      <c r="B416" s="8">
        <v>0</v>
      </c>
      <c r="C416" s="8">
        <v>19783342.280000001</v>
      </c>
      <c r="D416" s="8">
        <v>19783342.280000001</v>
      </c>
    </row>
    <row r="417" spans="1:4" x14ac:dyDescent="0.25">
      <c r="A417" s="92" t="s">
        <v>192</v>
      </c>
    </row>
    <row r="418" spans="1:4" x14ac:dyDescent="0.25">
      <c r="A418" s="58" t="s">
        <v>362</v>
      </c>
    </row>
    <row r="419" spans="1:4" x14ac:dyDescent="0.25">
      <c r="A419" s="58" t="s">
        <v>205</v>
      </c>
      <c r="B419" s="8">
        <v>3.51</v>
      </c>
      <c r="C419" s="8">
        <v>931.3</v>
      </c>
      <c r="D419" s="8">
        <v>934.81</v>
      </c>
    </row>
    <row r="420" spans="1:4" x14ac:dyDescent="0.25">
      <c r="A420" s="58" t="s">
        <v>363</v>
      </c>
      <c r="B420" s="8">
        <v>3.51</v>
      </c>
      <c r="C420" s="8">
        <v>931.3</v>
      </c>
      <c r="D420" s="8">
        <v>934.81</v>
      </c>
    </row>
    <row r="421" spans="1:4" x14ac:dyDescent="0.25">
      <c r="A421" s="92" t="s">
        <v>192</v>
      </c>
    </row>
    <row r="422" spans="1:4" x14ac:dyDescent="0.25">
      <c r="A422" s="58" t="s">
        <v>364</v>
      </c>
    </row>
    <row r="423" spans="1:4" x14ac:dyDescent="0.25">
      <c r="A423" s="58" t="s">
        <v>202</v>
      </c>
      <c r="B423" s="8">
        <v>-19783342.280000001</v>
      </c>
      <c r="C423" s="8">
        <v>0</v>
      </c>
      <c r="D423" s="8">
        <v>-19783342.280000001</v>
      </c>
    </row>
    <row r="424" spans="1:4" x14ac:dyDescent="0.25">
      <c r="A424" s="58" t="s">
        <v>365</v>
      </c>
      <c r="B424" s="8">
        <v>-19783342.280000001</v>
      </c>
      <c r="C424" s="8">
        <v>0</v>
      </c>
      <c r="D424" s="8">
        <v>-19783342.280000001</v>
      </c>
    </row>
    <row r="425" spans="1:4" x14ac:dyDescent="0.25">
      <c r="A425" s="92" t="s">
        <v>192</v>
      </c>
    </row>
    <row r="426" spans="1:4" x14ac:dyDescent="0.25">
      <c r="A426" s="58" t="s">
        <v>366</v>
      </c>
    </row>
    <row r="427" spans="1:4" x14ac:dyDescent="0.25">
      <c r="A427" s="58" t="s">
        <v>205</v>
      </c>
      <c r="B427" s="8">
        <v>-63.79</v>
      </c>
      <c r="C427" s="8">
        <v>-51.22</v>
      </c>
      <c r="D427" s="8">
        <v>-115.01</v>
      </c>
    </row>
    <row r="428" spans="1:4" x14ac:dyDescent="0.25">
      <c r="A428" s="58" t="s">
        <v>367</v>
      </c>
      <c r="B428" s="8">
        <v>-63.79</v>
      </c>
      <c r="C428" s="8">
        <v>-51.22</v>
      </c>
      <c r="D428" s="8">
        <v>-115.01</v>
      </c>
    </row>
    <row r="429" spans="1:4" x14ac:dyDescent="0.25">
      <c r="A429" s="92" t="s">
        <v>192</v>
      </c>
    </row>
    <row r="430" spans="1:4" x14ac:dyDescent="0.25">
      <c r="A430" s="58" t="s">
        <v>368</v>
      </c>
    </row>
    <row r="431" spans="1:4" x14ac:dyDescent="0.25">
      <c r="A431" s="58" t="s">
        <v>294</v>
      </c>
      <c r="B431" s="8">
        <v>0</v>
      </c>
      <c r="C431" s="8">
        <v>0.01</v>
      </c>
      <c r="D431" s="8">
        <v>0.01</v>
      </c>
    </row>
    <row r="432" spans="1:4" x14ac:dyDescent="0.25">
      <c r="A432" s="58" t="s">
        <v>369</v>
      </c>
      <c r="B432" s="8">
        <v>0</v>
      </c>
      <c r="C432" s="8">
        <v>0.01</v>
      </c>
      <c r="D432" s="8">
        <v>0.01</v>
      </c>
    </row>
    <row r="433" spans="1:4" x14ac:dyDescent="0.25">
      <c r="A433" s="92" t="s">
        <v>192</v>
      </c>
    </row>
    <row r="434" spans="1:4" x14ac:dyDescent="0.25">
      <c r="A434" s="58" t="s">
        <v>370</v>
      </c>
    </row>
    <row r="435" spans="1:4" x14ac:dyDescent="0.25">
      <c r="A435" s="58" t="s">
        <v>221</v>
      </c>
      <c r="B435" s="8">
        <v>0.01</v>
      </c>
      <c r="C435" s="8">
        <v>0</v>
      </c>
      <c r="D435" s="8">
        <v>0.01</v>
      </c>
    </row>
    <row r="436" spans="1:4" x14ac:dyDescent="0.25">
      <c r="A436" s="58" t="s">
        <v>371</v>
      </c>
      <c r="B436" s="8">
        <v>0.01</v>
      </c>
      <c r="C436" s="8">
        <v>0</v>
      </c>
      <c r="D436" s="8">
        <v>0.01</v>
      </c>
    </row>
    <row r="437" spans="1:4" x14ac:dyDescent="0.25">
      <c r="A437" s="92" t="s">
        <v>192</v>
      </c>
    </row>
    <row r="438" spans="1:4" x14ac:dyDescent="0.25">
      <c r="A438" s="58" t="s">
        <v>372</v>
      </c>
    </row>
    <row r="439" spans="1:4" x14ac:dyDescent="0.25">
      <c r="A439" s="58" t="s">
        <v>205</v>
      </c>
      <c r="B439" s="8">
        <v>0.01</v>
      </c>
      <c r="C439" s="8">
        <v>0</v>
      </c>
      <c r="D439" s="8">
        <v>0.01</v>
      </c>
    </row>
    <row r="440" spans="1:4" x14ac:dyDescent="0.25">
      <c r="A440" s="58" t="s">
        <v>373</v>
      </c>
      <c r="B440" s="8">
        <v>0.01</v>
      </c>
      <c r="C440" s="8">
        <v>0</v>
      </c>
      <c r="D440" s="8">
        <v>0.01</v>
      </c>
    </row>
    <row r="441" spans="1:4" x14ac:dyDescent="0.25">
      <c r="A441" s="92" t="s">
        <v>192</v>
      </c>
    </row>
    <row r="442" spans="1:4" x14ac:dyDescent="0.25">
      <c r="A442" s="58" t="s">
        <v>374</v>
      </c>
    </row>
    <row r="443" spans="1:4" x14ac:dyDescent="0.25">
      <c r="A443" s="58" t="s">
        <v>205</v>
      </c>
      <c r="B443" s="8">
        <v>0</v>
      </c>
      <c r="C443" s="8">
        <v>-0.01</v>
      </c>
      <c r="D443" s="8">
        <v>-0.01</v>
      </c>
    </row>
    <row r="444" spans="1:4" x14ac:dyDescent="0.25">
      <c r="A444" s="58" t="s">
        <v>375</v>
      </c>
      <c r="B444" s="8">
        <v>0</v>
      </c>
      <c r="C444" s="8">
        <v>-0.01</v>
      </c>
      <c r="D444" s="8">
        <v>-0.01</v>
      </c>
    </row>
    <row r="445" spans="1:4" x14ac:dyDescent="0.25">
      <c r="A445" s="92" t="s">
        <v>192</v>
      </c>
    </row>
    <row r="446" spans="1:4" x14ac:dyDescent="0.25">
      <c r="A446" s="58" t="s">
        <v>376</v>
      </c>
      <c r="B446" s="8">
        <v>0</v>
      </c>
      <c r="C446" s="8">
        <v>0</v>
      </c>
      <c r="D446" s="8">
        <v>0</v>
      </c>
    </row>
    <row r="447" spans="1:4" x14ac:dyDescent="0.25">
      <c r="A447" s="92" t="s">
        <v>192</v>
      </c>
    </row>
    <row r="448" spans="1:4" x14ac:dyDescent="0.25">
      <c r="A448" s="88">
        <v>43111.442407407405</v>
      </c>
    </row>
  </sheetData>
  <pageMargins left="0.7" right="0.7" top="0.75" bottom="0.75" header="0.3" footer="0.3"/>
  <pageSetup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5"/>
  <sheetViews>
    <sheetView topLeftCell="A10" workbookViewId="0">
      <selection activeCell="I46" sqref="I46"/>
    </sheetView>
  </sheetViews>
  <sheetFormatPr defaultRowHeight="15" x14ac:dyDescent="0.25"/>
  <cols>
    <col min="1" max="1" width="7.28515625" customWidth="1"/>
    <col min="2" max="2" width="29.28515625" bestFit="1" customWidth="1"/>
    <col min="3" max="6" width="15.28515625" bestFit="1" customWidth="1"/>
    <col min="7" max="9" width="14" bestFit="1" customWidth="1"/>
    <col min="10" max="10" width="13.28515625" bestFit="1" customWidth="1"/>
  </cols>
  <sheetData>
    <row r="1" spans="1:13" x14ac:dyDescent="0.25">
      <c r="A1" s="4" t="s">
        <v>425</v>
      </c>
    </row>
    <row r="2" spans="1:13" x14ac:dyDescent="0.25">
      <c r="A2" s="4" t="s">
        <v>424</v>
      </c>
    </row>
    <row r="3" spans="1:13" x14ac:dyDescent="0.25">
      <c r="A3" s="4" t="s">
        <v>4</v>
      </c>
    </row>
    <row r="4" spans="1:13" x14ac:dyDescent="0.25">
      <c r="A4" s="4" t="s">
        <v>2</v>
      </c>
    </row>
    <row r="5" spans="1:13" x14ac:dyDescent="0.25">
      <c r="A5" s="4" t="s">
        <v>444</v>
      </c>
    </row>
    <row r="6" spans="1:13" ht="45" x14ac:dyDescent="0.25">
      <c r="A6" s="2"/>
      <c r="B6" s="2"/>
      <c r="C6" s="43" t="s">
        <v>447</v>
      </c>
      <c r="D6" s="43" t="s">
        <v>446</v>
      </c>
      <c r="E6" s="43" t="s">
        <v>445</v>
      </c>
      <c r="F6" s="43" t="s">
        <v>443</v>
      </c>
      <c r="G6" s="2"/>
      <c r="H6" s="2"/>
      <c r="I6" s="2"/>
      <c r="J6" s="2"/>
      <c r="K6" s="2"/>
    </row>
    <row r="7" spans="1:13" x14ac:dyDescent="0.25">
      <c r="A7" s="101" t="s">
        <v>421</v>
      </c>
      <c r="B7" s="101"/>
      <c r="C7" s="2"/>
      <c r="D7" s="2"/>
      <c r="E7" s="2"/>
      <c r="F7" s="2"/>
      <c r="G7" s="2"/>
      <c r="H7" s="2"/>
      <c r="I7" s="2"/>
      <c r="J7" s="2"/>
      <c r="K7" s="2"/>
    </row>
    <row r="8" spans="1:13" x14ac:dyDescent="0.25">
      <c r="A8" s="101" t="s">
        <v>448</v>
      </c>
      <c r="B8" s="101"/>
      <c r="C8" s="2"/>
      <c r="D8" s="2"/>
      <c r="E8" s="2"/>
      <c r="F8" s="2"/>
      <c r="G8" s="2"/>
      <c r="H8" s="43" t="s">
        <v>441</v>
      </c>
      <c r="I8" s="2"/>
      <c r="J8" s="2"/>
      <c r="K8" s="2"/>
    </row>
    <row r="9" spans="1:13" x14ac:dyDescent="0.25">
      <c r="A9" s="102" t="s">
        <v>449</v>
      </c>
      <c r="B9" s="103"/>
      <c r="C9" s="45"/>
      <c r="D9" s="45"/>
      <c r="E9" s="45"/>
      <c r="F9" s="45"/>
      <c r="G9" s="45" t="s">
        <v>452</v>
      </c>
      <c r="H9" s="45">
        <v>0.33949501038108632</v>
      </c>
      <c r="I9" s="45" t="s">
        <v>453</v>
      </c>
      <c r="J9" s="45" t="s">
        <v>454</v>
      </c>
      <c r="K9" s="51" t="s">
        <v>455</v>
      </c>
    </row>
    <row r="10" spans="1:13" x14ac:dyDescent="0.25">
      <c r="A10" s="47" t="s">
        <v>16</v>
      </c>
      <c r="B10" s="40" t="s">
        <v>17</v>
      </c>
      <c r="C10" s="41">
        <v>8</v>
      </c>
      <c r="D10" s="41">
        <v>0</v>
      </c>
      <c r="E10" s="41">
        <v>0</v>
      </c>
      <c r="F10" s="41">
        <v>8</v>
      </c>
      <c r="G10" s="42">
        <f>+F10*21%</f>
        <v>1.68</v>
      </c>
      <c r="H10" s="42">
        <f>+G10*$H$9</f>
        <v>0.570351617440225</v>
      </c>
      <c r="I10" s="48">
        <f>+G10+H10</f>
        <v>2.2503516174402249</v>
      </c>
      <c r="J10" s="42">
        <f>VLOOKUP(B10,'Report 51051'!$A$12:$K$40,11,FALSE)</f>
        <v>-2.2400000000000002</v>
      </c>
      <c r="K10" s="52">
        <f>+I10+J10</f>
        <v>1.0351617440224725E-2</v>
      </c>
    </row>
    <row r="11" spans="1:13" x14ac:dyDescent="0.25">
      <c r="A11" s="47" t="s">
        <v>16</v>
      </c>
      <c r="B11" s="40" t="s">
        <v>18</v>
      </c>
      <c r="C11" s="41">
        <v>-12349.09</v>
      </c>
      <c r="D11" s="41">
        <v>376.73</v>
      </c>
      <c r="E11" s="41">
        <v>376.73</v>
      </c>
      <c r="F11" s="41">
        <v>-11972.36</v>
      </c>
      <c r="G11" s="42">
        <f t="shared" ref="G11:G40" si="0">+F11*21%</f>
        <v>-2514.1956</v>
      </c>
      <c r="H11" s="42">
        <f t="shared" ref="H11:H37" si="1">+G11*$H$9</f>
        <v>-853.55686132208155</v>
      </c>
      <c r="I11" s="48">
        <f t="shared" ref="I11:I37" si="2">+G11+H11</f>
        <v>-3367.7524613220817</v>
      </c>
      <c r="J11" s="42">
        <f>VLOOKUP(B11,'Report 51051'!$A$12:$K$40,11,FALSE)</f>
        <v>3367.76</v>
      </c>
      <c r="K11" s="52">
        <f t="shared" ref="K11:K36" si="3">+I11+J11</f>
        <v>7.5386779185464547E-3</v>
      </c>
      <c r="M11" s="95"/>
    </row>
    <row r="12" spans="1:13" x14ac:dyDescent="0.25">
      <c r="A12" s="47" t="s">
        <v>16</v>
      </c>
      <c r="B12" s="40" t="s">
        <v>20</v>
      </c>
      <c r="C12" s="41">
        <v>-243594.16</v>
      </c>
      <c r="D12" s="41">
        <v>11082.57</v>
      </c>
      <c r="E12" s="41">
        <v>11082.57</v>
      </c>
      <c r="F12" s="41">
        <v>-232511.59</v>
      </c>
      <c r="G12" s="42">
        <f t="shared" si="0"/>
        <v>-48827.433899999996</v>
      </c>
      <c r="H12" s="42">
        <f t="shared" si="1"/>
        <v>-16576.670178762306</v>
      </c>
      <c r="I12" s="48">
        <f t="shared" si="2"/>
        <v>-65404.104078762306</v>
      </c>
      <c r="J12" s="42">
        <f>VLOOKUP(B12,'Report 51051'!$A$12:$K$40,11,FALSE)</f>
        <v>65404.1</v>
      </c>
      <c r="K12" s="52">
        <f t="shared" si="3"/>
        <v>-4.0787623074720614E-3</v>
      </c>
      <c r="M12" s="95"/>
    </row>
    <row r="13" spans="1:13" x14ac:dyDescent="0.25">
      <c r="A13" s="47" t="s">
        <v>16</v>
      </c>
      <c r="B13" s="40" t="s">
        <v>22</v>
      </c>
      <c r="C13" s="41">
        <v>-155020.04</v>
      </c>
      <c r="D13" s="41">
        <v>6604</v>
      </c>
      <c r="E13" s="41">
        <v>6604</v>
      </c>
      <c r="F13" s="41">
        <v>-148416.04</v>
      </c>
      <c r="G13" s="42">
        <f t="shared" si="0"/>
        <v>-31167.368399999999</v>
      </c>
      <c r="H13" s="42">
        <f t="shared" si="1"/>
        <v>-10581.166058509141</v>
      </c>
      <c r="I13" s="48">
        <f t="shared" si="2"/>
        <v>-41748.534458509137</v>
      </c>
      <c r="J13" s="42">
        <f>VLOOKUP(B13,'Report 51051'!$A$12:$K$40,11,FALSE)</f>
        <v>41748.53</v>
      </c>
      <c r="K13" s="52">
        <f t="shared" si="3"/>
        <v>-4.458509138203226E-3</v>
      </c>
      <c r="M13" s="95"/>
    </row>
    <row r="14" spans="1:13" x14ac:dyDescent="0.25">
      <c r="A14" s="47" t="s">
        <v>16</v>
      </c>
      <c r="B14" s="40" t="s">
        <v>23</v>
      </c>
      <c r="C14" s="41">
        <v>-18625.46</v>
      </c>
      <c r="D14" s="41">
        <v>793</v>
      </c>
      <c r="E14" s="41">
        <v>793</v>
      </c>
      <c r="F14" s="41">
        <v>-17832.46</v>
      </c>
      <c r="G14" s="42">
        <f t="shared" si="0"/>
        <v>-3744.8165999999997</v>
      </c>
      <c r="H14" s="42">
        <f t="shared" si="1"/>
        <v>-1271.3465504922642</v>
      </c>
      <c r="I14" s="48">
        <f t="shared" si="2"/>
        <v>-5016.1631504922643</v>
      </c>
      <c r="J14" s="42">
        <f>VLOOKUP(B14,'Report 51051'!$A$12:$K$40,11,FALSE)</f>
        <v>5016.16</v>
      </c>
      <c r="K14" s="52">
        <f t="shared" si="3"/>
        <v>-3.1504922644671751E-3</v>
      </c>
      <c r="M14" s="95"/>
    </row>
    <row r="15" spans="1:13" x14ac:dyDescent="0.25">
      <c r="A15" s="47" t="s">
        <v>16</v>
      </c>
      <c r="B15" s="40" t="s">
        <v>24</v>
      </c>
      <c r="C15" s="41">
        <v>-5228.01</v>
      </c>
      <c r="D15" s="41">
        <v>214</v>
      </c>
      <c r="E15" s="41">
        <v>214</v>
      </c>
      <c r="F15" s="41">
        <v>-5014.01</v>
      </c>
      <c r="G15" s="42">
        <f t="shared" si="0"/>
        <v>-1052.9421</v>
      </c>
      <c r="H15" s="42">
        <f t="shared" si="1"/>
        <v>-357.46858917018284</v>
      </c>
      <c r="I15" s="48">
        <f t="shared" si="2"/>
        <v>-1410.4106891701829</v>
      </c>
      <c r="J15" s="42">
        <f>VLOOKUP(B15,'Report 51051'!$A$12:$K$40,11,FALSE)</f>
        <v>1410.41</v>
      </c>
      <c r="K15" s="52">
        <f t="shared" si="3"/>
        <v>-6.8917018279535114E-4</v>
      </c>
      <c r="M15" s="95"/>
    </row>
    <row r="16" spans="1:13" x14ac:dyDescent="0.25">
      <c r="A16" s="47" t="s">
        <v>16</v>
      </c>
      <c r="B16" s="40" t="s">
        <v>25</v>
      </c>
      <c r="C16" s="41">
        <v>-311990.84000000003</v>
      </c>
      <c r="D16" s="41">
        <v>12331</v>
      </c>
      <c r="E16" s="41">
        <v>12331</v>
      </c>
      <c r="F16" s="41">
        <v>-299659.84000000003</v>
      </c>
      <c r="G16" s="42">
        <f t="shared" si="0"/>
        <v>-62928.566400000003</v>
      </c>
      <c r="H16" s="42">
        <f t="shared" si="1"/>
        <v>-21363.934303234881</v>
      </c>
      <c r="I16" s="48">
        <f t="shared" si="2"/>
        <v>-84292.50070323488</v>
      </c>
      <c r="J16" s="42">
        <f>VLOOKUP(B16,'Report 51051'!$A$12:$K$40,11,FALSE)</f>
        <v>84292.51</v>
      </c>
      <c r="K16" s="52">
        <f t="shared" si="3"/>
        <v>9.2967651144135743E-3</v>
      </c>
      <c r="M16" s="95"/>
    </row>
    <row r="17" spans="1:13" x14ac:dyDescent="0.25">
      <c r="A17" s="47" t="s">
        <v>16</v>
      </c>
      <c r="B17" s="40" t="s">
        <v>26</v>
      </c>
      <c r="C17" s="41">
        <v>-414.09</v>
      </c>
      <c r="D17" s="41">
        <v>17</v>
      </c>
      <c r="E17" s="41">
        <v>17</v>
      </c>
      <c r="F17" s="41">
        <v>-397.09</v>
      </c>
      <c r="G17" s="42">
        <f t="shared" si="0"/>
        <v>-83.388899999999992</v>
      </c>
      <c r="H17" s="42">
        <f t="shared" si="1"/>
        <v>-28.310115471167364</v>
      </c>
      <c r="I17" s="48">
        <f t="shared" si="2"/>
        <v>-111.69901547116736</v>
      </c>
      <c r="J17" s="42">
        <f>VLOOKUP(B17,'Report 51051'!$A$12:$K$40,11,FALSE)</f>
        <v>111.7</v>
      </c>
      <c r="K17" s="52">
        <f t="shared" si="3"/>
        <v>9.8452883264599222E-4</v>
      </c>
      <c r="M17" s="95"/>
    </row>
    <row r="18" spans="1:13" x14ac:dyDescent="0.25">
      <c r="A18" s="47" t="s">
        <v>16</v>
      </c>
      <c r="B18" s="40" t="s">
        <v>27</v>
      </c>
      <c r="C18" s="41">
        <v>-130390.32</v>
      </c>
      <c r="D18" s="41">
        <v>4968</v>
      </c>
      <c r="E18" s="41">
        <v>4968</v>
      </c>
      <c r="F18" s="41">
        <v>-125422.32</v>
      </c>
      <c r="G18" s="42">
        <f t="shared" si="0"/>
        <v>-26338.6872</v>
      </c>
      <c r="H18" s="42">
        <f t="shared" si="1"/>
        <v>-8941.852884388185</v>
      </c>
      <c r="I18" s="48">
        <f t="shared" si="2"/>
        <v>-35280.540084388187</v>
      </c>
      <c r="J18" s="42">
        <f>VLOOKUP(B18,'Report 51051'!$A$12:$K$40,11,FALSE)</f>
        <v>35280.54</v>
      </c>
      <c r="K18" s="52">
        <f t="shared" si="3"/>
        <v>-8.4388186223804951E-5</v>
      </c>
      <c r="M18" s="95"/>
    </row>
    <row r="19" spans="1:13" x14ac:dyDescent="0.25">
      <c r="A19" s="47" t="s">
        <v>16</v>
      </c>
      <c r="B19" s="40" t="s">
        <v>28</v>
      </c>
      <c r="C19" s="41">
        <v>-123596.97</v>
      </c>
      <c r="D19" s="41">
        <v>4542</v>
      </c>
      <c r="E19" s="41">
        <v>4542</v>
      </c>
      <c r="F19" s="41">
        <v>-119054.97</v>
      </c>
      <c r="G19" s="42">
        <f t="shared" si="0"/>
        <v>-25001.543699999998</v>
      </c>
      <c r="H19" s="42">
        <f t="shared" si="1"/>
        <v>-8487.8993379746826</v>
      </c>
      <c r="I19" s="48">
        <f t="shared" si="2"/>
        <v>-33489.443037974677</v>
      </c>
      <c r="J19" s="42">
        <f>VLOOKUP(B19,'Report 51051'!$A$12:$K$40,11,FALSE)</f>
        <v>33489.440000000002</v>
      </c>
      <c r="K19" s="52">
        <f t="shared" si="3"/>
        <v>-3.0379746749531478E-3</v>
      </c>
      <c r="M19" s="95"/>
    </row>
    <row r="20" spans="1:13" x14ac:dyDescent="0.25">
      <c r="A20" s="47" t="s">
        <v>16</v>
      </c>
      <c r="B20" s="40" t="s">
        <v>29</v>
      </c>
      <c r="C20" s="41">
        <v>-22150.42</v>
      </c>
      <c r="D20" s="41">
        <v>786</v>
      </c>
      <c r="E20" s="41">
        <v>786</v>
      </c>
      <c r="F20" s="41">
        <v>-21364.42</v>
      </c>
      <c r="G20" s="42">
        <f t="shared" si="0"/>
        <v>-4486.5281999999997</v>
      </c>
      <c r="H20" s="42">
        <f t="shared" si="1"/>
        <v>-1523.1539378340365</v>
      </c>
      <c r="I20" s="48">
        <f t="shared" si="2"/>
        <v>-6009.6821378340364</v>
      </c>
      <c r="J20" s="42">
        <f>VLOOKUP(B20,'Report 51051'!$A$12:$K$40,11,FALSE)</f>
        <v>6009.68</v>
      </c>
      <c r="K20" s="52">
        <f t="shared" si="3"/>
        <v>-2.1378340361479786E-3</v>
      </c>
      <c r="M20" s="95"/>
    </row>
    <row r="21" spans="1:13" x14ac:dyDescent="0.25">
      <c r="A21" s="47" t="s">
        <v>16</v>
      </c>
      <c r="B21" s="40" t="s">
        <v>30</v>
      </c>
      <c r="C21" s="41">
        <v>-2172.04</v>
      </c>
      <c r="D21" s="41">
        <v>74.81</v>
      </c>
      <c r="E21" s="41">
        <v>74.81</v>
      </c>
      <c r="F21" s="41">
        <v>-2097.23</v>
      </c>
      <c r="G21" s="42">
        <f t="shared" si="0"/>
        <v>-440.41829999999999</v>
      </c>
      <c r="H21" s="42">
        <f t="shared" si="1"/>
        <v>-149.51981533052037</v>
      </c>
      <c r="I21" s="48">
        <f t="shared" si="2"/>
        <v>-589.9381153305203</v>
      </c>
      <c r="J21" s="42">
        <f>VLOOKUP(B21,'Report 51051'!$A$12:$K$40,11,FALSE)</f>
        <v>589.95000000000005</v>
      </c>
      <c r="K21" s="52">
        <f t="shared" si="3"/>
        <v>1.1884669479741206E-2</v>
      </c>
      <c r="M21" s="95"/>
    </row>
    <row r="22" spans="1:13" x14ac:dyDescent="0.25">
      <c r="A22" s="47" t="s">
        <v>16</v>
      </c>
      <c r="B22" s="40" t="s">
        <v>31</v>
      </c>
      <c r="C22" s="41">
        <v>62455</v>
      </c>
      <c r="D22" s="41">
        <v>59956.12</v>
      </c>
      <c r="E22" s="41">
        <v>59956.12</v>
      </c>
      <c r="F22" s="41">
        <v>122411.12</v>
      </c>
      <c r="G22" s="42">
        <f t="shared" si="0"/>
        <v>25706.335199999998</v>
      </c>
      <c r="H22" s="42">
        <f t="shared" si="1"/>
        <v>8727.1725355836843</v>
      </c>
      <c r="I22" s="48">
        <f t="shared" si="2"/>
        <v>34433.507735583684</v>
      </c>
      <c r="J22" s="42">
        <f>VLOOKUP(B22,'Report 51051'!$A$12:$K$40,11,FALSE)</f>
        <v>-34433.51</v>
      </c>
      <c r="K22" s="52">
        <f t="shared" si="3"/>
        <v>-2.2644163182121702E-3</v>
      </c>
      <c r="M22" s="95"/>
    </row>
    <row r="23" spans="1:13" x14ac:dyDescent="0.25">
      <c r="A23" s="47" t="s">
        <v>16</v>
      </c>
      <c r="B23" s="40" t="s">
        <v>32</v>
      </c>
      <c r="C23" s="41">
        <v>1905.29</v>
      </c>
      <c r="D23" s="41">
        <v>45849.67</v>
      </c>
      <c r="E23" s="41">
        <v>45849.67</v>
      </c>
      <c r="F23" s="41">
        <v>47754.96</v>
      </c>
      <c r="G23" s="42">
        <f t="shared" si="0"/>
        <v>10028.541599999999</v>
      </c>
      <c r="H23" s="42">
        <f t="shared" si="1"/>
        <v>3404.6398345991556</v>
      </c>
      <c r="I23" s="48">
        <f t="shared" si="2"/>
        <v>13433.181434599155</v>
      </c>
      <c r="J23" s="42">
        <f>VLOOKUP(B23,'Report 51051'!$A$12:$K$40,11,FALSE)</f>
        <v>-13433.18</v>
      </c>
      <c r="K23" s="52">
        <f t="shared" si="3"/>
        <v>1.4345991548907477E-3</v>
      </c>
      <c r="M23" s="95"/>
    </row>
    <row r="24" spans="1:13" x14ac:dyDescent="0.25">
      <c r="A24" s="47" t="s">
        <v>16</v>
      </c>
      <c r="B24" s="40" t="s">
        <v>33</v>
      </c>
      <c r="C24" s="41">
        <v>0</v>
      </c>
      <c r="D24" s="41">
        <v>327749.51</v>
      </c>
      <c r="E24" s="41">
        <v>327749.51</v>
      </c>
      <c r="F24" s="41">
        <v>327749.51</v>
      </c>
      <c r="G24" s="42">
        <f t="shared" si="0"/>
        <v>68827.397100000002</v>
      </c>
      <c r="H24" s="42">
        <f t="shared" si="1"/>
        <v>23366.557892967652</v>
      </c>
      <c r="I24" s="48">
        <f t="shared" si="2"/>
        <v>92193.954992967658</v>
      </c>
      <c r="J24" s="42">
        <f>VLOOKUP(B24,'Report 51051'!$A$12:$K$40,11,FALSE)</f>
        <v>-92193.96</v>
      </c>
      <c r="K24" s="52">
        <f t="shared" si="3"/>
        <v>-5.0070323486579582E-3</v>
      </c>
      <c r="M24" s="95"/>
    </row>
    <row r="25" spans="1:13" x14ac:dyDescent="0.25">
      <c r="A25" s="47" t="s">
        <v>16</v>
      </c>
      <c r="B25" s="40" t="s">
        <v>34</v>
      </c>
      <c r="C25" s="41">
        <v>-135671.79</v>
      </c>
      <c r="D25" s="41">
        <v>5992</v>
      </c>
      <c r="E25" s="41">
        <v>5992</v>
      </c>
      <c r="F25" s="41">
        <v>-129679.79</v>
      </c>
      <c r="G25" s="42">
        <f t="shared" si="0"/>
        <v>-27232.755899999996</v>
      </c>
      <c r="H25" s="42">
        <f t="shared" si="1"/>
        <v>-9245.3847469760876</v>
      </c>
      <c r="I25" s="48">
        <f t="shared" si="2"/>
        <v>-36478.140646976084</v>
      </c>
      <c r="J25" s="42">
        <f>VLOOKUP(B25,'Report 51051'!$A$12:$K$40,11,FALSE)</f>
        <v>36478.15</v>
      </c>
      <c r="K25" s="52">
        <f t="shared" si="3"/>
        <v>9.3530239173560403E-3</v>
      </c>
      <c r="M25" s="95"/>
    </row>
    <row r="26" spans="1:13" x14ac:dyDescent="0.25">
      <c r="A26" s="47" t="s">
        <v>16</v>
      </c>
      <c r="B26" s="40" t="s">
        <v>35</v>
      </c>
      <c r="C26" s="41">
        <v>-2388.15</v>
      </c>
      <c r="D26" s="41">
        <v>105</v>
      </c>
      <c r="E26" s="41">
        <v>105</v>
      </c>
      <c r="F26" s="41">
        <v>-2283.15</v>
      </c>
      <c r="G26" s="42">
        <f t="shared" si="0"/>
        <v>-479.4615</v>
      </c>
      <c r="H26" s="42">
        <f t="shared" si="1"/>
        <v>-162.77478691983123</v>
      </c>
      <c r="I26" s="48">
        <f t="shared" si="2"/>
        <v>-642.23628691983117</v>
      </c>
      <c r="J26" s="42">
        <f>VLOOKUP(B26,'Report 51051'!$A$12:$K$40,11,FALSE)</f>
        <v>642.23</v>
      </c>
      <c r="K26" s="52">
        <f t="shared" si="3"/>
        <v>-6.2869198311545915E-3</v>
      </c>
      <c r="M26" s="95"/>
    </row>
    <row r="27" spans="1:13" x14ac:dyDescent="0.25">
      <c r="A27" s="47" t="s">
        <v>16</v>
      </c>
      <c r="B27" s="40" t="s">
        <v>36</v>
      </c>
      <c r="C27" s="41">
        <v>-1154789.05</v>
      </c>
      <c r="D27" s="41">
        <v>49194</v>
      </c>
      <c r="E27" s="41">
        <v>49194</v>
      </c>
      <c r="F27" s="41">
        <v>-1105595.05</v>
      </c>
      <c r="G27" s="42">
        <f t="shared" si="0"/>
        <v>-232174.96050000002</v>
      </c>
      <c r="H27" s="42">
        <f t="shared" si="1"/>
        <v>-78822.240625175808</v>
      </c>
      <c r="I27" s="48">
        <f t="shared" si="2"/>
        <v>-310997.20112517581</v>
      </c>
      <c r="J27" s="42">
        <f>VLOOKUP(B27,'Report 51051'!$A$12:$K$40,11,FALSE)</f>
        <v>310997.2</v>
      </c>
      <c r="K27" s="52">
        <f t="shared" si="3"/>
        <v>-1.1251757969148457E-3</v>
      </c>
      <c r="M27" s="95"/>
    </row>
    <row r="28" spans="1:13" x14ac:dyDescent="0.25">
      <c r="A28" s="47" t="s">
        <v>16</v>
      </c>
      <c r="B28" s="40" t="s">
        <v>37</v>
      </c>
      <c r="C28" s="41">
        <v>-733248.24</v>
      </c>
      <c r="D28" s="41">
        <v>30089</v>
      </c>
      <c r="E28" s="41">
        <v>30089</v>
      </c>
      <c r="F28" s="41">
        <v>-703159.24</v>
      </c>
      <c r="G28" s="42">
        <f t="shared" si="0"/>
        <v>-147663.44039999999</v>
      </c>
      <c r="H28" s="42">
        <f t="shared" si="1"/>
        <v>-50131.001231504917</v>
      </c>
      <c r="I28" s="48">
        <f t="shared" si="2"/>
        <v>-197794.44163150492</v>
      </c>
      <c r="J28" s="42">
        <f>VLOOKUP(B28,'Report 51051'!$A$12:$K$40,11,FALSE)</f>
        <v>197794.43</v>
      </c>
      <c r="K28" s="52">
        <f t="shared" si="3"/>
        <v>-1.1631504923570901E-2</v>
      </c>
      <c r="M28" s="95"/>
    </row>
    <row r="29" spans="1:13" x14ac:dyDescent="0.25">
      <c r="A29" s="47" t="s">
        <v>16</v>
      </c>
      <c r="B29" s="40" t="s">
        <v>38</v>
      </c>
      <c r="C29" s="41">
        <v>-176075.53</v>
      </c>
      <c r="D29" s="41">
        <v>7225</v>
      </c>
      <c r="E29" s="41">
        <v>7225</v>
      </c>
      <c r="F29" s="41">
        <v>-168850.53</v>
      </c>
      <c r="G29" s="42">
        <f t="shared" si="0"/>
        <v>-35458.611299999997</v>
      </c>
      <c r="H29" s="42">
        <f t="shared" si="1"/>
        <v>-12038.021611392403</v>
      </c>
      <c r="I29" s="48">
        <f t="shared" si="2"/>
        <v>-47496.6329113924</v>
      </c>
      <c r="J29" s="42">
        <f>VLOOKUP(B29,'Report 51051'!$A$12:$K$40,11,FALSE)</f>
        <v>47496.62</v>
      </c>
      <c r="K29" s="52">
        <f t="shared" si="3"/>
        <v>-1.2911392397654708E-2</v>
      </c>
      <c r="M29" s="95"/>
    </row>
    <row r="30" spans="1:13" x14ac:dyDescent="0.25">
      <c r="A30" s="47" t="s">
        <v>16</v>
      </c>
      <c r="B30" s="40" t="s">
        <v>39</v>
      </c>
      <c r="C30" s="41">
        <v>-1341989.57</v>
      </c>
      <c r="D30" s="41">
        <v>55070</v>
      </c>
      <c r="E30" s="41">
        <v>55070</v>
      </c>
      <c r="F30" s="41">
        <v>-1286919.57</v>
      </c>
      <c r="G30" s="42">
        <f t="shared" si="0"/>
        <v>-270253.10970000003</v>
      </c>
      <c r="H30" s="42">
        <f t="shared" si="1"/>
        <v>-91749.582283122363</v>
      </c>
      <c r="I30" s="48">
        <f t="shared" si="2"/>
        <v>-362002.69198312238</v>
      </c>
      <c r="J30" s="42">
        <f>VLOOKUP(B30,'Report 51051'!$A$12:$K$40,11,FALSE)</f>
        <v>362002.7</v>
      </c>
      <c r="K30" s="52">
        <f t="shared" si="3"/>
        <v>8.0168776330538094E-3</v>
      </c>
      <c r="M30" s="95"/>
    </row>
    <row r="31" spans="1:13" x14ac:dyDescent="0.25">
      <c r="A31" s="47" t="s">
        <v>16</v>
      </c>
      <c r="B31" s="40" t="s">
        <v>40</v>
      </c>
      <c r="C31" s="41">
        <v>-768801.64</v>
      </c>
      <c r="D31" s="41">
        <v>31549</v>
      </c>
      <c r="E31" s="41">
        <v>31549</v>
      </c>
      <c r="F31" s="41">
        <v>-737252.64</v>
      </c>
      <c r="G31" s="42">
        <f t="shared" si="0"/>
        <v>-154823.05439999999</v>
      </c>
      <c r="H31" s="42">
        <f t="shared" si="1"/>
        <v>-52561.654460759491</v>
      </c>
      <c r="I31" s="48">
        <f t="shared" si="2"/>
        <v>-207384.70886075948</v>
      </c>
      <c r="J31" s="42">
        <f>VLOOKUP(B31,'Report 51051'!$A$12:$K$40,11,FALSE)</f>
        <v>207384.71</v>
      </c>
      <c r="K31" s="52">
        <f t="shared" si="3"/>
        <v>1.1392405140213668E-3</v>
      </c>
      <c r="M31" s="95"/>
    </row>
    <row r="32" spans="1:13" x14ac:dyDescent="0.25">
      <c r="A32" s="47" t="s">
        <v>16</v>
      </c>
      <c r="B32" s="40" t="s">
        <v>41</v>
      </c>
      <c r="C32" s="41">
        <v>-29341.23</v>
      </c>
      <c r="D32" s="41">
        <v>1159</v>
      </c>
      <c r="E32" s="41">
        <v>1159</v>
      </c>
      <c r="F32" s="41">
        <v>-28182.23</v>
      </c>
      <c r="G32" s="42">
        <f t="shared" si="0"/>
        <v>-5918.2682999999997</v>
      </c>
      <c r="H32" s="42">
        <f t="shared" si="1"/>
        <v>-2009.2225579465539</v>
      </c>
      <c r="I32" s="48">
        <f t="shared" si="2"/>
        <v>-7927.4908579465537</v>
      </c>
      <c r="J32" s="42">
        <f>VLOOKUP(B32,'Report 51051'!$A$12:$K$40,11,FALSE)</f>
        <v>7927.49</v>
      </c>
      <c r="K32" s="52">
        <f t="shared" si="3"/>
        <v>-8.5794655387871899E-4</v>
      </c>
      <c r="M32" s="95"/>
    </row>
    <row r="33" spans="1:13" x14ac:dyDescent="0.25">
      <c r="A33" s="47" t="s">
        <v>16</v>
      </c>
      <c r="B33" s="40" t="s">
        <v>42</v>
      </c>
      <c r="C33" s="41">
        <v>-27464.77</v>
      </c>
      <c r="D33" s="41">
        <v>1046</v>
      </c>
      <c r="E33" s="41">
        <v>1046</v>
      </c>
      <c r="F33" s="41">
        <v>-26418.77</v>
      </c>
      <c r="G33" s="42">
        <f t="shared" si="0"/>
        <v>-5547.9417000000003</v>
      </c>
      <c r="H33" s="42">
        <f t="shared" si="1"/>
        <v>-1883.4985250351617</v>
      </c>
      <c r="I33" s="48">
        <f t="shared" si="2"/>
        <v>-7431.4402250351623</v>
      </c>
      <c r="J33" s="42">
        <f>VLOOKUP(B33,'Report 51051'!$A$12:$K$40,11,FALSE)</f>
        <v>7431.44</v>
      </c>
      <c r="K33" s="52">
        <f t="shared" si="3"/>
        <v>-2.2503516265715007E-4</v>
      </c>
      <c r="M33" s="95"/>
    </row>
    <row r="34" spans="1:13" x14ac:dyDescent="0.25">
      <c r="A34" s="47" t="s">
        <v>16</v>
      </c>
      <c r="B34" s="40" t="s">
        <v>43</v>
      </c>
      <c r="C34" s="41">
        <v>-2095171.5</v>
      </c>
      <c r="D34" s="41">
        <v>85977</v>
      </c>
      <c r="E34" s="41">
        <v>85977</v>
      </c>
      <c r="F34" s="41">
        <v>-2009194.5</v>
      </c>
      <c r="G34" s="42">
        <f t="shared" si="0"/>
        <v>-421930.84499999997</v>
      </c>
      <c r="H34" s="42">
        <f t="shared" si="1"/>
        <v>-143243.41660337552</v>
      </c>
      <c r="I34" s="48">
        <f t="shared" si="2"/>
        <v>-565174.26160337543</v>
      </c>
      <c r="J34" s="42">
        <f>VLOOKUP(B34,'Report 51051'!$A$12:$K$40,11,FALSE)</f>
        <v>565174.26</v>
      </c>
      <c r="K34" s="52">
        <f t="shared" si="3"/>
        <v>-1.6033754218369722E-3</v>
      </c>
      <c r="M34" s="95"/>
    </row>
    <row r="35" spans="1:13" x14ac:dyDescent="0.25">
      <c r="A35" s="47" t="s">
        <v>16</v>
      </c>
      <c r="B35" s="40" t="s">
        <v>44</v>
      </c>
      <c r="C35" s="41">
        <v>-562894.27</v>
      </c>
      <c r="D35" s="41">
        <v>23099</v>
      </c>
      <c r="E35" s="41">
        <v>23099</v>
      </c>
      <c r="F35" s="41">
        <v>-539795.27</v>
      </c>
      <c r="G35" s="42">
        <f t="shared" si="0"/>
        <v>-113357.0067</v>
      </c>
      <c r="H35" s="42">
        <f t="shared" si="1"/>
        <v>-38484.138166385368</v>
      </c>
      <c r="I35" s="48">
        <f t="shared" si="2"/>
        <v>-151841.14486638538</v>
      </c>
      <c r="J35" s="42">
        <f>VLOOKUP(B35,'Report 51051'!$A$12:$K$40,11,FALSE)</f>
        <v>151841.14000000001</v>
      </c>
      <c r="K35" s="52">
        <f t="shared" si="3"/>
        <v>-4.8663853667676449E-3</v>
      </c>
      <c r="M35" s="95"/>
    </row>
    <row r="36" spans="1:13" x14ac:dyDescent="0.25">
      <c r="A36" s="47" t="s">
        <v>16</v>
      </c>
      <c r="B36" s="40" t="s">
        <v>45</v>
      </c>
      <c r="C36" s="41">
        <v>-271242.53999999998</v>
      </c>
      <c r="D36" s="41">
        <v>11131</v>
      </c>
      <c r="E36" s="41">
        <v>11131</v>
      </c>
      <c r="F36" s="41">
        <v>-260111.54</v>
      </c>
      <c r="G36" s="42">
        <f t="shared" si="0"/>
        <v>-54623.4234</v>
      </c>
      <c r="H36" s="42">
        <f t="shared" si="1"/>
        <v>-18544.379694233474</v>
      </c>
      <c r="I36" s="48">
        <f t="shared" si="2"/>
        <v>-73167.803094233474</v>
      </c>
      <c r="J36" s="42">
        <f>VLOOKUP(B36,'Report 51051'!$A$12:$K$40,11,FALSE)</f>
        <v>73167.8</v>
      </c>
      <c r="K36" s="52">
        <f t="shared" si="3"/>
        <v>-3.0942334706196561E-3</v>
      </c>
      <c r="M36" s="95"/>
    </row>
    <row r="37" spans="1:13" x14ac:dyDescent="0.25">
      <c r="A37" s="47" t="s">
        <v>120</v>
      </c>
      <c r="B37" s="40" t="s">
        <v>121</v>
      </c>
      <c r="C37" s="41">
        <v>-3170401</v>
      </c>
      <c r="D37" s="41">
        <v>-11236997</v>
      </c>
      <c r="E37" s="41">
        <v>-11236997</v>
      </c>
      <c r="F37" s="41">
        <v>-14407398</v>
      </c>
      <c r="G37" s="42">
        <f t="shared" si="0"/>
        <v>-3025553.58</v>
      </c>
      <c r="H37" s="42">
        <f t="shared" si="1"/>
        <v>-1027160.3440506329</v>
      </c>
      <c r="I37" s="48">
        <f t="shared" si="2"/>
        <v>-4052713.9240506329</v>
      </c>
      <c r="J37" s="42">
        <f>SUM(J10:J36)</f>
        <v>2104996.0599999996</v>
      </c>
      <c r="K37" s="46">
        <f>SUM(K10:K36)</f>
        <v>-7.5105483772941461E-3</v>
      </c>
      <c r="M37" s="95"/>
    </row>
    <row r="38" spans="1:13" x14ac:dyDescent="0.25">
      <c r="A38" s="47" t="s">
        <v>450</v>
      </c>
      <c r="B38" s="40"/>
      <c r="C38" s="41">
        <v>-11430642.43</v>
      </c>
      <c r="D38" s="41">
        <v>-10460016.59</v>
      </c>
      <c r="E38" s="41">
        <v>-10460016.59</v>
      </c>
      <c r="F38" s="41">
        <v>-21890659.02</v>
      </c>
      <c r="G38" s="42">
        <f t="shared" si="0"/>
        <v>-4597038.3942</v>
      </c>
      <c r="H38" s="40"/>
      <c r="I38" s="40"/>
      <c r="J38" s="40"/>
      <c r="K38" s="46"/>
      <c r="M38" s="95"/>
    </row>
    <row r="39" spans="1:13" x14ac:dyDescent="0.25">
      <c r="A39" s="47" t="s">
        <v>451</v>
      </c>
      <c r="B39" s="40"/>
      <c r="C39" s="41">
        <v>-11430642.43</v>
      </c>
      <c r="D39" s="41">
        <v>-10460016.59</v>
      </c>
      <c r="E39" s="41">
        <v>-10460016.59</v>
      </c>
      <c r="F39" s="41">
        <v>-21890659.02</v>
      </c>
      <c r="G39" s="42">
        <f t="shared" si="0"/>
        <v>-4597038.3942</v>
      </c>
      <c r="H39" s="40"/>
      <c r="I39" s="40"/>
      <c r="J39" s="40"/>
      <c r="K39" s="46"/>
      <c r="M39" s="95"/>
    </row>
    <row r="40" spans="1:13" x14ac:dyDescent="0.25">
      <c r="A40" s="47" t="s">
        <v>169</v>
      </c>
      <c r="B40" s="40"/>
      <c r="C40" s="41">
        <v>-11430642.43</v>
      </c>
      <c r="D40" s="41">
        <v>-10460016.59</v>
      </c>
      <c r="E40" s="41">
        <v>-10460016.59</v>
      </c>
      <c r="F40" s="41">
        <v>-21890659.02</v>
      </c>
      <c r="G40" s="42">
        <f t="shared" si="0"/>
        <v>-4597038.3942</v>
      </c>
      <c r="H40" s="40"/>
      <c r="I40" s="40"/>
      <c r="J40" s="40"/>
      <c r="K40" s="46"/>
      <c r="M40" s="95"/>
    </row>
    <row r="41" spans="1:13" x14ac:dyDescent="0.25">
      <c r="A41" t="s">
        <v>429</v>
      </c>
      <c r="G41" s="3"/>
      <c r="M41" s="95"/>
    </row>
    <row r="42" spans="1:13" x14ac:dyDescent="0.25">
      <c r="B42" s="9">
        <v>43124</v>
      </c>
      <c r="M42" s="95"/>
    </row>
    <row r="43" spans="1:13" x14ac:dyDescent="0.25">
      <c r="M43" s="95"/>
    </row>
    <row r="44" spans="1:13" x14ac:dyDescent="0.25">
      <c r="M44" s="95"/>
    </row>
    <row r="45" spans="1:13" x14ac:dyDescent="0.25">
      <c r="M45" s="95"/>
    </row>
    <row r="46" spans="1:13" x14ac:dyDescent="0.25">
      <c r="M46" s="95"/>
    </row>
    <row r="47" spans="1:13" x14ac:dyDescent="0.25">
      <c r="M47" s="95"/>
    </row>
    <row r="48" spans="1:13" x14ac:dyDescent="0.25">
      <c r="M48" s="95"/>
    </row>
    <row r="49" spans="13:13" x14ac:dyDescent="0.25">
      <c r="M49" s="95"/>
    </row>
    <row r="50" spans="13:13" x14ac:dyDescent="0.25">
      <c r="M50" s="95"/>
    </row>
    <row r="51" spans="13:13" x14ac:dyDescent="0.25">
      <c r="M51" s="95"/>
    </row>
    <row r="52" spans="13:13" x14ac:dyDescent="0.25">
      <c r="M52" s="95"/>
    </row>
    <row r="53" spans="13:13" x14ac:dyDescent="0.25">
      <c r="M53" s="95"/>
    </row>
    <row r="54" spans="13:13" x14ac:dyDescent="0.25">
      <c r="M54" s="95"/>
    </row>
    <row r="55" spans="13:13" x14ac:dyDescent="0.25">
      <c r="M55" s="95"/>
    </row>
    <row r="56" spans="13:13" x14ac:dyDescent="0.25">
      <c r="M56" s="95"/>
    </row>
    <row r="57" spans="13:13" x14ac:dyDescent="0.25">
      <c r="M57" s="95"/>
    </row>
    <row r="58" spans="13:13" x14ac:dyDescent="0.25">
      <c r="M58" s="95"/>
    </row>
    <row r="59" spans="13:13" x14ac:dyDescent="0.25">
      <c r="M59" s="95"/>
    </row>
    <row r="60" spans="13:13" x14ac:dyDescent="0.25">
      <c r="M60" s="95"/>
    </row>
    <row r="61" spans="13:13" x14ac:dyDescent="0.25">
      <c r="M61" s="95"/>
    </row>
    <row r="62" spans="13:13" x14ac:dyDescent="0.25">
      <c r="M62" s="95"/>
    </row>
    <row r="63" spans="13:13" x14ac:dyDescent="0.25">
      <c r="M63" s="95"/>
    </row>
    <row r="64" spans="13:13" x14ac:dyDescent="0.25">
      <c r="M64" s="95"/>
    </row>
    <row r="65" spans="13:13" x14ac:dyDescent="0.25">
      <c r="M65" s="95"/>
    </row>
    <row r="66" spans="13:13" x14ac:dyDescent="0.25">
      <c r="M66" s="95"/>
    </row>
    <row r="67" spans="13:13" x14ac:dyDescent="0.25">
      <c r="M67" s="95"/>
    </row>
    <row r="68" spans="13:13" x14ac:dyDescent="0.25">
      <c r="M68" s="95"/>
    </row>
    <row r="69" spans="13:13" x14ac:dyDescent="0.25">
      <c r="M69" s="95"/>
    </row>
    <row r="70" spans="13:13" x14ac:dyDescent="0.25">
      <c r="M70" s="95"/>
    </row>
    <row r="71" spans="13:13" x14ac:dyDescent="0.25">
      <c r="M71" s="95"/>
    </row>
    <row r="72" spans="13:13" x14ac:dyDescent="0.25">
      <c r="M72" s="95"/>
    </row>
    <row r="73" spans="13:13" x14ac:dyDescent="0.25">
      <c r="M73" s="95"/>
    </row>
    <row r="74" spans="13:13" x14ac:dyDescent="0.25">
      <c r="M74" s="95"/>
    </row>
    <row r="75" spans="13:13" x14ac:dyDescent="0.25">
      <c r="M75" s="95"/>
    </row>
    <row r="76" spans="13:13" x14ac:dyDescent="0.25">
      <c r="M76" s="95"/>
    </row>
    <row r="77" spans="13:13" x14ac:dyDescent="0.25">
      <c r="M77" s="95"/>
    </row>
    <row r="78" spans="13:13" x14ac:dyDescent="0.25">
      <c r="M78" s="95"/>
    </row>
    <row r="79" spans="13:13" x14ac:dyDescent="0.25">
      <c r="M79" s="95"/>
    </row>
    <row r="80" spans="13:13" x14ac:dyDescent="0.25">
      <c r="M80" s="95"/>
    </row>
    <row r="81" spans="13:13" x14ac:dyDescent="0.25">
      <c r="M81" s="95"/>
    </row>
    <row r="82" spans="13:13" x14ac:dyDescent="0.25">
      <c r="M82" s="95"/>
    </row>
    <row r="83" spans="13:13" x14ac:dyDescent="0.25">
      <c r="M83" s="95"/>
    </row>
    <row r="84" spans="13:13" x14ac:dyDescent="0.25">
      <c r="M84" s="95"/>
    </row>
    <row r="85" spans="13:13" x14ac:dyDescent="0.25">
      <c r="M85" s="95"/>
    </row>
    <row r="86" spans="13:13" x14ac:dyDescent="0.25">
      <c r="M86" s="95"/>
    </row>
    <row r="87" spans="13:13" x14ac:dyDescent="0.25">
      <c r="M87" s="95"/>
    </row>
    <row r="88" spans="13:13" x14ac:dyDescent="0.25">
      <c r="M88" s="95"/>
    </row>
    <row r="89" spans="13:13" x14ac:dyDescent="0.25">
      <c r="M89" s="95"/>
    </row>
    <row r="90" spans="13:13" x14ac:dyDescent="0.25">
      <c r="M90" s="95"/>
    </row>
    <row r="91" spans="13:13" x14ac:dyDescent="0.25">
      <c r="M91" s="95"/>
    </row>
    <row r="92" spans="13:13" x14ac:dyDescent="0.25">
      <c r="M92" s="95"/>
    </row>
    <row r="93" spans="13:13" x14ac:dyDescent="0.25">
      <c r="M93" s="95"/>
    </row>
    <row r="94" spans="13:13" x14ac:dyDescent="0.25">
      <c r="M94" s="95"/>
    </row>
    <row r="95" spans="13:13" x14ac:dyDescent="0.25">
      <c r="M95" s="95"/>
    </row>
    <row r="96" spans="13:13" x14ac:dyDescent="0.25">
      <c r="M96" s="95"/>
    </row>
    <row r="97" spans="13:13" x14ac:dyDescent="0.25">
      <c r="M97" s="95"/>
    </row>
    <row r="98" spans="13:13" x14ac:dyDescent="0.25">
      <c r="M98" s="95"/>
    </row>
    <row r="99" spans="13:13" x14ac:dyDescent="0.25">
      <c r="M99" s="95"/>
    </row>
    <row r="100" spans="13:13" x14ac:dyDescent="0.25">
      <c r="M100" s="95"/>
    </row>
    <row r="101" spans="13:13" x14ac:dyDescent="0.25">
      <c r="M101" s="95"/>
    </row>
    <row r="102" spans="13:13" x14ac:dyDescent="0.25">
      <c r="M102" s="95"/>
    </row>
    <row r="103" spans="13:13" x14ac:dyDescent="0.25">
      <c r="M103" s="95"/>
    </row>
    <row r="104" spans="13:13" x14ac:dyDescent="0.25">
      <c r="M104" s="95"/>
    </row>
    <row r="105" spans="13:13" x14ac:dyDescent="0.25">
      <c r="M105" s="95"/>
    </row>
    <row r="106" spans="13:13" x14ac:dyDescent="0.25">
      <c r="M106" s="95"/>
    </row>
    <row r="107" spans="13:13" x14ac:dyDescent="0.25">
      <c r="M107" s="95"/>
    </row>
    <row r="108" spans="13:13" x14ac:dyDescent="0.25">
      <c r="M108" s="95"/>
    </row>
    <row r="109" spans="13:13" x14ac:dyDescent="0.25">
      <c r="M109" s="95"/>
    </row>
    <row r="110" spans="13:13" x14ac:dyDescent="0.25">
      <c r="M110" s="95"/>
    </row>
    <row r="111" spans="13:13" x14ac:dyDescent="0.25">
      <c r="M111" s="95"/>
    </row>
    <row r="112" spans="13:13" x14ac:dyDescent="0.25">
      <c r="M112" s="95"/>
    </row>
    <row r="113" spans="13:13" x14ac:dyDescent="0.25">
      <c r="M113" s="95"/>
    </row>
    <row r="114" spans="13:13" x14ac:dyDescent="0.25">
      <c r="M114" s="95"/>
    </row>
    <row r="115" spans="13:13" x14ac:dyDescent="0.25">
      <c r="M115" s="95"/>
    </row>
  </sheetData>
  <mergeCells count="3">
    <mergeCell ref="A7:B7"/>
    <mergeCell ref="A8:B8"/>
    <mergeCell ref="A9:B9"/>
  </mergeCells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Excess Amortization</vt:lpstr>
      <vt:lpstr>Report 51051</vt:lpstr>
      <vt:lpstr>Gross up</vt:lpstr>
      <vt:lpstr>Account 1900610 &amp; 2820610</vt:lpstr>
      <vt:lpstr>Report 51024</vt:lpstr>
      <vt:lpstr>2550000</vt:lpstr>
      <vt:lpstr>'Account 1900610 &amp; 2820610'!Print_Area</vt:lpstr>
      <vt:lpstr>'Report 51024'!Print_Area</vt:lpstr>
      <vt:lpstr>'Report 51051'!Print_Area</vt:lpstr>
      <vt:lpstr>'Account 1900610 &amp; 2820610'!Print_Titles</vt:lpstr>
      <vt:lpstr>'Gross up'!Print_Titles</vt:lpstr>
      <vt:lpstr>'Report 51024'!Print_Titles</vt:lpstr>
      <vt:lpstr>'Report 51051'!Print_Titles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2018-04-27T21:02:16Z</dcterms:created>
  <dcterms:modified xsi:type="dcterms:W3CDTF">2018-04-27T21:02:28Z</dcterms:modified>
</cp:coreProperties>
</file>