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ACCT 282-283 FN ADIT Bef-Aft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p">#REF!</definedName>
    <definedName name="\Z">#REF!</definedName>
    <definedName name="_101">#REF!</definedName>
    <definedName name="_108">#REF!</definedName>
    <definedName name="_253REC">#REF!</definedName>
    <definedName name="_Key1" hidden="1">[1]IncTx_Calc!#REF!</definedName>
    <definedName name="_Key2" hidden="1">[2]IncTx_Calc!#REF!</definedName>
    <definedName name="_Order1" hidden="1">255</definedName>
    <definedName name="_Sort" hidden="1">[1]IncTx_Calc!#REF!</definedName>
    <definedName name="account_code">#REF!</definedName>
    <definedName name="account_description">#REF!</definedName>
    <definedName name="AD_BAL2">#REF!</definedName>
    <definedName name="ADD">#REF!</definedName>
    <definedName name="ADD_BY_DIST">#REF!</definedName>
    <definedName name="Assets">#REF!</definedName>
    <definedName name="Bad_Debt">'[3]2-Meals'!#REF!</definedName>
    <definedName name="BONUS">#REF!</definedName>
    <definedName name="budget_code">#REF!</definedName>
    <definedName name="budget_description">#REF!</definedName>
    <definedName name="CAPITAL">#REF!</definedName>
    <definedName name="CAPSUM">#REF!</definedName>
    <definedName name="CIAC">'[3]2-Meals'!#REF!</definedName>
    <definedName name="d">#REF!</definedName>
    <definedName name="Department_Costs">#REF!</definedName>
    <definedName name="DEPRBYDIST">[4]DeprCoDetail:DeprSum!$A$1:$G$36</definedName>
    <definedName name="DETAIL">#REF!</definedName>
    <definedName name="DIT">#REF!</definedName>
    <definedName name="DIT_TEMP">#REF!</definedName>
    <definedName name="LT_Bonus">'[3]2-Meals'!#REF!</definedName>
    <definedName name="MONTHLY_DEPR2">#REF!</definedName>
    <definedName name="nat_cur_code">#REF!</definedName>
    <definedName name="PAGE1">#REF!</definedName>
    <definedName name="PAGE2">#REF!</definedName>
    <definedName name="PAGE4">'[5]IT Calc'!#REF!</definedName>
    <definedName name="PAGE5">'[5]IT Calc'!#REF!</definedName>
    <definedName name="Pension">'[3]2-Meals'!#REF!</definedName>
    <definedName name="period_end_1">#REF!</definedName>
    <definedName name="period_end_10">#REF!</definedName>
    <definedName name="period_end_11">#REF!</definedName>
    <definedName name="period_end_12">#REF!</definedName>
    <definedName name="period_end_2">#REF!</definedName>
    <definedName name="period_end_3">#REF!</definedName>
    <definedName name="period_end_4">#REF!</definedName>
    <definedName name="period_end_5">#REF!</definedName>
    <definedName name="period_end_6">#REF!</definedName>
    <definedName name="period_end_7">#REF!</definedName>
    <definedName name="period_end_8">#REF!</definedName>
    <definedName name="period_end_9">#REF!</definedName>
    <definedName name="PGA">'[3]2-Meals'!#REF!</definedName>
    <definedName name="PLANT_BAL2">#REF!</definedName>
    <definedName name="Post_Retire">'[3]2-Meals'!#REF!</definedName>
    <definedName name="PRINT">#REF!</definedName>
    <definedName name="_xlnm.Print_Area" localSheetId="0">'ACCT 282-283 FN ADIT Bef-After'!$A$1:$P$85</definedName>
    <definedName name="PRINT_AREA_MI">'[6]IT Calc'!#REF!</definedName>
    <definedName name="PRINT_EXPLANATI">#REF!</definedName>
    <definedName name="_xlnm.Print_Titles" localSheetId="0">'ACCT 282-283 FN ADIT Bef-After'!$1:$7</definedName>
    <definedName name="PRINT_TITLES_MI">#REF!</definedName>
    <definedName name="PRIOR_ITCUR">#REF!</definedName>
    <definedName name="PRIOR_TIMING">#REF!</definedName>
    <definedName name="PYTD_ITCUR">#REF!</definedName>
    <definedName name="PYTD_TIMING">#REF!</definedName>
    <definedName name="rate_type">#REF!</definedName>
    <definedName name="RET">#REF!</definedName>
    <definedName name="RET_BY_DIST">#REF!</definedName>
    <definedName name="RIGHT">#REF!</definedName>
    <definedName name="ROWS">#REF!</definedName>
    <definedName name="State">#REF!</definedName>
    <definedName name="Summ">'[7]DEL-updated'!$A$11:$T$372</definedName>
    <definedName name="TAX">#REF!</definedName>
    <definedName name="TRUEUP_BAL2">#REF!</definedName>
    <definedName name="TX">#REF!</definedName>
    <definedName name="TXCALC">#REF!</definedName>
    <definedName name="TXCALC_TEMP">#REF!</definedName>
    <definedName name="Unbilled">'[3]2-Meals'!#REF!</definedName>
    <definedName name="WORKPAPER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N83" i="1" l="1"/>
  <c r="M78" i="1"/>
  <c r="M83" i="1" s="1"/>
  <c r="P71" i="1"/>
  <c r="L71" i="1"/>
  <c r="P65" i="1"/>
  <c r="L65" i="1"/>
  <c r="O51" i="1"/>
  <c r="P49" i="1"/>
  <c r="L49" i="1"/>
  <c r="N48" i="1"/>
  <c r="N51" i="1" s="1"/>
  <c r="M48" i="1"/>
  <c r="M51" i="1" s="1"/>
  <c r="K44" i="1"/>
  <c r="G44" i="1"/>
  <c r="G45" i="1" s="1"/>
  <c r="F44" i="1"/>
  <c r="F45" i="1" s="1"/>
  <c r="O42" i="1"/>
  <c r="J42" i="1"/>
  <c r="L42" i="1" s="1"/>
  <c r="O41" i="1"/>
  <c r="J41" i="1"/>
  <c r="L41" i="1" s="1"/>
  <c r="O40" i="1"/>
  <c r="J40" i="1"/>
  <c r="L40" i="1" s="1"/>
  <c r="A40" i="1"/>
  <c r="O39" i="1"/>
  <c r="J39" i="1"/>
  <c r="L39" i="1" s="1"/>
  <c r="A39" i="1"/>
  <c r="M38" i="1"/>
  <c r="J38" i="1"/>
  <c r="L38" i="1" s="1"/>
  <c r="A38" i="1"/>
  <c r="O37" i="1"/>
  <c r="J37" i="1"/>
  <c r="L37" i="1" s="1"/>
  <c r="P37" i="1" s="1"/>
  <c r="A37" i="1"/>
  <c r="O36" i="1"/>
  <c r="J36" i="1"/>
  <c r="L36" i="1" s="1"/>
  <c r="A36" i="1"/>
  <c r="M35" i="1"/>
  <c r="J35" i="1"/>
  <c r="L35" i="1" s="1"/>
  <c r="P35" i="1" s="1"/>
  <c r="A35" i="1"/>
  <c r="O34" i="1"/>
  <c r="J34" i="1"/>
  <c r="L34" i="1" s="1"/>
  <c r="A34" i="1"/>
  <c r="O33" i="1"/>
  <c r="J33" i="1"/>
  <c r="L33" i="1" s="1"/>
  <c r="P33" i="1" s="1"/>
  <c r="A33" i="1"/>
  <c r="I32" i="1"/>
  <c r="A32" i="1"/>
  <c r="O31" i="1"/>
  <c r="J31" i="1"/>
  <c r="L31" i="1" s="1"/>
  <c r="A31" i="1"/>
  <c r="O30" i="1"/>
  <c r="J30" i="1"/>
  <c r="L30" i="1" s="1"/>
  <c r="P30" i="1" s="1"/>
  <c r="A30" i="1"/>
  <c r="O29" i="1"/>
  <c r="J29" i="1"/>
  <c r="L29" i="1" s="1"/>
  <c r="A29" i="1"/>
  <c r="O28" i="1"/>
  <c r="J28" i="1"/>
  <c r="L28" i="1" s="1"/>
  <c r="A28" i="1"/>
  <c r="O27" i="1"/>
  <c r="J27" i="1"/>
  <c r="L27" i="1" s="1"/>
  <c r="A27" i="1"/>
  <c r="O26" i="1"/>
  <c r="J26" i="1"/>
  <c r="L26" i="1" s="1"/>
  <c r="P26" i="1" s="1"/>
  <c r="A26" i="1"/>
  <c r="O25" i="1"/>
  <c r="J25" i="1"/>
  <c r="L25" i="1" s="1"/>
  <c r="A25" i="1"/>
  <c r="O24" i="1"/>
  <c r="J24" i="1"/>
  <c r="L24" i="1" s="1"/>
  <c r="A24" i="1"/>
  <c r="O23" i="1"/>
  <c r="J23" i="1"/>
  <c r="L23" i="1" s="1"/>
  <c r="A23" i="1"/>
  <c r="O22" i="1"/>
  <c r="J22" i="1"/>
  <c r="L22" i="1" s="1"/>
  <c r="P22" i="1" s="1"/>
  <c r="A22" i="1"/>
  <c r="O21" i="1"/>
  <c r="J21" i="1"/>
  <c r="L21" i="1" s="1"/>
  <c r="A21" i="1"/>
  <c r="O20" i="1"/>
  <c r="H20" i="1"/>
  <c r="A20" i="1"/>
  <c r="O19" i="1"/>
  <c r="H19" i="1"/>
  <c r="A19" i="1"/>
  <c r="O18" i="1"/>
  <c r="A18" i="1"/>
  <c r="O17" i="1"/>
  <c r="H17" i="1"/>
  <c r="A17" i="1"/>
  <c r="H16" i="1"/>
  <c r="A16" i="1"/>
  <c r="O15" i="1"/>
  <c r="L15" i="1"/>
  <c r="P15" i="1" s="1"/>
  <c r="J15" i="1"/>
  <c r="A15" i="1"/>
  <c r="O14" i="1"/>
  <c r="N14" i="1"/>
  <c r="N44" i="1" s="1"/>
  <c r="M14" i="1"/>
  <c r="J14" i="1"/>
  <c r="L14" i="1" s="1"/>
  <c r="A14" i="1"/>
  <c r="O13" i="1"/>
  <c r="J13" i="1"/>
  <c r="L13" i="1" s="1"/>
  <c r="A13" i="1"/>
  <c r="O12" i="1"/>
  <c r="J12" i="1"/>
  <c r="L12" i="1" s="1"/>
  <c r="A12" i="1"/>
  <c r="O11" i="1"/>
  <c r="J11" i="1"/>
  <c r="L11" i="1" s="1"/>
  <c r="A11" i="1"/>
  <c r="O10" i="1"/>
  <c r="I10" i="1"/>
  <c r="J10" i="1" s="1"/>
  <c r="L10" i="1" s="1"/>
  <c r="A10" i="1"/>
  <c r="O9" i="1"/>
  <c r="I9" i="1"/>
  <c r="A9" i="1"/>
  <c r="J8" i="1"/>
  <c r="A8" i="1"/>
  <c r="L6" i="1"/>
  <c r="G6" i="1"/>
  <c r="F6" i="1"/>
  <c r="P10" i="1" l="1"/>
  <c r="P23" i="1"/>
  <c r="P27" i="1"/>
  <c r="P31" i="1"/>
  <c r="P34" i="1"/>
  <c r="P38" i="1"/>
  <c r="P14" i="1"/>
  <c r="P13" i="1"/>
  <c r="M44" i="1"/>
  <c r="M58" i="1" s="1"/>
  <c r="L17" i="1"/>
  <c r="P17" i="1" s="1"/>
  <c r="P40" i="1"/>
  <c r="P11" i="1"/>
  <c r="J17" i="1"/>
  <c r="J19" i="1"/>
  <c r="L19" i="1" s="1"/>
  <c r="P19" i="1" s="1"/>
  <c r="P28" i="1"/>
  <c r="P25" i="1"/>
  <c r="P12" i="1"/>
  <c r="P21" i="1"/>
  <c r="P29" i="1"/>
  <c r="P36" i="1"/>
  <c r="P42" i="1"/>
  <c r="O44" i="1"/>
  <c r="O53" i="1" s="1"/>
  <c r="P24" i="1"/>
  <c r="P39" i="1"/>
  <c r="P41" i="1"/>
  <c r="N58" i="1"/>
  <c r="N53" i="1"/>
  <c r="H44" i="1"/>
  <c r="J16" i="1"/>
  <c r="L16" i="1" s="1"/>
  <c r="P16" i="1" s="1"/>
  <c r="J18" i="1"/>
  <c r="L18" i="1" s="1"/>
  <c r="P18" i="1" s="1"/>
  <c r="J20" i="1"/>
  <c r="L20" i="1" s="1"/>
  <c r="P20" i="1" s="1"/>
  <c r="I44" i="1"/>
  <c r="L8" i="1"/>
  <c r="J9" i="1"/>
  <c r="J32" i="1"/>
  <c r="L32" i="1" s="1"/>
  <c r="P32" i="1" s="1"/>
  <c r="M53" i="1" l="1"/>
  <c r="J44" i="1"/>
  <c r="L9" i="1"/>
  <c r="P9" i="1" s="1"/>
  <c r="J48" i="1"/>
  <c r="H58" i="1"/>
  <c r="P58" i="1" s="1"/>
  <c r="P8" i="1"/>
  <c r="L44" i="1"/>
  <c r="H57" i="1"/>
  <c r="P57" i="1" s="1"/>
  <c r="I47" i="1"/>
  <c r="H46" i="1"/>
  <c r="H56" i="1"/>
  <c r="P44" i="1" l="1"/>
  <c r="L47" i="1"/>
  <c r="P47" i="1" s="1"/>
  <c r="I51" i="1"/>
  <c r="I53" i="1" s="1"/>
  <c r="L82" i="1" s="1"/>
  <c r="P56" i="1"/>
  <c r="P60" i="1" s="1"/>
  <c r="H60" i="1"/>
  <c r="J51" i="1"/>
  <c r="J53" i="1" s="1"/>
  <c r="L83" i="1" s="1"/>
  <c r="P83" i="1" s="1"/>
  <c r="L48" i="1"/>
  <c r="P48" i="1" s="1"/>
  <c r="H51" i="1"/>
  <c r="H53" i="1" s="1"/>
  <c r="L77" i="1" s="1"/>
  <c r="L46" i="1"/>
  <c r="P77" i="1" l="1"/>
  <c r="L85" i="1"/>
  <c r="P82" i="1"/>
  <c r="P85" i="1" s="1"/>
  <c r="L51" i="1"/>
  <c r="P46" i="1"/>
  <c r="P51" i="1" s="1"/>
  <c r="P70" i="1" l="1"/>
  <c r="P73" i="1" s="1"/>
  <c r="P53" i="1"/>
  <c r="P67" i="1" s="1"/>
  <c r="L70" i="1"/>
  <c r="L73" i="1" s="1"/>
  <c r="L78" i="1" s="1"/>
  <c r="L53" i="1"/>
  <c r="L67" i="1" s="1"/>
  <c r="P78" i="1" l="1"/>
  <c r="P80" i="1" s="1"/>
  <c r="Q80" i="1" s="1"/>
  <c r="L80" i="1"/>
</calcChain>
</file>

<file path=xl/sharedStrings.xml><?xml version="1.0" encoding="utf-8"?>
<sst xmlns="http://schemas.openxmlformats.org/spreadsheetml/2006/main" count="189" uniqueCount="129">
  <si>
    <t/>
  </si>
  <si>
    <t>BEFORE</t>
  </si>
  <si>
    <t>AFTER</t>
  </si>
  <si>
    <t>FL</t>
  </si>
  <si>
    <t>Fed</t>
  </si>
  <si>
    <t>Blended</t>
  </si>
  <si>
    <t>Allocation from Parent</t>
  </si>
  <si>
    <t>Seg 3</t>
  </si>
  <si>
    <t>FERC</t>
  </si>
  <si>
    <t>Code</t>
  </si>
  <si>
    <t>Name</t>
  </si>
  <si>
    <t>Rate Change</t>
  </si>
  <si>
    <t>Protected</t>
  </si>
  <si>
    <t>UnProtected Plant</t>
  </si>
  <si>
    <t>UnProtected NonPlant</t>
  </si>
  <si>
    <t>OTP Adj</t>
  </si>
  <si>
    <t>12/31/2017 Balance</t>
  </si>
  <si>
    <t>NetAdjust to LT Bonus</t>
  </si>
  <si>
    <t>Q1 Entries</t>
  </si>
  <si>
    <t>03/31/2018 Balance</t>
  </si>
  <si>
    <t>UNNP</t>
  </si>
  <si>
    <t>2500</t>
  </si>
  <si>
    <t>ADIT Property LT</t>
  </si>
  <si>
    <t>UNPP</t>
  </si>
  <si>
    <t>25AA</t>
  </si>
  <si>
    <t>Acquisition Adjustment</t>
  </si>
  <si>
    <t>25AF</t>
  </si>
  <si>
    <t>AFUDC</t>
  </si>
  <si>
    <t>25AM</t>
  </si>
  <si>
    <t>Customer Based Intangibles</t>
  </si>
  <si>
    <t>25AM.01</t>
  </si>
  <si>
    <t>Amortization Schedules Prior Acquisitions</t>
  </si>
  <si>
    <t>25BD</t>
  </si>
  <si>
    <t>Bad Debts</t>
  </si>
  <si>
    <t>25BN.01</t>
  </si>
  <si>
    <t>Short Term Bonus</t>
  </si>
  <si>
    <t>25CN</t>
  </si>
  <si>
    <t>Conservation</t>
  </si>
  <si>
    <t>P</t>
  </si>
  <si>
    <t>25DP.01</t>
  </si>
  <si>
    <t>Depreciation</t>
  </si>
  <si>
    <t>25DP.02</t>
  </si>
  <si>
    <t>Contribution in Aid of Construction</t>
  </si>
  <si>
    <t>25DP.03</t>
  </si>
  <si>
    <t>Cost of Removal</t>
  </si>
  <si>
    <t>25DP.04</t>
  </si>
  <si>
    <t>Asset Gain/Loss</t>
  </si>
  <si>
    <t>25DP.05</t>
  </si>
  <si>
    <t>Adjustment for Repairs Depreciation</t>
  </si>
  <si>
    <t>25EN</t>
  </si>
  <si>
    <t>Environmental</t>
  </si>
  <si>
    <t>25GP</t>
  </si>
  <si>
    <t>Grip Over Recoveries</t>
  </si>
  <si>
    <t>25ID</t>
  </si>
  <si>
    <t>Reserve for Insurance Deductibles</t>
  </si>
  <si>
    <t>25IT</t>
  </si>
  <si>
    <t>Investment Tax Credit</t>
  </si>
  <si>
    <t>25MC</t>
  </si>
  <si>
    <t>Merger Cost Amortization</t>
  </si>
  <si>
    <t>25PC</t>
  </si>
  <si>
    <t>Piping and Conservation</t>
  </si>
  <si>
    <t>25PG</t>
  </si>
  <si>
    <t>Purchased Gas Cots</t>
  </si>
  <si>
    <t>25PN</t>
  </si>
  <si>
    <t>Pension</t>
  </si>
  <si>
    <t>25PR</t>
  </si>
  <si>
    <t>Post Retirement Benefits</t>
  </si>
  <si>
    <t>25PR.02</t>
  </si>
  <si>
    <t>Post Retirement Benefits (Non-Current)</t>
  </si>
  <si>
    <t>25RC</t>
  </si>
  <si>
    <t>Rate Case</t>
  </si>
  <si>
    <t>25RE</t>
  </si>
  <si>
    <t>Repairs Deduction</t>
  </si>
  <si>
    <t>25RG</t>
  </si>
  <si>
    <t>ADIT Reg Asset</t>
  </si>
  <si>
    <t>25RP</t>
  </si>
  <si>
    <t>Property Taxes</t>
  </si>
  <si>
    <t>25RT</t>
  </si>
  <si>
    <t>Rabbi Trust</t>
  </si>
  <si>
    <t>25SD</t>
  </si>
  <si>
    <t>ADIT State Decoupling</t>
  </si>
  <si>
    <t>25SI.01</t>
  </si>
  <si>
    <t>Self Insurance (Current)</t>
  </si>
  <si>
    <t>25SR.01</t>
  </si>
  <si>
    <t>SERP (Current)</t>
  </si>
  <si>
    <t>25SV</t>
  </si>
  <si>
    <t>ADIT Outside Services</t>
  </si>
  <si>
    <t>25WR</t>
  </si>
  <si>
    <t>Storm Reserve</t>
  </si>
  <si>
    <t>25SL</t>
  </si>
  <si>
    <t>S_NOL_SYS</t>
  </si>
  <si>
    <t>25SL2</t>
  </si>
  <si>
    <t>S_NOL_SYS - 2014 - FL</t>
  </si>
  <si>
    <t>Total</t>
  </si>
  <si>
    <t>Protected Gross-up</t>
  </si>
  <si>
    <t>UnProtected Plant Gross-up</t>
  </si>
  <si>
    <t>UnProtected NonPlant Gross-up</t>
  </si>
  <si>
    <t>Unrecorded adjustment to correct grossup calulation at year end</t>
  </si>
  <si>
    <t>25TX</t>
  </si>
  <si>
    <t>Tax Reform 2017 Reg Asset Gross Up</t>
  </si>
  <si>
    <t>Total with Gross-up</t>
  </si>
  <si>
    <t>a</t>
  </si>
  <si>
    <t>b</t>
  </si>
  <si>
    <t>c</t>
  </si>
  <si>
    <t>Excess Deferred Tax Liability before gross up</t>
  </si>
  <si>
    <t>Excess Deferred Tax Liability - Protected</t>
  </si>
  <si>
    <t>Excess Deferred Tax Liability - Unprotected Plant</t>
  </si>
  <si>
    <t>Excess Deferred Tax Liability - Unprotected Non Plant</t>
  </si>
  <si>
    <t>Excess Deferred Tax Liability - Total</t>
  </si>
  <si>
    <t>FN ADIT</t>
  </si>
  <si>
    <t>G/L</t>
  </si>
  <si>
    <t>Adjust G/L 25TX</t>
  </si>
  <si>
    <t>d</t>
  </si>
  <si>
    <t>280R-254P</t>
  </si>
  <si>
    <t>Reg Liability - Protected</t>
  </si>
  <si>
    <t>280R-254N</t>
  </si>
  <si>
    <t>Reg Liability -UnProtected</t>
  </si>
  <si>
    <t>d-b-c</t>
  </si>
  <si>
    <t>Reg Liability -UnProtected Plant</t>
  </si>
  <si>
    <t>Reg Liability -UnProtected Non Plant</t>
  </si>
  <si>
    <t>FLORIDA PUBLIC UTILITIES</t>
  </si>
  <si>
    <t>Computation of Regulatory Liability (FN)</t>
  </si>
  <si>
    <t>Docket No.:</t>
  </si>
  <si>
    <t>Exhibit No.:</t>
  </si>
  <si>
    <t>20180051-GU</t>
  </si>
  <si>
    <t>RNGMD-1</t>
  </si>
  <si>
    <t>Beginning Balance  See Note A</t>
  </si>
  <si>
    <t>Note A:</t>
  </si>
  <si>
    <t>Highlighted numbers were revised for adjustments discussed in the revised testimony and will be booked in 4th quarter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</si>
</sst>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/>
    <xf numFmtId="0" fontId="7" fillId="0" borderId="1" applyNumberFormat="0" applyFill="0" applyProtection="0">
      <alignment horizontal="center" wrapText="1"/>
    </xf>
    <xf numFmtId="3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37" fontId="5" fillId="0" borderId="2" applyFont="0" applyFill="0" applyAlignment="0" applyProtection="0"/>
  </cellStyleXfs>
  <cellXfs count="70">
    <xf numFmtId="0" fontId="0" fillId="0" borderId="0" xfId="0"/>
    <xf numFmtId="0" fontId="4" fillId="0" borderId="0" xfId="2" applyFont="1" applyAlignment="1"/>
    <xf numFmtId="0" fontId="5" fillId="0" borderId="0" xfId="3" applyFont="1"/>
    <xf numFmtId="0" fontId="6" fillId="0" borderId="0" xfId="0" applyFont="1"/>
    <xf numFmtId="0" fontId="5" fillId="0" borderId="0" xfId="3" applyFont="1" applyAlignment="1"/>
    <xf numFmtId="0" fontId="5" fillId="0" borderId="0" xfId="4" applyFont="1" applyAlignment="1">
      <alignment horizontal="left" wrapText="1"/>
    </xf>
    <xf numFmtId="0" fontId="9" fillId="0" borderId="0" xfId="3" applyFont="1" applyAlignment="1">
      <alignment horizontal="center"/>
    </xf>
    <xf numFmtId="10" fontId="5" fillId="0" borderId="0" xfId="3" applyNumberFormat="1" applyFont="1"/>
    <xf numFmtId="10" fontId="7" fillId="0" borderId="0" xfId="3" applyNumberFormat="1" applyFont="1" applyAlignment="1">
      <alignment horizontal="center"/>
    </xf>
    <xf numFmtId="0" fontId="7" fillId="0" borderId="0" xfId="5" applyFont="1" applyBorder="1">
      <alignment horizontal="center" wrapText="1"/>
    </xf>
    <xf numFmtId="164" fontId="7" fillId="0" borderId="0" xfId="5" applyNumberFormat="1" applyFont="1" applyBorder="1">
      <alignment horizontal="center" wrapText="1"/>
    </xf>
    <xf numFmtId="0" fontId="7" fillId="0" borderId="1" xfId="5">
      <alignment horizontal="center" wrapText="1"/>
    </xf>
    <xf numFmtId="0" fontId="7" fillId="0" borderId="1" xfId="5" applyFont="1">
      <alignment horizontal="center" wrapText="1"/>
    </xf>
    <xf numFmtId="0" fontId="0" fillId="3" borderId="0" xfId="0" applyFill="1"/>
    <xf numFmtId="165" fontId="6" fillId="0" borderId="0" xfId="0" applyNumberFormat="1" applyFont="1"/>
    <xf numFmtId="43" fontId="6" fillId="0" borderId="0" xfId="1" applyFont="1"/>
    <xf numFmtId="37" fontId="6" fillId="0" borderId="0" xfId="0" applyNumberFormat="1" applyFont="1"/>
    <xf numFmtId="0" fontId="0" fillId="4" borderId="0" xfId="0" applyFill="1"/>
    <xf numFmtId="0" fontId="0" fillId="5" borderId="0" xfId="0" applyFill="1"/>
    <xf numFmtId="43" fontId="6" fillId="0" borderId="0" xfId="1" applyFont="1" applyBorder="1"/>
    <xf numFmtId="37" fontId="6" fillId="0" borderId="0" xfId="0" applyNumberFormat="1" applyFont="1" applyBorder="1"/>
    <xf numFmtId="0" fontId="6" fillId="0" borderId="0" xfId="0" applyFont="1" applyBorder="1"/>
    <xf numFmtId="0" fontId="7" fillId="0" borderId="0" xfId="7" applyFont="1"/>
    <xf numFmtId="37" fontId="5" fillId="0" borderId="0" xfId="8" applyFont="1" applyBorder="1"/>
    <xf numFmtId="0" fontId="6" fillId="0" borderId="0" xfId="0" applyFont="1" applyFill="1"/>
    <xf numFmtId="0" fontId="2" fillId="0" borderId="0" xfId="0" applyFont="1" applyBorder="1"/>
    <xf numFmtId="0" fontId="0" fillId="0" borderId="0" xfId="0" applyBorder="1"/>
    <xf numFmtId="0" fontId="10" fillId="0" borderId="0" xfId="0" applyFont="1" applyFill="1" applyBorder="1"/>
    <xf numFmtId="0" fontId="6" fillId="6" borderId="0" xfId="0" applyFont="1" applyFill="1"/>
    <xf numFmtId="0" fontId="0" fillId="6" borderId="0" xfId="0" applyFill="1" applyBorder="1"/>
    <xf numFmtId="165" fontId="6" fillId="0" borderId="0" xfId="1" applyNumberFormat="1" applyFont="1"/>
    <xf numFmtId="0" fontId="7" fillId="0" borderId="0" xfId="2" applyFont="1" applyAlignment="1"/>
    <xf numFmtId="0" fontId="11" fillId="0" borderId="0" xfId="2" applyFont="1" applyAlignment="1"/>
    <xf numFmtId="0" fontId="8" fillId="0" borderId="0" xfId="3" applyFo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42" fontId="5" fillId="0" borderId="0" xfId="6" applyNumberFormat="1"/>
    <xf numFmtId="42" fontId="5" fillId="0" borderId="0" xfId="6" applyNumberFormat="1" applyFont="1"/>
    <xf numFmtId="42" fontId="5" fillId="0" borderId="0" xfId="1" applyNumberFormat="1" applyFont="1"/>
    <xf numFmtId="42" fontId="5" fillId="0" borderId="0" xfId="6" applyNumberFormat="1" applyFont="1" applyFill="1"/>
    <xf numFmtId="42" fontId="0" fillId="0" borderId="0" xfId="6" applyNumberFormat="1" applyFont="1"/>
    <xf numFmtId="42" fontId="5" fillId="0" borderId="0" xfId="3" applyNumberFormat="1" applyFont="1"/>
    <xf numFmtId="42" fontId="5" fillId="0" borderId="2" xfId="8" applyNumberFormat="1" applyFont="1"/>
    <xf numFmtId="42" fontId="6" fillId="0" borderId="0" xfId="0" applyNumberFormat="1" applyFont="1"/>
    <xf numFmtId="42" fontId="6" fillId="0" borderId="1" xfId="0" applyNumberFormat="1" applyFont="1" applyBorder="1"/>
    <xf numFmtId="42" fontId="6" fillId="0" borderId="3" xfId="0" applyNumberFormat="1" applyFont="1" applyBorder="1"/>
    <xf numFmtId="42" fontId="9" fillId="0" borderId="0" xfId="0" applyNumberFormat="1" applyFont="1" applyAlignment="1">
      <alignment horizontal="center"/>
    </xf>
    <xf numFmtId="42" fontId="5" fillId="0" borderId="1" xfId="6" applyNumberFormat="1" applyFont="1" applyBorder="1"/>
    <xf numFmtId="42" fontId="5" fillId="0" borderId="2" xfId="6" applyNumberFormat="1" applyFont="1" applyBorder="1"/>
    <xf numFmtId="42" fontId="5" fillId="0" borderId="0" xfId="6" applyNumberFormat="1" applyFont="1" applyBorder="1"/>
    <xf numFmtId="42" fontId="6" fillId="6" borderId="0" xfId="0" applyNumberFormat="1" applyFont="1" applyFill="1"/>
    <xf numFmtId="42" fontId="5" fillId="6" borderId="0" xfId="6" applyNumberFormat="1" applyFont="1" applyFill="1" applyBorder="1"/>
    <xf numFmtId="42" fontId="9" fillId="6" borderId="0" xfId="0" applyNumberFormat="1" applyFont="1" applyFill="1" applyAlignment="1">
      <alignment horizontal="center"/>
    </xf>
    <xf numFmtId="42" fontId="9" fillId="0" borderId="0" xfId="0" applyNumberFormat="1" applyFont="1"/>
    <xf numFmtId="42" fontId="6" fillId="0" borderId="0" xfId="1" applyNumberFormat="1" applyFont="1"/>
    <xf numFmtId="42" fontId="5" fillId="7" borderId="0" xfId="6" applyNumberFormat="1" applyFill="1"/>
    <xf numFmtId="42" fontId="5" fillId="7" borderId="0" xfId="6" applyNumberFormat="1" applyFont="1" applyFill="1"/>
    <xf numFmtId="42" fontId="5" fillId="7" borderId="0" xfId="1" applyNumberFormat="1" applyFont="1" applyFill="1"/>
    <xf numFmtId="42" fontId="5" fillId="7" borderId="0" xfId="3" applyNumberFormat="1" applyFont="1" applyFill="1"/>
    <xf numFmtId="42" fontId="6" fillId="7" borderId="0" xfId="0" applyNumberFormat="1" applyFont="1" applyFill="1"/>
    <xf numFmtId="42" fontId="6" fillId="7" borderId="1" xfId="0" applyNumberFormat="1" applyFont="1" applyFill="1" applyBorder="1"/>
    <xf numFmtId="42" fontId="6" fillId="7" borderId="3" xfId="0" applyNumberFormat="1" applyFont="1" applyFill="1" applyBorder="1"/>
    <xf numFmtId="0" fontId="7" fillId="8" borderId="1" xfId="5" applyFill="1">
      <alignment horizontal="center" wrapText="1"/>
    </xf>
    <xf numFmtId="0" fontId="0" fillId="8" borderId="0" xfId="0" applyFill="1"/>
    <xf numFmtId="166" fontId="0" fillId="8" borderId="0" xfId="0" applyNumberFormat="1" applyFill="1"/>
    <xf numFmtId="42" fontId="6" fillId="0" borderId="0" xfId="0" applyNumberFormat="1" applyFont="1" applyFill="1"/>
    <xf numFmtId="42" fontId="5" fillId="0" borderId="2" xfId="6" applyNumberFormat="1" applyFont="1" applyFill="1" applyBorder="1"/>
    <xf numFmtId="42" fontId="5" fillId="7" borderId="2" xfId="8" applyNumberFormat="1" applyFont="1" applyFill="1"/>
    <xf numFmtId="0" fontId="5" fillId="0" borderId="0" xfId="4" applyFont="1" applyAlignment="1">
      <alignment horizontal="left" wrapText="1"/>
    </xf>
    <xf numFmtId="0" fontId="9" fillId="2" borderId="0" xfId="3" applyFont="1" applyFill="1" applyAlignment="1">
      <alignment horizontal="center"/>
    </xf>
  </cellXfs>
  <cellStyles count="9">
    <cellStyle name="ColumnHeader" xfId="5"/>
    <cellStyle name="Comma" xfId="1" builtinId="3"/>
    <cellStyle name="Header" xfId="2"/>
    <cellStyle name="Normal" xfId="0" builtinId="0"/>
    <cellStyle name="Normal 2" xfId="3"/>
    <cellStyle name="SubHeader" xfId="4"/>
    <cellStyle name="TextNumber" xfId="6"/>
    <cellStyle name="TotalNumber" xfId="8"/>
    <cellStyle name="TotalText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4\2014%20Provision\AC\AC_14TxAcc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3\2013%20Provision\FN\FN_13TxAccr1_Orig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Delaware\Monthly%20Close\2004\03-2004\2004-1st%20Qrtr%20DE%20IT%20Cal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Budget\Sharpgas%20Budget%20Summary\Revised%202001%20SHG%20Cap%20Summa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MARYLAND\2006\Journal%20Entries\12-06\Year%20End%20Tax%20Entries\12-06%20Md%20Tax%20Accruals-rev%201-24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Corporate%20Accounting\MonthEnd\CU\2007\11-November\November07%20Ta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Project%20Accounting\November\2001%20Project%20Accounting%20-%20Novemb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%20&amp;%20Divisions\Florida%20Regulatory\Tax\Tax%20Savings\POD's%20and%20ROG's\Attachments%20to%20POD's%20filed\fn\POD%20%233F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(Run1)"/>
      <sheetName val="Process"/>
      <sheetName val="IncTx_Calc"/>
      <sheetName val="Workpapers"/>
      <sheetName val="Bonus"/>
      <sheetName val="JE"/>
      <sheetName val="ADIT_Recon"/>
    </sheetNames>
    <sheetDataSet>
      <sheetData sheetId="0"/>
      <sheetData sheetId="1"/>
      <sheetData sheetId="2">
        <row r="1">
          <cell r="M1" t="str">
            <v>Run#2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Bonus"/>
      <sheetName val="JE"/>
      <sheetName val="ADIT_Recon"/>
      <sheetName val="FAS TAX depn reclasses"/>
      <sheetName val="25DP-Other"/>
      <sheetName val="25DP"/>
      <sheetName val="25DP-2"/>
      <sheetName val="25AM"/>
      <sheetName val="Decoupling Workpaper"/>
      <sheetName val="Sheet1"/>
      <sheetName val="Decouplin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IT Calc"/>
      <sheetName val="2-Meals"/>
      <sheetName val="3-Cost of Removal"/>
      <sheetName val="4-Market"/>
      <sheetName val="5-Bad Debts"/>
      <sheetName val="6-Cap Int_OH"/>
      <sheetName val="7-Gain-Loss"/>
      <sheetName val="8-CIAC"/>
      <sheetName val="9-IPP"/>
      <sheetName val="10-Rate Case"/>
      <sheetName val="11-Prop Tx"/>
      <sheetName val="12-Depr_Amrt"/>
      <sheetName val="13-Env"/>
      <sheetName val="14-Pension"/>
      <sheetName val="15-OPRB"/>
      <sheetName val="16-Bonus"/>
      <sheetName val="17-Unbill Rev"/>
      <sheetName val="18-PGC"/>
      <sheetName val="19-JE"/>
      <sheetName val="20-Imp JE 4.12.04"/>
      <sheetName val="21-Imp JE 4.19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JE #4"/>
      <sheetName val="Adj JE #3"/>
      <sheetName val="1-Adj JE #2"/>
      <sheetName val="Orig Adj JE"/>
      <sheetName val="Orig JE"/>
      <sheetName val="IT Calc"/>
      <sheetName val="Other"/>
      <sheetName val="Bad Debt"/>
      <sheetName val="Self Ins"/>
      <sheetName val="PP Property"/>
      <sheetName val="Rate Case"/>
      <sheetName val="Pension"/>
      <sheetName val="OPRB"/>
      <sheetName val="Depr"/>
      <sheetName val="Env"/>
      <sheetName val="Cap Int OH"/>
      <sheetName val="Unbilled Rev"/>
      <sheetName val="Cost Rem"/>
      <sheetName val="IRS Setlmnt"/>
      <sheetName val="PGA"/>
      <sheetName val="Gain_Loss"/>
      <sheetName val="Meals"/>
      <sheetName val="Mark to Market"/>
      <sheetName val="CIAC"/>
      <sheetName val="DIT"/>
      <sheetName val="Checklist"/>
      <sheetName val="Pr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 282-283 FN ADIT Bef-After"/>
      <sheetName val="FN FED -  STATE "/>
      <sheetName val="FN-OTP Deferreds"/>
      <sheetName val="Tax Reform Entries TX-SPCL"/>
      <sheetName val="FN ADIT "/>
      <sheetName val="DATA"/>
      <sheetName val="ACCT 254N &amp; P Reg Liab"/>
      <sheetName val="DATA-Reg Liab"/>
      <sheetName val="Q1 Activity FN"/>
      <sheetName val="FN TB"/>
      <sheetName val="ADIT 03 2018"/>
      <sheetName val="ADIT"/>
      <sheetName val="ExpRecl&amp;GrossUp_FRUs"/>
    </sheetNames>
    <sheetDataSet>
      <sheetData sheetId="0"/>
      <sheetData sheetId="1"/>
      <sheetData sheetId="2">
        <row r="43">
          <cell r="J43">
            <v>16126671</v>
          </cell>
          <cell r="L43">
            <v>4992224</v>
          </cell>
          <cell r="N43">
            <v>-1673921</v>
          </cell>
          <cell r="X43">
            <v>-55057015</v>
          </cell>
        </row>
      </sheetData>
      <sheetData sheetId="3">
        <row r="11">
          <cell r="C11">
            <v>182315</v>
          </cell>
        </row>
        <row r="18">
          <cell r="C18">
            <v>135072</v>
          </cell>
        </row>
        <row r="22">
          <cell r="C22">
            <v>303293</v>
          </cell>
        </row>
        <row r="23">
          <cell r="C23">
            <v>-109994</v>
          </cell>
        </row>
      </sheetData>
      <sheetData sheetId="4">
        <row r="50">
          <cell r="B50">
            <v>71166</v>
          </cell>
        </row>
      </sheetData>
      <sheetData sheetId="5"/>
      <sheetData sheetId="6">
        <row r="7">
          <cell r="C7">
            <v>433987</v>
          </cell>
        </row>
      </sheetData>
      <sheetData sheetId="7"/>
      <sheetData sheetId="8">
        <row r="12">
          <cell r="B12" t="str">
            <v>25AF</v>
          </cell>
          <cell r="C12" t="str">
            <v>AFUDC</v>
          </cell>
          <cell r="D12">
            <v>0</v>
          </cell>
        </row>
        <row r="13">
          <cell r="B13" t="str">
            <v>25AM</v>
          </cell>
          <cell r="C13" t="str">
            <v>Customer Based Intangibles</v>
          </cell>
          <cell r="D13">
            <v>35113</v>
          </cell>
        </row>
        <row r="14">
          <cell r="B14" t="str">
            <v>25AM.01</v>
          </cell>
          <cell r="C14" t="str">
            <v>Amortization Schedules Prior Acquisitions</v>
          </cell>
          <cell r="D14">
            <v>1226</v>
          </cell>
        </row>
        <row r="15">
          <cell r="B15" t="str">
            <v>25BD</v>
          </cell>
          <cell r="C15" t="str">
            <v>Bad Debts</v>
          </cell>
          <cell r="D15">
            <v>7856</v>
          </cell>
        </row>
        <row r="16">
          <cell r="B16" t="str">
            <v>25BN.01</v>
          </cell>
          <cell r="C16" t="str">
            <v>Short Term Bonus</v>
          </cell>
          <cell r="D16">
            <v>0</v>
          </cell>
        </row>
        <row r="17">
          <cell r="B17" t="str">
            <v>25CN</v>
          </cell>
          <cell r="C17" t="str">
            <v>Conservation</v>
          </cell>
          <cell r="D17">
            <v>60523</v>
          </cell>
        </row>
        <row r="18">
          <cell r="B18" t="str">
            <v>25DP.01</v>
          </cell>
          <cell r="C18" t="str">
            <v>Depreciation</v>
          </cell>
          <cell r="D18">
            <v>-149987</v>
          </cell>
        </row>
        <row r="19">
          <cell r="B19" t="str">
            <v>25DP.02</v>
          </cell>
          <cell r="C19" t="str">
            <v>Contribution in Aid of Construction</v>
          </cell>
          <cell r="D19">
            <v>82766</v>
          </cell>
        </row>
        <row r="20">
          <cell r="B20" t="str">
            <v>25DP.03</v>
          </cell>
          <cell r="C20" t="str">
            <v>Cost of Removal</v>
          </cell>
          <cell r="D20">
            <v>-104876</v>
          </cell>
        </row>
        <row r="21">
          <cell r="B21" t="str">
            <v>25DP.04</v>
          </cell>
          <cell r="C21" t="str">
            <v>Asset Gain/Loss</v>
          </cell>
          <cell r="D21">
            <v>533</v>
          </cell>
        </row>
        <row r="22">
          <cell r="B22" t="str">
            <v>25DP.05</v>
          </cell>
          <cell r="C22" t="str">
            <v>Adjustment for Repairs Depreciation</v>
          </cell>
          <cell r="D22">
            <v>0</v>
          </cell>
        </row>
        <row r="23">
          <cell r="B23" t="str">
            <v>25EN</v>
          </cell>
          <cell r="C23" t="str">
            <v>Environmental</v>
          </cell>
          <cell r="D23">
            <v>17027</v>
          </cell>
        </row>
        <row r="24">
          <cell r="B24" t="str">
            <v>25GP</v>
          </cell>
          <cell r="C24" t="str">
            <v>Grip Over Recoveries</v>
          </cell>
          <cell r="D24">
            <v>0</v>
          </cell>
        </row>
        <row r="25">
          <cell r="B25" t="str">
            <v>25ID</v>
          </cell>
          <cell r="C25" t="str">
            <v>Reserve for Insurance Deductibles</v>
          </cell>
          <cell r="D25">
            <v>-476</v>
          </cell>
        </row>
        <row r="26">
          <cell r="B26" t="str">
            <v>25IT</v>
          </cell>
          <cell r="C26" t="str">
            <v>Investment Tax Credit</v>
          </cell>
          <cell r="D26">
            <v>0</v>
          </cell>
        </row>
        <row r="27">
          <cell r="B27" t="str">
            <v>25MC</v>
          </cell>
          <cell r="C27" t="str">
            <v>Merger Cost Amortization</v>
          </cell>
          <cell r="D27">
            <v>0</v>
          </cell>
        </row>
        <row r="28">
          <cell r="B28" t="str">
            <v>25PC</v>
          </cell>
          <cell r="C28" t="str">
            <v>Piping and Conservation</v>
          </cell>
          <cell r="D28">
            <v>9130</v>
          </cell>
        </row>
        <row r="29">
          <cell r="B29" t="str">
            <v>25PG</v>
          </cell>
          <cell r="C29" t="str">
            <v>Purchased Gas Cots</v>
          </cell>
          <cell r="D29">
            <v>0</v>
          </cell>
        </row>
        <row r="30">
          <cell r="B30" t="str">
            <v>25PN</v>
          </cell>
          <cell r="C30" t="str">
            <v>Pension</v>
          </cell>
          <cell r="D30">
            <v>26462</v>
          </cell>
        </row>
        <row r="31">
          <cell r="B31" t="str">
            <v>25PR</v>
          </cell>
          <cell r="C31" t="str">
            <v>Post Retirement Benefits</v>
          </cell>
          <cell r="D31">
            <v>0</v>
          </cell>
        </row>
        <row r="32">
          <cell r="B32" t="str">
            <v>25PR.02</v>
          </cell>
          <cell r="C32" t="str">
            <v>Post Retirement Benefits (Non-Current)</v>
          </cell>
          <cell r="D32">
            <v>135</v>
          </cell>
        </row>
        <row r="33">
          <cell r="B33" t="str">
            <v>25RC</v>
          </cell>
          <cell r="C33" t="str">
            <v>Rate Case</v>
          </cell>
          <cell r="D33">
            <v>0</v>
          </cell>
        </row>
        <row r="34">
          <cell r="B34" t="str">
            <v>25RE</v>
          </cell>
          <cell r="C34" t="str">
            <v>Repairs Deduction</v>
          </cell>
          <cell r="D34">
            <v>5957</v>
          </cell>
        </row>
        <row r="35">
          <cell r="B35" t="str">
            <v>25RG</v>
          </cell>
          <cell r="C35" t="str">
            <v>ADIT Reg Asset</v>
          </cell>
          <cell r="D35">
            <v>0</v>
          </cell>
        </row>
        <row r="36">
          <cell r="B36" t="str">
            <v>25RP</v>
          </cell>
          <cell r="C36" t="str">
            <v>Property Taxes</v>
          </cell>
          <cell r="D36">
            <v>0</v>
          </cell>
        </row>
        <row r="37">
          <cell r="B37" t="str">
            <v>25SD</v>
          </cell>
          <cell r="C37" t="str">
            <v>ADIT State Decoupling</v>
          </cell>
          <cell r="D37">
            <v>0</v>
          </cell>
        </row>
        <row r="38">
          <cell r="B38" t="str">
            <v>25SI.01</v>
          </cell>
          <cell r="C38" t="str">
            <v>Self Insurance (Current)</v>
          </cell>
          <cell r="D38">
            <v>0</v>
          </cell>
        </row>
        <row r="39">
          <cell r="B39" t="str">
            <v>25SV</v>
          </cell>
          <cell r="C39" t="str">
            <v>ADIT Outside Services</v>
          </cell>
          <cell r="D39">
            <v>0</v>
          </cell>
        </row>
        <row r="40">
          <cell r="B40" t="str">
            <v>25TX</v>
          </cell>
          <cell r="C40" t="str">
            <v>Tax Reform 2017 Reg Asset Gross Up</v>
          </cell>
          <cell r="D40">
            <v>0</v>
          </cell>
        </row>
        <row r="41">
          <cell r="B41" t="str">
            <v>25WR</v>
          </cell>
          <cell r="C41" t="str">
            <v>Storm Reserve</v>
          </cell>
          <cell r="D41">
            <v>380</v>
          </cell>
        </row>
        <row r="42">
          <cell r="B42" t="str">
            <v>S_NOL_SYS</v>
          </cell>
          <cell r="C42" t="str">
            <v>S_NOL_SYS</v>
          </cell>
          <cell r="D42">
            <v>0</v>
          </cell>
        </row>
        <row r="43">
          <cell r="B43" t="str">
            <v>S_NOL_SYS - 2014 - FL</v>
          </cell>
          <cell r="C43" t="str">
            <v>S_NOL_SYS - 2014 - FL</v>
          </cell>
          <cell r="D43">
            <v>0</v>
          </cell>
        </row>
      </sheetData>
      <sheetData sheetId="9">
        <row r="147">
          <cell r="C147">
            <v>6601471</v>
          </cell>
          <cell r="F147">
            <v>6478632</v>
          </cell>
        </row>
        <row r="150">
          <cell r="C150">
            <v>-29037782</v>
          </cell>
          <cell r="F150">
            <v>-28368939</v>
          </cell>
        </row>
        <row r="179">
          <cell r="F179">
            <v>-25561777</v>
          </cell>
        </row>
      </sheetData>
      <sheetData sheetId="10">
        <row r="213">
          <cell r="E213">
            <v>35583</v>
          </cell>
        </row>
        <row r="297">
          <cell r="E297">
            <v>72484</v>
          </cell>
        </row>
        <row r="323">
          <cell r="E323">
            <v>-12845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87"/>
  <sheetViews>
    <sheetView tabSelected="1" topLeftCell="C1" zoomScaleNormal="100" workbookViewId="0">
      <selection activeCell="K74" sqref="K74"/>
    </sheetView>
  </sheetViews>
  <sheetFormatPr defaultRowHeight="12.75" x14ac:dyDescent="0.2"/>
  <cols>
    <col min="1" max="3" width="9.140625" style="3"/>
    <col min="4" max="4" width="20.7109375" style="3" bestFit="1" customWidth="1"/>
    <col min="5" max="5" width="49.140625" style="3" bestFit="1" customWidth="1"/>
    <col min="6" max="6" width="12.85546875" style="3" bestFit="1" customWidth="1"/>
    <col min="7" max="7" width="12.28515625" style="3" bestFit="1" customWidth="1"/>
    <col min="8" max="8" width="12.85546875" style="3" customWidth="1"/>
    <col min="9" max="9" width="13.85546875" style="3" customWidth="1"/>
    <col min="10" max="10" width="15.28515625" style="3" customWidth="1"/>
    <col min="11" max="11" width="13.42578125" style="3" customWidth="1"/>
    <col min="12" max="12" width="15.140625" style="3" bestFit="1" customWidth="1"/>
    <col min="13" max="15" width="12.7109375" style="3" customWidth="1"/>
    <col min="16" max="16" width="13.7109375" style="3" bestFit="1" customWidth="1"/>
    <col min="17" max="17" width="18" style="3" bestFit="1" customWidth="1"/>
    <col min="18" max="18" width="14.5703125" style="3" customWidth="1"/>
    <col min="19" max="19" width="12.85546875" style="3" bestFit="1" customWidth="1"/>
    <col min="20" max="20" width="9.140625" style="3" customWidth="1"/>
    <col min="21" max="16384" width="9.140625" style="3"/>
  </cols>
  <sheetData>
    <row r="1" spans="1:19" ht="22.5" customHeight="1" x14ac:dyDescent="0.4">
      <c r="A1" s="32" t="s">
        <v>120</v>
      </c>
      <c r="B1" s="1"/>
      <c r="C1" s="2"/>
      <c r="E1" s="4"/>
      <c r="F1" s="4"/>
      <c r="G1" s="4"/>
      <c r="H1" s="4"/>
      <c r="I1" s="34" t="s">
        <v>122</v>
      </c>
      <c r="J1" s="34"/>
      <c r="K1" s="35" t="s">
        <v>124</v>
      </c>
      <c r="L1" s="2"/>
      <c r="M1" s="2"/>
      <c r="N1" s="2"/>
      <c r="O1" s="2"/>
      <c r="P1" s="2"/>
    </row>
    <row r="2" spans="1:19" ht="17.25" customHeight="1" x14ac:dyDescent="0.25">
      <c r="A2" s="33" t="s">
        <v>121</v>
      </c>
      <c r="B2" s="2"/>
      <c r="C2" s="2"/>
      <c r="D2" s="31"/>
      <c r="E2" s="31"/>
      <c r="F2" s="31"/>
      <c r="G2" s="31"/>
      <c r="H2" s="31"/>
      <c r="I2" s="34" t="s">
        <v>123</v>
      </c>
      <c r="J2" s="34"/>
      <c r="K2" s="34" t="s">
        <v>125</v>
      </c>
      <c r="L2" s="2" t="s">
        <v>0</v>
      </c>
      <c r="M2" s="2"/>
      <c r="N2" s="2"/>
      <c r="O2" s="2"/>
      <c r="P2" s="2"/>
    </row>
    <row r="3" spans="1:19" ht="12.75" customHeight="1" x14ac:dyDescent="0.2">
      <c r="A3" s="2"/>
      <c r="B3" s="2"/>
      <c r="C3" s="2"/>
      <c r="D3" s="68" t="s">
        <v>0</v>
      </c>
      <c r="E3" s="68"/>
      <c r="F3" s="68"/>
      <c r="G3" s="68"/>
      <c r="H3" s="68"/>
      <c r="I3" s="2" t="s">
        <v>0</v>
      </c>
      <c r="J3" s="2" t="s">
        <v>0</v>
      </c>
      <c r="K3" s="2"/>
      <c r="L3" s="2" t="s">
        <v>0</v>
      </c>
      <c r="M3" s="2"/>
      <c r="N3" s="2"/>
      <c r="O3" s="2"/>
      <c r="P3" s="2"/>
    </row>
    <row r="4" spans="1:19" x14ac:dyDescent="0.2">
      <c r="A4" s="2"/>
      <c r="B4" s="2"/>
      <c r="C4" s="2"/>
      <c r="D4" s="5"/>
      <c r="E4" s="2"/>
      <c r="F4" s="6" t="s">
        <v>1</v>
      </c>
      <c r="G4" s="69" t="s">
        <v>2</v>
      </c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2" t="s">
        <v>3</v>
      </c>
      <c r="B5" s="2"/>
      <c r="C5" s="7">
        <v>5.5E-2</v>
      </c>
      <c r="D5" s="2" t="s">
        <v>0</v>
      </c>
      <c r="E5" s="2" t="s">
        <v>4</v>
      </c>
      <c r="F5" s="8">
        <v>0.35</v>
      </c>
      <c r="G5" s="8">
        <v>0.21</v>
      </c>
      <c r="H5" s="2" t="s">
        <v>0</v>
      </c>
      <c r="I5" s="2" t="s">
        <v>0</v>
      </c>
      <c r="J5" s="2" t="s">
        <v>0</v>
      </c>
      <c r="K5" s="2"/>
      <c r="L5" s="8">
        <v>0.21</v>
      </c>
      <c r="M5" s="2"/>
      <c r="N5" s="2"/>
      <c r="O5" s="2"/>
      <c r="P5" s="2"/>
    </row>
    <row r="6" spans="1:19" ht="26.25" x14ac:dyDescent="0.25">
      <c r="A6" s="2"/>
      <c r="B6" s="2"/>
      <c r="C6" s="7"/>
      <c r="D6" s="2"/>
      <c r="E6" s="2" t="s">
        <v>5</v>
      </c>
      <c r="F6" s="8">
        <f>(1-F5)*$C$5+F5</f>
        <v>0.38574999999999998</v>
      </c>
      <c r="G6" s="8">
        <f>(1-G5)*$C$5+G5</f>
        <v>0.25345000000000001</v>
      </c>
      <c r="H6" s="2"/>
      <c r="I6" s="2"/>
      <c r="J6" s="2"/>
      <c r="K6" s="2"/>
      <c r="L6" s="8">
        <f>(1-L5)*$C$5+L5</f>
        <v>0.25345000000000001</v>
      </c>
      <c r="M6" s="9" t="s">
        <v>6</v>
      </c>
      <c r="N6" s="10">
        <v>43190</v>
      </c>
      <c r="O6"/>
      <c r="P6"/>
    </row>
    <row r="7" spans="1:19" ht="39" x14ac:dyDescent="0.25">
      <c r="A7" s="2" t="s">
        <v>7</v>
      </c>
      <c r="B7" s="2" t="s">
        <v>8</v>
      </c>
      <c r="C7"/>
      <c r="D7" s="11" t="s">
        <v>9</v>
      </c>
      <c r="E7" s="11" t="s">
        <v>10</v>
      </c>
      <c r="F7" s="62" t="s">
        <v>126</v>
      </c>
      <c r="G7" s="11" t="s">
        <v>11</v>
      </c>
      <c r="H7" s="12" t="s">
        <v>12</v>
      </c>
      <c r="I7" s="12" t="s">
        <v>13</v>
      </c>
      <c r="J7" s="12" t="s">
        <v>14</v>
      </c>
      <c r="K7" s="12" t="s">
        <v>15</v>
      </c>
      <c r="L7" s="12" t="s">
        <v>16</v>
      </c>
      <c r="M7" s="12" t="s">
        <v>14</v>
      </c>
      <c r="N7" s="12" t="s">
        <v>17</v>
      </c>
      <c r="O7" s="12" t="s">
        <v>18</v>
      </c>
      <c r="P7" s="12" t="s">
        <v>19</v>
      </c>
    </row>
    <row r="8" spans="1:19" ht="15" x14ac:dyDescent="0.25">
      <c r="A8" s="2" t="str">
        <f t="shared" ref="A8:A40" si="0">LEFT(D8,4)</f>
        <v>2500</v>
      </c>
      <c r="B8" s="2">
        <v>282</v>
      </c>
      <c r="C8" s="13" t="s">
        <v>20</v>
      </c>
      <c r="D8" t="s">
        <v>21</v>
      </c>
      <c r="E8" t="s">
        <v>22</v>
      </c>
      <c r="F8" s="36">
        <v>258328</v>
      </c>
      <c r="G8" s="36">
        <v>-88598</v>
      </c>
      <c r="H8" s="37"/>
      <c r="I8" s="37"/>
      <c r="J8" s="37">
        <f t="shared" ref="J8:J42" si="1">G8-H8-I8</f>
        <v>-88598</v>
      </c>
      <c r="K8" s="37"/>
      <c r="L8" s="37">
        <f t="shared" ref="L8:L42" si="2">SUM(F8:K8)-G8</f>
        <v>169730</v>
      </c>
      <c r="M8" s="37"/>
      <c r="N8" s="37"/>
      <c r="O8" s="37"/>
      <c r="P8" s="38">
        <f>SUM(L8:O8)</f>
        <v>169730</v>
      </c>
      <c r="Q8" s="14"/>
      <c r="R8" s="15"/>
      <c r="S8" s="16"/>
    </row>
    <row r="9" spans="1:19" ht="15" x14ac:dyDescent="0.25">
      <c r="A9" s="2" t="str">
        <f t="shared" si="0"/>
        <v>25AA</v>
      </c>
      <c r="B9" s="2">
        <v>283</v>
      </c>
      <c r="C9" s="17" t="s">
        <v>23</v>
      </c>
      <c r="D9" t="s">
        <v>24</v>
      </c>
      <c r="E9" t="s">
        <v>25</v>
      </c>
      <c r="F9" s="36">
        <v>-14189179</v>
      </c>
      <c r="G9" s="36">
        <v>4866438</v>
      </c>
      <c r="H9" s="37"/>
      <c r="I9" s="37">
        <f>G9</f>
        <v>4866438</v>
      </c>
      <c r="J9" s="37">
        <f t="shared" si="1"/>
        <v>0</v>
      </c>
      <c r="K9" s="37">
        <v>-53</v>
      </c>
      <c r="L9" s="37">
        <f t="shared" si="2"/>
        <v>-9322794</v>
      </c>
      <c r="M9" s="37"/>
      <c r="N9" s="37"/>
      <c r="O9" s="37">
        <f>+'[8]FN ADIT '!B50+'[8]ADIT 03 2018'!E213</f>
        <v>106749</v>
      </c>
      <c r="P9" s="38">
        <f t="shared" ref="P9:P30" si="3">SUM(L9:O9)</f>
        <v>-9216045</v>
      </c>
      <c r="Q9" s="14"/>
      <c r="R9" s="15"/>
      <c r="S9" s="16"/>
    </row>
    <row r="10" spans="1:19" ht="15" x14ac:dyDescent="0.25">
      <c r="A10" s="2" t="str">
        <f t="shared" si="0"/>
        <v>25AF</v>
      </c>
      <c r="B10" s="2">
        <v>282</v>
      </c>
      <c r="C10" s="17" t="s">
        <v>23</v>
      </c>
      <c r="D10" t="s">
        <v>26</v>
      </c>
      <c r="E10" t="s">
        <v>27</v>
      </c>
      <c r="F10" s="36">
        <v>0</v>
      </c>
      <c r="G10" s="36">
        <v>0</v>
      </c>
      <c r="H10" s="39"/>
      <c r="I10" s="37">
        <f>G10</f>
        <v>0</v>
      </c>
      <c r="J10" s="37">
        <f t="shared" si="1"/>
        <v>0</v>
      </c>
      <c r="K10" s="39"/>
      <c r="L10" s="37">
        <f t="shared" si="2"/>
        <v>0</v>
      </c>
      <c r="M10" s="37"/>
      <c r="N10" s="37"/>
      <c r="O10" s="37">
        <f>VLOOKUP(D10,'[8]Q1 Activity FN'!$B$12:$D$43,3,0)</f>
        <v>0</v>
      </c>
      <c r="P10" s="38">
        <f t="shared" si="3"/>
        <v>0</v>
      </c>
      <c r="Q10" s="14"/>
      <c r="R10" s="15"/>
      <c r="S10" s="16"/>
    </row>
    <row r="11" spans="1:19" ht="15" x14ac:dyDescent="0.25">
      <c r="A11" s="2" t="str">
        <f t="shared" si="0"/>
        <v>25AM</v>
      </c>
      <c r="B11" s="2">
        <v>283</v>
      </c>
      <c r="C11" s="13" t="s">
        <v>20</v>
      </c>
      <c r="D11" t="s">
        <v>28</v>
      </c>
      <c r="E11" t="s">
        <v>29</v>
      </c>
      <c r="F11" s="36">
        <v>2105813</v>
      </c>
      <c r="G11" s="36">
        <v>-722227</v>
      </c>
      <c r="H11" s="39"/>
      <c r="I11" s="37"/>
      <c r="J11" s="37">
        <f t="shared" si="1"/>
        <v>-722227</v>
      </c>
      <c r="K11" s="39"/>
      <c r="L11" s="37">
        <f t="shared" si="2"/>
        <v>1383586</v>
      </c>
      <c r="M11" s="37"/>
      <c r="N11" s="37"/>
      <c r="O11" s="37">
        <f>VLOOKUP(D11,'[8]Q1 Activity FN'!$B$12:$D$43,3,0)</f>
        <v>35113</v>
      </c>
      <c r="P11" s="38">
        <f t="shared" si="3"/>
        <v>1418699</v>
      </c>
      <c r="Q11" s="14"/>
      <c r="R11" s="15"/>
      <c r="S11" s="16"/>
    </row>
    <row r="12" spans="1:19" ht="15" x14ac:dyDescent="0.25">
      <c r="A12" s="2" t="str">
        <f t="shared" si="0"/>
        <v>25AM</v>
      </c>
      <c r="B12" s="2">
        <v>283</v>
      </c>
      <c r="C12" s="13" t="s">
        <v>20</v>
      </c>
      <c r="D12" t="s">
        <v>30</v>
      </c>
      <c r="E12" t="s">
        <v>31</v>
      </c>
      <c r="F12" s="36">
        <v>-147060</v>
      </c>
      <c r="G12" s="36">
        <v>50437</v>
      </c>
      <c r="H12" s="39"/>
      <c r="I12" s="37"/>
      <c r="J12" s="37">
        <f t="shared" si="1"/>
        <v>50437</v>
      </c>
      <c r="K12" s="37"/>
      <c r="L12" s="37">
        <f t="shared" si="2"/>
        <v>-96623</v>
      </c>
      <c r="M12" s="37"/>
      <c r="N12" s="37"/>
      <c r="O12" s="37">
        <f>VLOOKUP(D12,'[8]Q1 Activity FN'!$B$12:$D$43,3,0)</f>
        <v>1226</v>
      </c>
      <c r="P12" s="38">
        <f t="shared" si="3"/>
        <v>-95397</v>
      </c>
      <c r="Q12" s="14"/>
      <c r="R12" s="15"/>
      <c r="S12" s="16"/>
    </row>
    <row r="13" spans="1:19" ht="15" x14ac:dyDescent="0.25">
      <c r="A13" s="2" t="str">
        <f t="shared" si="0"/>
        <v>25BD</v>
      </c>
      <c r="B13" s="2">
        <v>283</v>
      </c>
      <c r="C13" s="13" t="s">
        <v>20</v>
      </c>
      <c r="D13" t="s">
        <v>32</v>
      </c>
      <c r="E13" t="s">
        <v>33</v>
      </c>
      <c r="F13" s="36">
        <v>51440</v>
      </c>
      <c r="G13" s="36">
        <v>-17642</v>
      </c>
      <c r="H13" s="39"/>
      <c r="I13" s="37"/>
      <c r="J13" s="37">
        <f t="shared" si="1"/>
        <v>-17642</v>
      </c>
      <c r="K13" s="37"/>
      <c r="L13" s="37">
        <f t="shared" si="2"/>
        <v>33798</v>
      </c>
      <c r="M13" s="37"/>
      <c r="N13" s="37"/>
      <c r="O13" s="37">
        <f>VLOOKUP(D13,'[8]Q1 Activity FN'!$B$12:$D$43,3,0)</f>
        <v>7856</v>
      </c>
      <c r="P13" s="38">
        <f t="shared" si="3"/>
        <v>41654</v>
      </c>
      <c r="Q13" s="14"/>
      <c r="R13" s="15"/>
      <c r="S13" s="16"/>
    </row>
    <row r="14" spans="1:19" ht="15" x14ac:dyDescent="0.25">
      <c r="A14" s="2" t="str">
        <f t="shared" si="0"/>
        <v>25BN</v>
      </c>
      <c r="B14" s="2">
        <v>283</v>
      </c>
      <c r="C14" s="13" t="s">
        <v>20</v>
      </c>
      <c r="D14" t="s">
        <v>34</v>
      </c>
      <c r="E14" t="s">
        <v>35</v>
      </c>
      <c r="F14" s="36">
        <v>0</v>
      </c>
      <c r="G14" s="36">
        <v>0</v>
      </c>
      <c r="H14" s="39"/>
      <c r="I14" s="37"/>
      <c r="J14" s="37">
        <f t="shared" si="1"/>
        <v>0</v>
      </c>
      <c r="K14" s="37"/>
      <c r="L14" s="37">
        <f t="shared" si="2"/>
        <v>0</v>
      </c>
      <c r="M14" s="37">
        <f>+'[8]Tax Reform Entries TX-SPCL'!C11</f>
        <v>182315</v>
      </c>
      <c r="N14" s="37">
        <f>'[8]ADIT 03 2018'!E297</f>
        <v>72484</v>
      </c>
      <c r="O14" s="37">
        <f>VLOOKUP(D14,'[8]Q1 Activity FN'!$B$12:$D$43,3,0)</f>
        <v>0</v>
      </c>
      <c r="P14" s="38">
        <f t="shared" si="3"/>
        <v>254799</v>
      </c>
      <c r="Q14" s="14"/>
      <c r="R14" s="15"/>
      <c r="S14" s="16"/>
    </row>
    <row r="15" spans="1:19" ht="15" x14ac:dyDescent="0.25">
      <c r="A15" s="2" t="str">
        <f t="shared" si="0"/>
        <v>25CN</v>
      </c>
      <c r="B15" s="2">
        <v>283</v>
      </c>
      <c r="C15" s="13" t="s">
        <v>20</v>
      </c>
      <c r="D15" t="s">
        <v>36</v>
      </c>
      <c r="E15" t="s">
        <v>37</v>
      </c>
      <c r="F15" s="36">
        <v>297076</v>
      </c>
      <c r="G15" s="36">
        <v>-101888</v>
      </c>
      <c r="H15" s="39"/>
      <c r="I15" s="37"/>
      <c r="J15" s="37">
        <f t="shared" si="1"/>
        <v>-101888</v>
      </c>
      <c r="K15" s="37">
        <v>-45</v>
      </c>
      <c r="L15" s="37">
        <f t="shared" si="2"/>
        <v>195143</v>
      </c>
      <c r="M15" s="37"/>
      <c r="N15" s="37"/>
      <c r="O15" s="37">
        <f>VLOOKUP(D15,'[8]Q1 Activity FN'!$B$12:$D$43,3,0)</f>
        <v>60523</v>
      </c>
      <c r="P15" s="38">
        <f t="shared" si="3"/>
        <v>255666</v>
      </c>
      <c r="Q15" s="14"/>
      <c r="R15" s="15"/>
      <c r="S15" s="16"/>
    </row>
    <row r="16" spans="1:19" ht="15" x14ac:dyDescent="0.25">
      <c r="A16" s="2" t="str">
        <f t="shared" si="0"/>
        <v>25DP</v>
      </c>
      <c r="B16" s="2">
        <v>282</v>
      </c>
      <c r="C16" s="18" t="s">
        <v>38</v>
      </c>
      <c r="D16" t="s">
        <v>39</v>
      </c>
      <c r="E16" t="s">
        <v>40</v>
      </c>
      <c r="F16" s="55">
        <v>-48697009</v>
      </c>
      <c r="G16" s="55">
        <v>16701528</v>
      </c>
      <c r="H16" s="56">
        <f t="shared" ref="H16:H20" si="4">G16</f>
        <v>16701528</v>
      </c>
      <c r="I16" s="56"/>
      <c r="J16" s="56">
        <f t="shared" si="1"/>
        <v>0</v>
      </c>
      <c r="K16" s="56">
        <v>618</v>
      </c>
      <c r="L16" s="56">
        <f t="shared" si="2"/>
        <v>-31994863</v>
      </c>
      <c r="M16" s="56"/>
      <c r="N16" s="56"/>
      <c r="O16" s="56">
        <v>-144030</v>
      </c>
      <c r="P16" s="57">
        <f t="shared" si="3"/>
        <v>-32138893</v>
      </c>
      <c r="Q16" s="14"/>
      <c r="R16" s="15"/>
      <c r="S16" s="16"/>
    </row>
    <row r="17" spans="1:19" ht="15" x14ac:dyDescent="0.25">
      <c r="A17" s="2" t="str">
        <f t="shared" si="0"/>
        <v>25DP</v>
      </c>
      <c r="B17" s="2">
        <v>282</v>
      </c>
      <c r="C17" s="18" t="s">
        <v>38</v>
      </c>
      <c r="D17" t="s">
        <v>41</v>
      </c>
      <c r="E17" t="s">
        <v>42</v>
      </c>
      <c r="F17" s="36">
        <v>1350259</v>
      </c>
      <c r="G17" s="36">
        <v>-463096</v>
      </c>
      <c r="H17" s="39">
        <f t="shared" si="4"/>
        <v>-463096</v>
      </c>
      <c r="I17" s="37"/>
      <c r="J17" s="37">
        <f t="shared" si="1"/>
        <v>0</v>
      </c>
      <c r="K17" s="37"/>
      <c r="L17" s="37">
        <f t="shared" si="2"/>
        <v>887163</v>
      </c>
      <c r="M17" s="37"/>
      <c r="N17" s="37"/>
      <c r="O17" s="37">
        <f>VLOOKUP(D17,'[8]Q1 Activity FN'!$B$12:$D$43,3,0)</f>
        <v>82766</v>
      </c>
      <c r="P17" s="38">
        <f t="shared" si="3"/>
        <v>969929</v>
      </c>
      <c r="Q17" s="14"/>
      <c r="R17" s="15"/>
      <c r="S17" s="16"/>
    </row>
    <row r="18" spans="1:19" ht="15" x14ac:dyDescent="0.25">
      <c r="A18" s="2" t="str">
        <f t="shared" si="0"/>
        <v>25DP</v>
      </c>
      <c r="B18" s="2">
        <v>282</v>
      </c>
      <c r="C18" s="13" t="s">
        <v>20</v>
      </c>
      <c r="D18" t="s">
        <v>43</v>
      </c>
      <c r="E18" t="s">
        <v>44</v>
      </c>
      <c r="F18" s="55">
        <v>45352</v>
      </c>
      <c r="G18" s="55">
        <v>-114229</v>
      </c>
      <c r="H18" s="56"/>
      <c r="I18" s="56">
        <f>G18</f>
        <v>-114229</v>
      </c>
      <c r="J18" s="56">
        <f t="shared" si="1"/>
        <v>0</v>
      </c>
      <c r="K18" s="56"/>
      <c r="L18" s="56">
        <f t="shared" si="2"/>
        <v>-68877</v>
      </c>
      <c r="M18" s="56"/>
      <c r="N18" s="56"/>
      <c r="O18" s="56">
        <f>VLOOKUP(D18,'[8]Q1 Activity FN'!$B$12:$D$43,3,0)</f>
        <v>-104876</v>
      </c>
      <c r="P18" s="57">
        <f t="shared" si="3"/>
        <v>-173753</v>
      </c>
      <c r="Q18" s="14"/>
      <c r="R18" s="15"/>
      <c r="S18" s="16"/>
    </row>
    <row r="19" spans="1:19" ht="15" x14ac:dyDescent="0.25">
      <c r="A19" s="2" t="str">
        <f t="shared" si="0"/>
        <v>25DP</v>
      </c>
      <c r="B19" s="2">
        <v>282</v>
      </c>
      <c r="C19" s="18" t="s">
        <v>38</v>
      </c>
      <c r="D19" t="s">
        <v>45</v>
      </c>
      <c r="E19" t="s">
        <v>46</v>
      </c>
      <c r="F19" s="36">
        <v>-36252</v>
      </c>
      <c r="G19" s="36">
        <v>12433</v>
      </c>
      <c r="H19" s="39">
        <f t="shared" si="4"/>
        <v>12433</v>
      </c>
      <c r="I19" s="37"/>
      <c r="J19" s="37">
        <f t="shared" si="1"/>
        <v>0</v>
      </c>
      <c r="K19" s="37"/>
      <c r="L19" s="37">
        <f t="shared" si="2"/>
        <v>-23819</v>
      </c>
      <c r="M19" s="37"/>
      <c r="N19" s="37"/>
      <c r="O19" s="37">
        <f>VLOOKUP(D19,'[8]Q1 Activity FN'!$B$12:$D$43,3,0)</f>
        <v>533</v>
      </c>
      <c r="P19" s="38">
        <f t="shared" si="3"/>
        <v>-23286</v>
      </c>
      <c r="Q19" s="14"/>
      <c r="R19" s="15"/>
      <c r="S19" s="16"/>
    </row>
    <row r="20" spans="1:19" ht="15" x14ac:dyDescent="0.25">
      <c r="A20" s="2" t="str">
        <f t="shared" si="0"/>
        <v>25DP</v>
      </c>
      <c r="B20" s="2">
        <v>282</v>
      </c>
      <c r="C20" s="18" t="s">
        <v>38</v>
      </c>
      <c r="D20" t="s">
        <v>47</v>
      </c>
      <c r="E20" t="s">
        <v>48</v>
      </c>
      <c r="F20" s="36">
        <v>0</v>
      </c>
      <c r="G20" s="36">
        <v>0</v>
      </c>
      <c r="H20" s="39">
        <f t="shared" si="4"/>
        <v>0</v>
      </c>
      <c r="I20" s="37"/>
      <c r="J20" s="37">
        <f t="shared" si="1"/>
        <v>0</v>
      </c>
      <c r="K20" s="37"/>
      <c r="L20" s="37">
        <f t="shared" si="2"/>
        <v>0</v>
      </c>
      <c r="M20" s="37"/>
      <c r="N20" s="37"/>
      <c r="O20" s="37">
        <f>VLOOKUP(D20,'[8]Q1 Activity FN'!$B$12:$D$43,3,0)</f>
        <v>0</v>
      </c>
      <c r="P20" s="38">
        <f t="shared" si="3"/>
        <v>0</v>
      </c>
      <c r="Q20" s="14"/>
      <c r="R20" s="15"/>
      <c r="S20" s="16"/>
    </row>
    <row r="21" spans="1:19" ht="15" x14ac:dyDescent="0.25">
      <c r="A21" s="2" t="str">
        <f t="shared" si="0"/>
        <v>25EN</v>
      </c>
      <c r="B21" s="2">
        <v>283</v>
      </c>
      <c r="C21" s="13" t="s">
        <v>20</v>
      </c>
      <c r="D21" t="s">
        <v>49</v>
      </c>
      <c r="E21" t="s">
        <v>50</v>
      </c>
      <c r="F21" s="36">
        <v>2572576</v>
      </c>
      <c r="G21" s="36">
        <v>-882312</v>
      </c>
      <c r="H21" s="39"/>
      <c r="I21" s="37"/>
      <c r="J21" s="37">
        <f t="shared" si="1"/>
        <v>-882312</v>
      </c>
      <c r="K21" s="37">
        <v>-8</v>
      </c>
      <c r="L21" s="37">
        <f t="shared" si="2"/>
        <v>1690256</v>
      </c>
      <c r="M21" s="37"/>
      <c r="N21" s="37"/>
      <c r="O21" s="37">
        <f>VLOOKUP(D21,'[8]Q1 Activity FN'!$B$12:$D$43,3,0)</f>
        <v>17027</v>
      </c>
      <c r="P21" s="38">
        <f t="shared" si="3"/>
        <v>1707283</v>
      </c>
      <c r="Q21" s="14"/>
      <c r="R21" s="15"/>
      <c r="S21" s="16"/>
    </row>
    <row r="22" spans="1:19" ht="15" x14ac:dyDescent="0.25">
      <c r="A22" s="2" t="str">
        <f t="shared" si="0"/>
        <v>25GP</v>
      </c>
      <c r="B22" s="2">
        <v>282</v>
      </c>
      <c r="C22" s="13" t="s">
        <v>20</v>
      </c>
      <c r="D22" t="s">
        <v>51</v>
      </c>
      <c r="E22" t="s">
        <v>52</v>
      </c>
      <c r="F22" s="36">
        <v>0</v>
      </c>
      <c r="G22" s="36">
        <v>0</v>
      </c>
      <c r="H22" s="37"/>
      <c r="I22" s="37"/>
      <c r="J22" s="37">
        <f t="shared" si="1"/>
        <v>0</v>
      </c>
      <c r="K22" s="37"/>
      <c r="L22" s="37">
        <f t="shared" si="2"/>
        <v>0</v>
      </c>
      <c r="M22" s="37"/>
      <c r="N22" s="37"/>
      <c r="O22" s="37">
        <f>VLOOKUP(D22,'[8]Q1 Activity FN'!$B$12:$D$43,3,0)</f>
        <v>0</v>
      </c>
      <c r="P22" s="38">
        <f t="shared" si="3"/>
        <v>0</v>
      </c>
      <c r="Q22" s="14"/>
      <c r="R22" s="15"/>
      <c r="S22" s="16"/>
    </row>
    <row r="23" spans="1:19" ht="15" x14ac:dyDescent="0.25">
      <c r="A23" s="2" t="str">
        <f t="shared" si="0"/>
        <v>25ID</v>
      </c>
      <c r="B23" s="2">
        <v>283</v>
      </c>
      <c r="C23" s="13" t="s">
        <v>20</v>
      </c>
      <c r="D23" t="s">
        <v>53</v>
      </c>
      <c r="E23" t="s">
        <v>54</v>
      </c>
      <c r="F23" s="36">
        <v>-89296</v>
      </c>
      <c r="G23" s="36">
        <v>30626</v>
      </c>
      <c r="H23" s="37"/>
      <c r="I23" s="37"/>
      <c r="J23" s="37">
        <f t="shared" si="1"/>
        <v>30626</v>
      </c>
      <c r="K23" s="37"/>
      <c r="L23" s="37">
        <f t="shared" si="2"/>
        <v>-58670</v>
      </c>
      <c r="M23" s="37"/>
      <c r="N23" s="37"/>
      <c r="O23" s="37">
        <f>VLOOKUP(D23,'[8]Q1 Activity FN'!$B$12:$D$43,3,0)</f>
        <v>-476</v>
      </c>
      <c r="P23" s="38">
        <f t="shared" si="3"/>
        <v>-59146</v>
      </c>
      <c r="Q23" s="14"/>
      <c r="R23" s="15"/>
      <c r="S23" s="16"/>
    </row>
    <row r="24" spans="1:19" ht="15" x14ac:dyDescent="0.25">
      <c r="A24" s="2" t="str">
        <f t="shared" si="0"/>
        <v>25IT</v>
      </c>
      <c r="B24" s="2">
        <v>255</v>
      </c>
      <c r="C24" s="13" t="s">
        <v>20</v>
      </c>
      <c r="D24" t="s">
        <v>55</v>
      </c>
      <c r="E24" t="s">
        <v>56</v>
      </c>
      <c r="F24" s="36">
        <v>0</v>
      </c>
      <c r="G24" s="36">
        <v>0</v>
      </c>
      <c r="H24" s="37"/>
      <c r="I24" s="37"/>
      <c r="J24" s="37">
        <f t="shared" si="1"/>
        <v>0</v>
      </c>
      <c r="K24" s="37"/>
      <c r="L24" s="37">
        <f t="shared" si="2"/>
        <v>0</v>
      </c>
      <c r="M24" s="37"/>
      <c r="N24" s="37"/>
      <c r="O24" s="37">
        <f>VLOOKUP(D24,'[8]Q1 Activity FN'!$B$12:$D$43,3,0)</f>
        <v>0</v>
      </c>
      <c r="P24" s="38">
        <f t="shared" si="3"/>
        <v>0</v>
      </c>
      <c r="Q24" s="14"/>
      <c r="R24" s="15"/>
      <c r="S24" s="16"/>
    </row>
    <row r="25" spans="1:19" ht="15" x14ac:dyDescent="0.25">
      <c r="A25" s="2" t="str">
        <f t="shared" si="0"/>
        <v>25MC</v>
      </c>
      <c r="B25" s="2">
        <v>283</v>
      </c>
      <c r="C25" s="13" t="s">
        <v>20</v>
      </c>
      <c r="D25" t="s">
        <v>57</v>
      </c>
      <c r="E25" t="s">
        <v>58</v>
      </c>
      <c r="F25" s="36">
        <v>0</v>
      </c>
      <c r="G25" s="36">
        <v>0</v>
      </c>
      <c r="H25" s="37"/>
      <c r="I25" s="37"/>
      <c r="J25" s="37">
        <f t="shared" si="1"/>
        <v>0</v>
      </c>
      <c r="K25" s="37"/>
      <c r="L25" s="37">
        <f t="shared" si="2"/>
        <v>0</v>
      </c>
      <c r="M25" s="37"/>
      <c r="N25" s="37"/>
      <c r="O25" s="37">
        <f>VLOOKUP(D25,'[8]Q1 Activity FN'!$B$12:$D$43,3,0)</f>
        <v>0</v>
      </c>
      <c r="P25" s="38">
        <f t="shared" si="3"/>
        <v>0</v>
      </c>
      <c r="Q25" s="14"/>
      <c r="R25" s="15"/>
      <c r="S25" s="16"/>
    </row>
    <row r="26" spans="1:19" ht="15" x14ac:dyDescent="0.25">
      <c r="A26" s="2" t="str">
        <f t="shared" si="0"/>
        <v>25PC</v>
      </c>
      <c r="B26" s="2">
        <v>282</v>
      </c>
      <c r="C26" s="13" t="s">
        <v>20</v>
      </c>
      <c r="D26" t="s">
        <v>59</v>
      </c>
      <c r="E26" t="s">
        <v>60</v>
      </c>
      <c r="F26" s="36">
        <v>410586</v>
      </c>
      <c r="G26" s="36">
        <v>-140818</v>
      </c>
      <c r="H26" s="37"/>
      <c r="I26" s="37"/>
      <c r="J26" s="37">
        <f t="shared" si="1"/>
        <v>-140818</v>
      </c>
      <c r="K26" s="37">
        <v>-9</v>
      </c>
      <c r="L26" s="37">
        <f t="shared" si="2"/>
        <v>269759</v>
      </c>
      <c r="M26" s="37"/>
      <c r="N26" s="37"/>
      <c r="O26" s="37">
        <f>VLOOKUP(D26,'[8]Q1 Activity FN'!$B$12:$D$43,3,0)</f>
        <v>9130</v>
      </c>
      <c r="P26" s="38">
        <f t="shared" si="3"/>
        <v>278889</v>
      </c>
      <c r="Q26" s="14"/>
      <c r="R26" s="15"/>
      <c r="S26" s="16"/>
    </row>
    <row r="27" spans="1:19" ht="15" x14ac:dyDescent="0.25">
      <c r="A27" s="2" t="str">
        <f t="shared" si="0"/>
        <v>25PG</v>
      </c>
      <c r="B27" s="2">
        <v>283</v>
      </c>
      <c r="C27" s="13" t="s">
        <v>20</v>
      </c>
      <c r="D27" t="s">
        <v>61</v>
      </c>
      <c r="E27" t="s">
        <v>62</v>
      </c>
      <c r="F27" s="36">
        <v>0</v>
      </c>
      <c r="G27" s="36">
        <v>0</v>
      </c>
      <c r="H27" s="37"/>
      <c r="I27" s="37"/>
      <c r="J27" s="37">
        <f t="shared" si="1"/>
        <v>0</v>
      </c>
      <c r="K27" s="37"/>
      <c r="L27" s="37">
        <f t="shared" si="2"/>
        <v>0</v>
      </c>
      <c r="M27" s="37"/>
      <c r="N27" s="37"/>
      <c r="O27" s="37">
        <f>VLOOKUP(D27,'[8]Q1 Activity FN'!$B$12:$D$43,3,0)</f>
        <v>0</v>
      </c>
      <c r="P27" s="38">
        <f t="shared" si="3"/>
        <v>0</v>
      </c>
      <c r="Q27" s="14"/>
      <c r="R27" s="15"/>
      <c r="S27" s="16"/>
    </row>
    <row r="28" spans="1:19" ht="15" x14ac:dyDescent="0.25">
      <c r="A28" s="2" t="str">
        <f t="shared" si="0"/>
        <v>25PN</v>
      </c>
      <c r="B28" s="2">
        <v>283</v>
      </c>
      <c r="C28" s="13" t="s">
        <v>20</v>
      </c>
      <c r="D28" t="s">
        <v>63</v>
      </c>
      <c r="E28" t="s">
        <v>64</v>
      </c>
      <c r="F28" s="36">
        <v>-233083</v>
      </c>
      <c r="G28" s="36">
        <v>79940</v>
      </c>
      <c r="H28" s="37"/>
      <c r="I28" s="37"/>
      <c r="J28" s="37">
        <f t="shared" si="1"/>
        <v>79940</v>
      </c>
      <c r="K28" s="37">
        <v>6</v>
      </c>
      <c r="L28" s="37">
        <f t="shared" si="2"/>
        <v>-153137</v>
      </c>
      <c r="M28" s="37"/>
      <c r="N28" s="37"/>
      <c r="O28" s="37">
        <f>VLOOKUP(D28,'[8]Q1 Activity FN'!$B$12:$D$43,3,0)</f>
        <v>26462</v>
      </c>
      <c r="P28" s="38">
        <f t="shared" si="3"/>
        <v>-126675</v>
      </c>
      <c r="Q28" s="14"/>
      <c r="R28" s="15"/>
      <c r="S28" s="16"/>
    </row>
    <row r="29" spans="1:19" ht="15" x14ac:dyDescent="0.25">
      <c r="A29" s="2" t="str">
        <f t="shared" si="0"/>
        <v>25PR</v>
      </c>
      <c r="B29" s="2">
        <v>283</v>
      </c>
      <c r="C29" s="13" t="s">
        <v>20</v>
      </c>
      <c r="D29" t="s">
        <v>65</v>
      </c>
      <c r="E29" t="s">
        <v>66</v>
      </c>
      <c r="F29" s="36">
        <v>2</v>
      </c>
      <c r="G29" s="36">
        <v>-1</v>
      </c>
      <c r="H29" s="37"/>
      <c r="I29" s="37"/>
      <c r="J29" s="37">
        <f t="shared" si="1"/>
        <v>-1</v>
      </c>
      <c r="K29" s="37">
        <v>1</v>
      </c>
      <c r="L29" s="37">
        <f t="shared" si="2"/>
        <v>2</v>
      </c>
      <c r="M29" s="37"/>
      <c r="N29" s="37"/>
      <c r="O29" s="37">
        <f>VLOOKUP(D29,'[8]Q1 Activity FN'!$B$12:$D$43,3,0)</f>
        <v>0</v>
      </c>
      <c r="P29" s="38">
        <f t="shared" si="3"/>
        <v>2</v>
      </c>
      <c r="Q29" s="14"/>
      <c r="R29" s="15"/>
      <c r="S29" s="16"/>
    </row>
    <row r="30" spans="1:19" ht="15" x14ac:dyDescent="0.25">
      <c r="A30" s="2" t="str">
        <f t="shared" si="0"/>
        <v>25PR</v>
      </c>
      <c r="B30" s="2">
        <v>283</v>
      </c>
      <c r="C30" s="13" t="s">
        <v>20</v>
      </c>
      <c r="D30" t="s">
        <v>67</v>
      </c>
      <c r="E30" t="s">
        <v>68</v>
      </c>
      <c r="F30" s="36">
        <v>251877</v>
      </c>
      <c r="G30" s="36">
        <v>-86386</v>
      </c>
      <c r="H30" s="37"/>
      <c r="I30" s="37"/>
      <c r="J30" s="37">
        <f t="shared" si="1"/>
        <v>-86386</v>
      </c>
      <c r="K30" s="37"/>
      <c r="L30" s="37">
        <f t="shared" si="2"/>
        <v>165491</v>
      </c>
      <c r="M30" s="37"/>
      <c r="N30" s="37"/>
      <c r="O30" s="37">
        <f>VLOOKUP(D30,'[8]Q1 Activity FN'!$B$12:$D$43,3,0)</f>
        <v>135</v>
      </c>
      <c r="P30" s="38">
        <f t="shared" si="3"/>
        <v>165626</v>
      </c>
      <c r="R30" s="15"/>
      <c r="S30" s="16"/>
    </row>
    <row r="31" spans="1:19" ht="15" x14ac:dyDescent="0.25">
      <c r="A31" s="2" t="str">
        <f t="shared" si="0"/>
        <v>25RC</v>
      </c>
      <c r="B31" s="2">
        <v>283</v>
      </c>
      <c r="C31" s="13" t="s">
        <v>20</v>
      </c>
      <c r="D31" t="s">
        <v>69</v>
      </c>
      <c r="E31" t="s">
        <v>70</v>
      </c>
      <c r="F31" s="36">
        <v>0</v>
      </c>
      <c r="G31" s="36">
        <v>0</v>
      </c>
      <c r="H31" s="37"/>
      <c r="I31" s="37"/>
      <c r="J31" s="37">
        <f t="shared" si="1"/>
        <v>0</v>
      </c>
      <c r="K31" s="37"/>
      <c r="L31" s="37">
        <f t="shared" si="2"/>
        <v>0</v>
      </c>
      <c r="M31" s="37"/>
      <c r="N31" s="37"/>
      <c r="O31" s="37">
        <f>VLOOKUP(D31,'[8]Q1 Activity FN'!$B$12:$D$43,3,0)</f>
        <v>0</v>
      </c>
      <c r="P31" s="38">
        <f t="shared" ref="P31:P42" si="5">SUM(L31:O31)</f>
        <v>0</v>
      </c>
      <c r="R31" s="15"/>
      <c r="S31" s="16"/>
    </row>
    <row r="32" spans="1:19" ht="15" x14ac:dyDescent="0.25">
      <c r="A32" s="2" t="str">
        <f t="shared" si="0"/>
        <v>25RE</v>
      </c>
      <c r="B32" s="2">
        <v>282</v>
      </c>
      <c r="C32" s="17" t="s">
        <v>23</v>
      </c>
      <c r="D32" t="s">
        <v>71</v>
      </c>
      <c r="E32" t="s">
        <v>72</v>
      </c>
      <c r="F32" s="55">
        <v>-337762</v>
      </c>
      <c r="G32" s="55">
        <v>115821</v>
      </c>
      <c r="H32" s="56"/>
      <c r="I32" s="56">
        <f>G32</f>
        <v>115821</v>
      </c>
      <c r="J32" s="56">
        <f t="shared" si="1"/>
        <v>0</v>
      </c>
      <c r="K32" s="56">
        <v>21</v>
      </c>
      <c r="L32" s="56">
        <f t="shared" si="2"/>
        <v>-221920</v>
      </c>
      <c r="M32" s="56"/>
      <c r="N32" s="56"/>
      <c r="O32" s="56">
        <v>0</v>
      </c>
      <c r="P32" s="57">
        <f t="shared" si="5"/>
        <v>-221920</v>
      </c>
      <c r="R32" s="15"/>
      <c r="S32" s="16"/>
    </row>
    <row r="33" spans="1:19" ht="15" x14ac:dyDescent="0.25">
      <c r="A33" s="2" t="str">
        <f t="shared" si="0"/>
        <v>25RG</v>
      </c>
      <c r="B33" s="2">
        <v>283</v>
      </c>
      <c r="C33" s="13" t="s">
        <v>20</v>
      </c>
      <c r="D33" t="s">
        <v>73</v>
      </c>
      <c r="E33" t="s">
        <v>74</v>
      </c>
      <c r="F33" s="36">
        <v>-98878</v>
      </c>
      <c r="G33" s="36">
        <v>33912</v>
      </c>
      <c r="H33" s="37"/>
      <c r="I33" s="37"/>
      <c r="J33" s="37">
        <f t="shared" si="1"/>
        <v>33912</v>
      </c>
      <c r="K33" s="37">
        <v>-33920</v>
      </c>
      <c r="L33" s="37">
        <f>SUM(F33:K33)-G33</f>
        <v>-98886</v>
      </c>
      <c r="M33" s="37"/>
      <c r="N33" s="37"/>
      <c r="O33" s="37">
        <f>VLOOKUP(D33,'[8]Q1 Activity FN'!$B$12:$D$43,3,0)</f>
        <v>0</v>
      </c>
      <c r="P33" s="38">
        <f t="shared" si="5"/>
        <v>-98886</v>
      </c>
      <c r="R33" s="15"/>
      <c r="S33" s="16"/>
    </row>
    <row r="34" spans="1:19" ht="15" x14ac:dyDescent="0.25">
      <c r="A34" s="2" t="str">
        <f t="shared" si="0"/>
        <v>25RP</v>
      </c>
      <c r="B34" s="2">
        <v>282</v>
      </c>
      <c r="C34" s="13" t="s">
        <v>20</v>
      </c>
      <c r="D34" t="s">
        <v>75</v>
      </c>
      <c r="E34" t="s">
        <v>76</v>
      </c>
      <c r="F34" s="36">
        <v>0</v>
      </c>
      <c r="G34" s="36">
        <v>0</v>
      </c>
      <c r="H34" s="37"/>
      <c r="I34" s="37"/>
      <c r="J34" s="37">
        <f t="shared" si="1"/>
        <v>0</v>
      </c>
      <c r="K34" s="37"/>
      <c r="L34" s="37">
        <f t="shared" si="2"/>
        <v>0</v>
      </c>
      <c r="M34" s="37"/>
      <c r="N34" s="37"/>
      <c r="O34" s="37">
        <f>VLOOKUP(D34,'[8]Q1 Activity FN'!$B$12:$D$43,3,0)</f>
        <v>0</v>
      </c>
      <c r="P34" s="38">
        <f t="shared" si="5"/>
        <v>0</v>
      </c>
      <c r="R34" s="15"/>
      <c r="S34" s="16"/>
    </row>
    <row r="35" spans="1:19" ht="15" x14ac:dyDescent="0.25">
      <c r="A35" s="2" t="str">
        <f t="shared" si="0"/>
        <v>25RT</v>
      </c>
      <c r="B35" s="2">
        <v>283</v>
      </c>
      <c r="C35" s="13" t="s">
        <v>20</v>
      </c>
      <c r="D35" t="s">
        <v>77</v>
      </c>
      <c r="E35" t="s">
        <v>78</v>
      </c>
      <c r="F35" s="40"/>
      <c r="G35" s="40"/>
      <c r="H35" s="37"/>
      <c r="I35" s="37"/>
      <c r="J35" s="37">
        <f t="shared" si="1"/>
        <v>0</v>
      </c>
      <c r="K35" s="37"/>
      <c r="L35" s="37">
        <f t="shared" si="2"/>
        <v>0</v>
      </c>
      <c r="M35" s="37">
        <f>+'[8]Tax Reform Entries TX-SPCL'!C18</f>
        <v>135072</v>
      </c>
      <c r="N35" s="37"/>
      <c r="O35" s="37"/>
      <c r="P35" s="38">
        <f t="shared" si="5"/>
        <v>135072</v>
      </c>
      <c r="R35" s="15"/>
      <c r="S35" s="16"/>
    </row>
    <row r="36" spans="1:19" ht="15" x14ac:dyDescent="0.25">
      <c r="A36" s="2" t="str">
        <f t="shared" si="0"/>
        <v>25SD</v>
      </c>
      <c r="B36" s="2">
        <v>283</v>
      </c>
      <c r="C36" s="13" t="s">
        <v>20</v>
      </c>
      <c r="D36" t="s">
        <v>79</v>
      </c>
      <c r="E36" t="s">
        <v>80</v>
      </c>
      <c r="F36" s="36">
        <v>1177120</v>
      </c>
      <c r="G36" s="36">
        <v>260609</v>
      </c>
      <c r="H36" s="37"/>
      <c r="I36" s="37"/>
      <c r="J36" s="37">
        <f t="shared" si="1"/>
        <v>260609</v>
      </c>
      <c r="K36" s="37"/>
      <c r="L36" s="37">
        <f t="shared" si="2"/>
        <v>1437729</v>
      </c>
      <c r="M36" s="37"/>
      <c r="N36" s="37"/>
      <c r="O36" s="37">
        <f>VLOOKUP(D36,'[8]Q1 Activity FN'!$B$12:$D$43,3,0)</f>
        <v>0</v>
      </c>
      <c r="P36" s="38">
        <f t="shared" si="5"/>
        <v>1437729</v>
      </c>
      <c r="R36" s="15"/>
      <c r="S36" s="16"/>
    </row>
    <row r="37" spans="1:19" ht="15" x14ac:dyDescent="0.25">
      <c r="A37" s="2" t="str">
        <f t="shared" si="0"/>
        <v>25SI</v>
      </c>
      <c r="B37" s="2">
        <v>283</v>
      </c>
      <c r="C37" s="13" t="s">
        <v>20</v>
      </c>
      <c r="D37" t="s">
        <v>81</v>
      </c>
      <c r="E37" t="s">
        <v>82</v>
      </c>
      <c r="F37" s="36">
        <v>-885</v>
      </c>
      <c r="G37" s="36">
        <v>303</v>
      </c>
      <c r="H37" s="37"/>
      <c r="I37" s="37"/>
      <c r="J37" s="37">
        <f t="shared" si="1"/>
        <v>303</v>
      </c>
      <c r="K37" s="37"/>
      <c r="L37" s="37">
        <f t="shared" si="2"/>
        <v>-582</v>
      </c>
      <c r="M37" s="37"/>
      <c r="N37" s="37"/>
      <c r="O37" s="37">
        <f>VLOOKUP(D37,'[8]Q1 Activity FN'!$B$12:$D$43,3,0)</f>
        <v>0</v>
      </c>
      <c r="P37" s="38">
        <f t="shared" si="5"/>
        <v>-582</v>
      </c>
      <c r="R37" s="15"/>
      <c r="S37" s="16"/>
    </row>
    <row r="38" spans="1:19" ht="15" x14ac:dyDescent="0.25">
      <c r="A38" s="2" t="str">
        <f t="shared" si="0"/>
        <v>25SR</v>
      </c>
      <c r="B38" s="2">
        <v>283</v>
      </c>
      <c r="C38" s="13" t="s">
        <v>20</v>
      </c>
      <c r="D38" t="s">
        <v>83</v>
      </c>
      <c r="E38" t="s">
        <v>84</v>
      </c>
      <c r="F38" s="40"/>
      <c r="G38" s="40"/>
      <c r="H38" s="37"/>
      <c r="I38" s="37"/>
      <c r="J38" s="37">
        <f t="shared" si="1"/>
        <v>0</v>
      </c>
      <c r="K38" s="37"/>
      <c r="L38" s="37">
        <f t="shared" si="2"/>
        <v>0</v>
      </c>
      <c r="M38" s="37">
        <f>+'[8]Tax Reform Entries TX-SPCL'!C22</f>
        <v>303293</v>
      </c>
      <c r="N38" s="37"/>
      <c r="O38" s="37"/>
      <c r="P38" s="38">
        <f t="shared" si="5"/>
        <v>303293</v>
      </c>
      <c r="R38" s="15"/>
      <c r="S38" s="16"/>
    </row>
    <row r="39" spans="1:19" ht="15" x14ac:dyDescent="0.25">
      <c r="A39" s="2" t="str">
        <f t="shared" si="0"/>
        <v>25SV</v>
      </c>
      <c r="B39" s="2">
        <v>283</v>
      </c>
      <c r="C39" s="13" t="s">
        <v>20</v>
      </c>
      <c r="D39" t="s">
        <v>85</v>
      </c>
      <c r="E39" t="s">
        <v>86</v>
      </c>
      <c r="F39" s="36">
        <v>0</v>
      </c>
      <c r="G39" s="36">
        <v>0</v>
      </c>
      <c r="H39" s="37"/>
      <c r="I39" s="37"/>
      <c r="J39" s="37">
        <f t="shared" si="1"/>
        <v>0</v>
      </c>
      <c r="K39" s="37"/>
      <c r="L39" s="37">
        <f t="shared" si="2"/>
        <v>0</v>
      </c>
      <c r="M39" s="37"/>
      <c r="N39" s="37"/>
      <c r="O39" s="37">
        <f>VLOOKUP(D39,'[8]Q1 Activity FN'!$B$12:$D$43,3,0)</f>
        <v>0</v>
      </c>
      <c r="P39" s="38">
        <f t="shared" si="5"/>
        <v>0</v>
      </c>
      <c r="R39" s="15"/>
      <c r="S39" s="16"/>
    </row>
    <row r="40" spans="1:19" ht="15" x14ac:dyDescent="0.25">
      <c r="A40" s="2" t="str">
        <f t="shared" si="0"/>
        <v>25WR</v>
      </c>
      <c r="B40" s="2">
        <v>283</v>
      </c>
      <c r="C40" s="13" t="s">
        <v>20</v>
      </c>
      <c r="D40" t="s">
        <v>87</v>
      </c>
      <c r="E40" t="s">
        <v>88</v>
      </c>
      <c r="F40" s="36">
        <v>258161</v>
      </c>
      <c r="G40" s="36">
        <v>-88541</v>
      </c>
      <c r="H40" s="37"/>
      <c r="I40" s="37"/>
      <c r="J40" s="37">
        <f t="shared" si="1"/>
        <v>-88541</v>
      </c>
      <c r="K40" s="37">
        <v>1</v>
      </c>
      <c r="L40" s="37">
        <f t="shared" si="2"/>
        <v>169621</v>
      </c>
      <c r="M40" s="37"/>
      <c r="N40" s="37"/>
      <c r="O40" s="37">
        <f>VLOOKUP(D40,'[8]Q1 Activity FN'!$B$12:$D$43,3,0)</f>
        <v>380</v>
      </c>
      <c r="P40" s="38">
        <f t="shared" si="5"/>
        <v>170001</v>
      </c>
      <c r="R40" s="19"/>
      <c r="S40" s="20"/>
    </row>
    <row r="41" spans="1:19" ht="15" x14ac:dyDescent="0.25">
      <c r="A41" s="2" t="s">
        <v>89</v>
      </c>
      <c r="B41" s="2">
        <v>283</v>
      </c>
      <c r="C41" s="13" t="s">
        <v>20</v>
      </c>
      <c r="D41" t="s">
        <v>90</v>
      </c>
      <c r="E41" t="s">
        <v>90</v>
      </c>
      <c r="F41" s="36">
        <v>-56291</v>
      </c>
      <c r="G41" s="36">
        <v>-12124</v>
      </c>
      <c r="H41" s="37"/>
      <c r="I41" s="37"/>
      <c r="J41" s="37">
        <f t="shared" si="1"/>
        <v>-12124</v>
      </c>
      <c r="K41" s="37">
        <v>6202</v>
      </c>
      <c r="L41" s="37">
        <f t="shared" si="2"/>
        <v>-62213</v>
      </c>
      <c r="M41" s="37"/>
      <c r="N41" s="37"/>
      <c r="O41" s="37">
        <f>VLOOKUP(D41,'[8]Q1 Activity FN'!$B$12:$D$43,3,0)</f>
        <v>0</v>
      </c>
      <c r="P41" s="38">
        <f t="shared" si="5"/>
        <v>-62213</v>
      </c>
      <c r="R41" s="19"/>
      <c r="S41" s="20"/>
    </row>
    <row r="42" spans="1:19" ht="15" x14ac:dyDescent="0.25">
      <c r="A42" s="2" t="s">
        <v>91</v>
      </c>
      <c r="B42" s="2">
        <v>283</v>
      </c>
      <c r="C42" s="13" t="s">
        <v>20</v>
      </c>
      <c r="D42" t="s">
        <v>92</v>
      </c>
      <c r="E42" t="s">
        <v>92</v>
      </c>
      <c r="F42" s="36">
        <v>50089</v>
      </c>
      <c r="G42" s="36">
        <v>10788</v>
      </c>
      <c r="H42" s="37"/>
      <c r="I42" s="37"/>
      <c r="J42" s="37">
        <f t="shared" si="1"/>
        <v>10788</v>
      </c>
      <c r="K42" s="37"/>
      <c r="L42" s="37">
        <f t="shared" si="2"/>
        <v>60877</v>
      </c>
      <c r="M42" s="37"/>
      <c r="N42" s="37"/>
      <c r="O42" s="37">
        <f>VLOOKUP(D42,'[8]Q1 Activity FN'!$B$12:$D$43,3,0)</f>
        <v>0</v>
      </c>
      <c r="P42" s="38">
        <f t="shared" si="5"/>
        <v>60877</v>
      </c>
      <c r="R42" s="19"/>
      <c r="S42" s="20"/>
    </row>
    <row r="43" spans="1:19" x14ac:dyDescent="0.2">
      <c r="A43" s="2"/>
      <c r="B43" s="2"/>
      <c r="C43" s="2"/>
      <c r="D43" s="2" t="s">
        <v>0</v>
      </c>
      <c r="E43" s="2" t="s">
        <v>0</v>
      </c>
      <c r="F43" s="41" t="s">
        <v>0</v>
      </c>
      <c r="G43" s="41" t="s">
        <v>0</v>
      </c>
      <c r="H43" s="41" t="s">
        <v>0</v>
      </c>
      <c r="I43" s="41" t="s">
        <v>0</v>
      </c>
      <c r="J43" s="41" t="s">
        <v>0</v>
      </c>
      <c r="K43" s="41"/>
      <c r="L43" s="41" t="s">
        <v>0</v>
      </c>
      <c r="M43" s="41" t="s">
        <v>0</v>
      </c>
      <c r="N43" s="41"/>
      <c r="O43" s="41"/>
      <c r="P43" s="41"/>
      <c r="R43" s="21"/>
      <c r="S43" s="21"/>
    </row>
    <row r="44" spans="1:19" ht="13.5" thickBot="1" x14ac:dyDescent="0.25">
      <c r="A44" s="2"/>
      <c r="B44" s="2"/>
      <c r="C44" s="2"/>
      <c r="D44" s="22" t="s">
        <v>93</v>
      </c>
      <c r="E44" s="22" t="s">
        <v>0</v>
      </c>
      <c r="F44" s="42">
        <f t="shared" ref="F44:P44" si="6">SUM(F8:F43)</f>
        <v>-55057016</v>
      </c>
      <c r="G44" s="42">
        <f t="shared" si="6"/>
        <v>19444973</v>
      </c>
      <c r="H44" s="67">
        <f t="shared" si="6"/>
        <v>16250865</v>
      </c>
      <c r="I44" s="67">
        <f t="shared" si="6"/>
        <v>4868030</v>
      </c>
      <c r="J44" s="42">
        <f t="shared" si="6"/>
        <v>-1673922</v>
      </c>
      <c r="K44" s="42">
        <f t="shared" si="6"/>
        <v>-27186</v>
      </c>
      <c r="L44" s="42">
        <f t="shared" si="6"/>
        <v>-35639229</v>
      </c>
      <c r="M44" s="42">
        <f t="shared" si="6"/>
        <v>620680</v>
      </c>
      <c r="N44" s="42">
        <f t="shared" si="6"/>
        <v>72484</v>
      </c>
      <c r="O44" s="42">
        <f t="shared" si="6"/>
        <v>98518</v>
      </c>
      <c r="P44" s="42">
        <f t="shared" si="6"/>
        <v>-34847547</v>
      </c>
      <c r="R44" s="23"/>
      <c r="S44" s="23"/>
    </row>
    <row r="45" spans="1:19" ht="13.5" thickTop="1" x14ac:dyDescent="0.2">
      <c r="A45" s="2"/>
      <c r="B45" s="2"/>
      <c r="C45" s="2"/>
      <c r="D45" s="2"/>
      <c r="E45" s="2"/>
      <c r="F45" s="41">
        <f>F44-'[8]FN-OTP Deferreds'!X43</f>
        <v>-1</v>
      </c>
      <c r="G45" s="41">
        <f>G44-'[8]FN-OTP Deferreds'!J43-'[8]FN-OTP Deferreds'!L43-'[8]FN-OTP Deferreds'!N43</f>
        <v>-1</v>
      </c>
      <c r="H45" s="41"/>
      <c r="I45" s="41"/>
      <c r="J45" s="41"/>
      <c r="K45" s="41"/>
      <c r="L45" s="41"/>
      <c r="M45" s="41"/>
      <c r="N45" s="41"/>
      <c r="O45" s="41"/>
      <c r="P45" s="41"/>
      <c r="R45" s="21"/>
      <c r="S45" s="21"/>
    </row>
    <row r="46" spans="1:19" x14ac:dyDescent="0.2">
      <c r="A46" s="2"/>
      <c r="B46" s="2"/>
      <c r="C46" s="24"/>
      <c r="D46" s="2"/>
      <c r="E46" s="2" t="s">
        <v>94</v>
      </c>
      <c r="F46" s="41"/>
      <c r="G46" s="41"/>
      <c r="H46" s="56">
        <f>(H44/(1-$G$6)-H44)</f>
        <v>5517087.5818766318</v>
      </c>
      <c r="I46" s="58"/>
      <c r="J46" s="41"/>
      <c r="K46" s="41"/>
      <c r="L46" s="37">
        <f>SUM(F46:J46)-G46</f>
        <v>5517087.5818766318</v>
      </c>
      <c r="M46" s="41"/>
      <c r="N46" s="41"/>
      <c r="O46" s="41"/>
      <c r="P46" s="41">
        <f>SUM(L46:O46)</f>
        <v>5517087.5818766318</v>
      </c>
      <c r="R46" s="16"/>
    </row>
    <row r="47" spans="1:19" x14ac:dyDescent="0.2">
      <c r="E47" s="3" t="s">
        <v>95</v>
      </c>
      <c r="F47" s="43"/>
      <c r="G47" s="43"/>
      <c r="H47" s="59"/>
      <c r="I47" s="56">
        <f>(I44/(1-$G$6)-I44)</f>
        <v>1652671.8953854395</v>
      </c>
      <c r="J47" s="43"/>
      <c r="K47" s="43"/>
      <c r="L47" s="37">
        <f>SUM(F47:J47)-G47</f>
        <v>1652671.8953854395</v>
      </c>
      <c r="M47" s="43"/>
      <c r="N47" s="43"/>
      <c r="O47" s="43"/>
      <c r="P47" s="41">
        <f t="shared" ref="P47:P49" si="7">SUM(L47:O47)</f>
        <v>1652671.8953854395</v>
      </c>
    </row>
    <row r="48" spans="1:19" x14ac:dyDescent="0.2">
      <c r="E48" s="3" t="s">
        <v>96</v>
      </c>
      <c r="F48" s="43"/>
      <c r="G48" s="43"/>
      <c r="H48" s="59"/>
      <c r="I48" s="59"/>
      <c r="J48" s="37">
        <f>(J44/(1-$G$6)-J44)</f>
        <v>-568288.16676712874</v>
      </c>
      <c r="K48" s="37"/>
      <c r="L48" s="37">
        <f>SUM(F48:J48)-G48</f>
        <v>-568288.16676712874</v>
      </c>
      <c r="M48" s="37">
        <f>'[8]Tax Reform Entries TX-SPCL'!C23</f>
        <v>-109994</v>
      </c>
      <c r="N48" s="37">
        <f>'[8]ADIT 03 2018'!E323</f>
        <v>-12845</v>
      </c>
      <c r="O48" s="37"/>
      <c r="P48" s="41">
        <f t="shared" si="7"/>
        <v>-691127.16676712874</v>
      </c>
    </row>
    <row r="49" spans="1:19" x14ac:dyDescent="0.2">
      <c r="E49" s="3" t="s">
        <v>97</v>
      </c>
      <c r="F49" s="43"/>
      <c r="G49" s="43"/>
      <c r="H49" s="59"/>
      <c r="I49" s="59"/>
      <c r="J49" s="37"/>
      <c r="K49" s="37"/>
      <c r="L49" s="37">
        <f>SUM(F49:J49)-G49</f>
        <v>0</v>
      </c>
      <c r="M49" s="43"/>
      <c r="N49" s="43"/>
      <c r="O49" s="43"/>
      <c r="P49" s="41">
        <f t="shared" si="7"/>
        <v>0</v>
      </c>
    </row>
    <row r="50" spans="1:19" x14ac:dyDescent="0.2">
      <c r="F50" s="44"/>
      <c r="G50" s="44"/>
      <c r="H50" s="60"/>
      <c r="I50" s="60"/>
      <c r="J50" s="44"/>
      <c r="K50" s="44"/>
      <c r="L50" s="44"/>
      <c r="M50" s="44"/>
      <c r="N50" s="44"/>
      <c r="O50" s="44"/>
      <c r="P50" s="44"/>
    </row>
    <row r="51" spans="1:19" x14ac:dyDescent="0.2">
      <c r="A51" s="2" t="s">
        <v>98</v>
      </c>
      <c r="B51" s="2"/>
      <c r="C51" s="24"/>
      <c r="D51" s="2" t="s">
        <v>98</v>
      </c>
      <c r="E51" s="2" t="s">
        <v>99</v>
      </c>
      <c r="F51" s="43"/>
      <c r="G51" s="43"/>
      <c r="H51" s="59">
        <f>SUM(H46:H50)</f>
        <v>5517087.5818766318</v>
      </c>
      <c r="I51" s="59">
        <f>SUM(I46:I50)</f>
        <v>1652671.8953854395</v>
      </c>
      <c r="J51" s="43">
        <f>SUM(J46:J50)</f>
        <v>-568288.16676712874</v>
      </c>
      <c r="K51" s="43"/>
      <c r="L51" s="43">
        <f>SUM(L46:L50)</f>
        <v>6601471.3104949426</v>
      </c>
      <c r="M51" s="43">
        <f>SUM(M46:M50)</f>
        <v>-109994</v>
      </c>
      <c r="N51" s="43">
        <f>SUM(N46:N50)</f>
        <v>-12845</v>
      </c>
      <c r="O51" s="43">
        <f>SUM(O46:O50)</f>
        <v>0</v>
      </c>
      <c r="P51" s="43">
        <f>SUM(P46:P50)</f>
        <v>6478632.3104949426</v>
      </c>
      <c r="R51" s="15"/>
      <c r="S51" s="15"/>
    </row>
    <row r="52" spans="1:19" x14ac:dyDescent="0.2">
      <c r="F52" s="43"/>
      <c r="G52" s="43"/>
      <c r="H52" s="59"/>
      <c r="I52" s="59"/>
      <c r="J52" s="43"/>
      <c r="K52" s="43"/>
      <c r="L52" s="43"/>
      <c r="M52" s="43"/>
      <c r="N52" s="43"/>
      <c r="O52" s="43"/>
      <c r="P52" s="43"/>
    </row>
    <row r="53" spans="1:19" ht="13.5" thickBot="1" x14ac:dyDescent="0.25">
      <c r="D53" s="22" t="s">
        <v>100</v>
      </c>
      <c r="F53" s="43"/>
      <c r="G53" s="43"/>
      <c r="H53" s="61">
        <f>H44+H51</f>
        <v>21767952.581876632</v>
      </c>
      <c r="I53" s="61">
        <f>I44+I51</f>
        <v>6520701.8953854395</v>
      </c>
      <c r="J53" s="45">
        <f>J44+J51</f>
        <v>-2242210.1667671287</v>
      </c>
      <c r="K53" s="43"/>
      <c r="L53" s="45">
        <f>L44+L51</f>
        <v>-29037757.689505056</v>
      </c>
      <c r="M53" s="45">
        <f>M44+M51</f>
        <v>510686</v>
      </c>
      <c r="N53" s="45">
        <f>N44+N51</f>
        <v>59639</v>
      </c>
      <c r="O53" s="45">
        <f>O44+O51</f>
        <v>98518</v>
      </c>
      <c r="P53" s="45">
        <f>P44+P51</f>
        <v>-28368914.689505056</v>
      </c>
    </row>
    <row r="54" spans="1:19" ht="13.5" thickTop="1" x14ac:dyDescent="0.2">
      <c r="F54" s="43"/>
      <c r="G54" s="43"/>
      <c r="H54" s="46" t="s">
        <v>101</v>
      </c>
      <c r="I54" s="46" t="s">
        <v>102</v>
      </c>
      <c r="J54" s="46" t="s">
        <v>103</v>
      </c>
      <c r="K54" s="43"/>
      <c r="L54" s="43"/>
      <c r="M54" s="43"/>
      <c r="N54" s="43"/>
      <c r="O54" s="43"/>
      <c r="P54" s="43"/>
    </row>
    <row r="55" spans="1:19" ht="15" x14ac:dyDescent="0.25">
      <c r="D55" s="25" t="s">
        <v>104</v>
      </c>
      <c r="F55" s="43"/>
      <c r="G55" s="43"/>
      <c r="H55" s="46"/>
      <c r="I55" s="46"/>
      <c r="J55" s="46"/>
      <c r="K55" s="43"/>
      <c r="L55" s="43"/>
      <c r="M55" s="43"/>
      <c r="N55" s="43"/>
      <c r="O55" s="43"/>
      <c r="P55" s="43"/>
    </row>
    <row r="56" spans="1:19" ht="15" x14ac:dyDescent="0.25">
      <c r="E56" s="26" t="s">
        <v>105</v>
      </c>
      <c r="F56" s="43"/>
      <c r="G56" s="43"/>
      <c r="H56" s="56">
        <f>-H44</f>
        <v>-16250865</v>
      </c>
      <c r="I56" s="46"/>
      <c r="J56" s="46"/>
      <c r="K56" s="43"/>
      <c r="L56" s="43"/>
      <c r="M56" s="43"/>
      <c r="N56" s="43"/>
      <c r="O56" s="43"/>
      <c r="P56" s="59">
        <f>SUM(H56:O56)</f>
        <v>-16250865</v>
      </c>
    </row>
    <row r="57" spans="1:19" ht="15" x14ac:dyDescent="0.25">
      <c r="E57" s="26" t="s">
        <v>106</v>
      </c>
      <c r="F57" s="43"/>
      <c r="G57" s="43"/>
      <c r="H57" s="56">
        <f>-I44</f>
        <v>-4868030</v>
      </c>
      <c r="I57" s="46"/>
      <c r="J57" s="46"/>
      <c r="K57" s="43"/>
      <c r="L57" s="43"/>
      <c r="M57" s="43"/>
      <c r="N57" s="43"/>
      <c r="O57" s="43"/>
      <c r="P57" s="59">
        <f t="shared" ref="P57:P58" si="8">SUM(H57:O57)</f>
        <v>-4868030</v>
      </c>
    </row>
    <row r="58" spans="1:19" ht="15" x14ac:dyDescent="0.25">
      <c r="E58" s="26" t="s">
        <v>107</v>
      </c>
      <c r="F58" s="43"/>
      <c r="G58" s="43"/>
      <c r="H58" s="37">
        <f>-J44</f>
        <v>1673922</v>
      </c>
      <c r="I58" s="46"/>
      <c r="J58" s="46"/>
      <c r="K58" s="43"/>
      <c r="L58" s="43"/>
      <c r="M58" s="43">
        <f>-M44</f>
        <v>-620680</v>
      </c>
      <c r="N58" s="43">
        <f>-N44</f>
        <v>-72484</v>
      </c>
      <c r="O58" s="43"/>
      <c r="P58" s="43">
        <f t="shared" si="8"/>
        <v>980758</v>
      </c>
    </row>
    <row r="59" spans="1:19" ht="15" x14ac:dyDescent="0.25">
      <c r="E59" s="27"/>
      <c r="F59" s="43"/>
      <c r="G59" s="43"/>
      <c r="H59" s="47"/>
      <c r="I59" s="46"/>
      <c r="J59" s="46"/>
      <c r="K59" s="43"/>
      <c r="L59" s="43"/>
      <c r="M59" s="43"/>
      <c r="N59" s="43"/>
      <c r="O59" s="43"/>
      <c r="P59" s="47"/>
    </row>
    <row r="60" spans="1:19" ht="15.75" thickBot="1" x14ac:dyDescent="0.3">
      <c r="E60" s="26" t="s">
        <v>108</v>
      </c>
      <c r="F60" s="43"/>
      <c r="G60" s="43"/>
      <c r="H60" s="48">
        <f>SUM(H56:H59)</f>
        <v>-19444973</v>
      </c>
      <c r="I60" s="46"/>
      <c r="J60" s="46"/>
      <c r="K60" s="43"/>
      <c r="L60" s="43"/>
      <c r="M60" s="43"/>
      <c r="N60" s="43"/>
      <c r="O60" s="43"/>
      <c r="P60" s="66">
        <f>SUM(P56:P59)</f>
        <v>-20138137</v>
      </c>
    </row>
    <row r="61" spans="1:19" ht="15.75" thickTop="1" x14ac:dyDescent="0.25">
      <c r="E61" s="26"/>
      <c r="F61" s="43"/>
      <c r="G61" s="43"/>
      <c r="H61" s="49"/>
      <c r="I61" s="46"/>
      <c r="J61" s="46"/>
      <c r="K61" s="43"/>
      <c r="L61" s="43"/>
      <c r="M61" s="43"/>
      <c r="N61" s="43"/>
      <c r="O61" s="43"/>
      <c r="P61" s="43"/>
    </row>
    <row r="62" spans="1:19" ht="6.75" customHeight="1" x14ac:dyDescent="0.25">
      <c r="C62" s="28"/>
      <c r="D62" s="28"/>
      <c r="E62" s="29"/>
      <c r="F62" s="50"/>
      <c r="G62" s="50"/>
      <c r="H62" s="51"/>
      <c r="I62" s="52"/>
      <c r="J62" s="52"/>
      <c r="K62" s="50"/>
      <c r="L62" s="50"/>
      <c r="M62" s="50"/>
      <c r="N62" s="50"/>
      <c r="O62" s="50"/>
      <c r="P62" s="50"/>
      <c r="Q62" s="28"/>
    </row>
    <row r="63" spans="1:19" ht="15" x14ac:dyDescent="0.25">
      <c r="E63" s="26"/>
      <c r="F63" s="43"/>
      <c r="G63" s="43"/>
      <c r="H63" s="49"/>
      <c r="I63" s="46"/>
      <c r="J63" s="46"/>
      <c r="K63" s="43"/>
      <c r="L63" s="43"/>
      <c r="M63" s="43"/>
      <c r="N63" s="43"/>
      <c r="O63" s="43"/>
      <c r="P63" s="43"/>
    </row>
    <row r="64" spans="1:19" x14ac:dyDescent="0.2">
      <c r="F64" s="43"/>
      <c r="G64" s="43"/>
      <c r="H64" s="46"/>
      <c r="I64" s="46"/>
      <c r="J64" s="46"/>
      <c r="K64" s="43"/>
      <c r="L64" s="43"/>
      <c r="M64" s="43"/>
      <c r="N64" s="43"/>
      <c r="O64" s="43"/>
      <c r="P64" s="43"/>
    </row>
    <row r="65" spans="4:17" x14ac:dyDescent="0.2">
      <c r="F65" s="43"/>
      <c r="G65" s="43"/>
      <c r="H65" s="43"/>
      <c r="I65" s="43"/>
      <c r="J65" s="53" t="s">
        <v>109</v>
      </c>
      <c r="K65" s="53" t="s">
        <v>110</v>
      </c>
      <c r="L65" s="43">
        <f>'[8]FN TB'!C150</f>
        <v>-29037782</v>
      </c>
      <c r="M65" s="43"/>
      <c r="N65" s="43"/>
      <c r="O65" s="43"/>
      <c r="P65" s="43">
        <f>'[8]FN TB'!F150</f>
        <v>-28368939</v>
      </c>
    </row>
    <row r="66" spans="4:17" x14ac:dyDescent="0.2">
      <c r="F66" s="43"/>
      <c r="G66" s="43"/>
      <c r="H66" s="43"/>
      <c r="I66" s="43"/>
      <c r="J66" s="43"/>
      <c r="K66" s="43"/>
      <c r="L66" s="44"/>
      <c r="M66" s="43"/>
      <c r="N66" s="43"/>
      <c r="O66" s="43"/>
      <c r="P66" s="44"/>
    </row>
    <row r="67" spans="4:17" x14ac:dyDescent="0.2">
      <c r="F67" s="43"/>
      <c r="G67" s="43"/>
      <c r="H67" s="43"/>
      <c r="I67" s="43"/>
      <c r="J67" s="43" t="s">
        <v>111</v>
      </c>
      <c r="K67" s="43"/>
      <c r="L67" s="43">
        <f>L53-L65</f>
        <v>24.310494944453239</v>
      </c>
      <c r="M67" s="43"/>
      <c r="N67" s="43"/>
      <c r="O67" s="43"/>
      <c r="P67" s="43">
        <f>P53-P65</f>
        <v>24.310494944453239</v>
      </c>
    </row>
    <row r="68" spans="4:17" x14ac:dyDescent="0.2"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4:17" x14ac:dyDescent="0.2"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4:17" x14ac:dyDescent="0.2">
      <c r="D70" s="2" t="s">
        <v>98</v>
      </c>
      <c r="E70" s="2" t="s">
        <v>99</v>
      </c>
      <c r="F70" s="43"/>
      <c r="G70" s="43"/>
      <c r="H70" s="43"/>
      <c r="I70" s="43"/>
      <c r="J70" s="43"/>
      <c r="K70" s="43"/>
      <c r="L70" s="43">
        <f>L51</f>
        <v>6601471.3104949426</v>
      </c>
      <c r="M70" s="43"/>
      <c r="N70" s="43"/>
      <c r="O70" s="43"/>
      <c r="P70" s="43">
        <f>P51</f>
        <v>6478632.3104949426</v>
      </c>
    </row>
    <row r="71" spans="4:17" x14ac:dyDescent="0.2">
      <c r="D71" s="2" t="s">
        <v>98</v>
      </c>
      <c r="E71" s="3" t="s">
        <v>110</v>
      </c>
      <c r="F71" s="43"/>
      <c r="G71" s="43"/>
      <c r="H71" s="43"/>
      <c r="I71" s="43"/>
      <c r="J71" s="43"/>
      <c r="K71" s="43"/>
      <c r="L71" s="54">
        <f>'[8]FN TB'!C147</f>
        <v>6601471</v>
      </c>
      <c r="M71" s="43"/>
      <c r="N71" s="43"/>
      <c r="O71" s="43"/>
      <c r="P71" s="54">
        <f>'[8]FN TB'!F147</f>
        <v>6478632</v>
      </c>
    </row>
    <row r="72" spans="4:17" x14ac:dyDescent="0.2">
      <c r="F72" s="43"/>
      <c r="G72" s="43"/>
      <c r="H72" s="43"/>
      <c r="I72" s="43"/>
      <c r="J72" s="43"/>
      <c r="K72" s="43"/>
      <c r="L72" s="44"/>
      <c r="M72" s="43"/>
      <c r="N72" s="43"/>
      <c r="O72" s="43"/>
      <c r="P72" s="44"/>
    </row>
    <row r="73" spans="4:17" x14ac:dyDescent="0.2">
      <c r="F73" s="43"/>
      <c r="G73" s="43"/>
      <c r="H73" s="43"/>
      <c r="I73" s="43"/>
      <c r="J73" s="43" t="s">
        <v>111</v>
      </c>
      <c r="K73" s="43"/>
      <c r="L73" s="54">
        <f>L70-L71</f>
        <v>0.31049494259059429</v>
      </c>
      <c r="M73" s="43"/>
      <c r="N73" s="43"/>
      <c r="O73" s="43"/>
      <c r="P73" s="54">
        <f>P70-P71</f>
        <v>0.31049494259059429</v>
      </c>
    </row>
    <row r="74" spans="4:17" x14ac:dyDescent="0.2">
      <c r="F74" s="43"/>
      <c r="G74" s="43"/>
      <c r="H74" s="43"/>
      <c r="I74" s="43"/>
      <c r="J74" s="43"/>
      <c r="K74" s="43"/>
      <c r="L74" s="46" t="s">
        <v>112</v>
      </c>
      <c r="M74" s="43"/>
      <c r="N74" s="43"/>
      <c r="O74" s="43"/>
      <c r="P74" s="43"/>
    </row>
    <row r="75" spans="4:17" x14ac:dyDescent="0.2"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4:17" x14ac:dyDescent="0.2"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4:17" x14ac:dyDescent="0.2">
      <c r="D77" s="3" t="s">
        <v>113</v>
      </c>
      <c r="E77" s="3" t="s">
        <v>114</v>
      </c>
      <c r="F77" s="43"/>
      <c r="G77" s="43"/>
      <c r="H77" s="43"/>
      <c r="I77" s="43"/>
      <c r="J77" s="43"/>
      <c r="K77" s="46" t="s">
        <v>101</v>
      </c>
      <c r="L77" s="59">
        <f>-H53</f>
        <v>-21767952.581876632</v>
      </c>
      <c r="M77" s="43"/>
      <c r="N77" s="43"/>
      <c r="O77" s="43"/>
      <c r="P77" s="59">
        <f>L77</f>
        <v>-21767952.581876632</v>
      </c>
      <c r="Q77" s="30"/>
    </row>
    <row r="78" spans="4:17" x14ac:dyDescent="0.2">
      <c r="D78" s="3" t="s">
        <v>115</v>
      </c>
      <c r="E78" s="3" t="s">
        <v>116</v>
      </c>
      <c r="F78" s="43"/>
      <c r="G78" s="43"/>
      <c r="H78" s="43"/>
      <c r="I78" s="43"/>
      <c r="J78" s="43"/>
      <c r="K78" s="46" t="s">
        <v>117</v>
      </c>
      <c r="L78" s="59">
        <f>L73-I53-J53</f>
        <v>-4278491.4181233682</v>
      </c>
      <c r="M78" s="54">
        <f>'[8]ACCT 254N &amp; P Reg Liab'!C7</f>
        <v>433987</v>
      </c>
      <c r="N78" s="54">
        <v>50681</v>
      </c>
      <c r="O78" s="43"/>
      <c r="P78" s="59">
        <f>SUM(L78:O78)</f>
        <v>-3793823.4181233682</v>
      </c>
      <c r="Q78" s="14"/>
    </row>
    <row r="79" spans="4:17" x14ac:dyDescent="0.2">
      <c r="F79" s="43"/>
      <c r="G79" s="43"/>
      <c r="H79" s="43"/>
      <c r="I79" s="43"/>
      <c r="J79" s="43"/>
      <c r="K79" s="43"/>
      <c r="L79" s="44"/>
      <c r="M79" s="43"/>
      <c r="N79" s="43"/>
      <c r="O79" s="43"/>
      <c r="P79" s="44"/>
    </row>
    <row r="80" spans="4:17" x14ac:dyDescent="0.2">
      <c r="F80" s="43"/>
      <c r="G80" s="43"/>
      <c r="H80" s="43"/>
      <c r="I80" s="43"/>
      <c r="J80" s="43"/>
      <c r="K80" s="43"/>
      <c r="L80" s="43">
        <f>SUM(L77:L79)</f>
        <v>-26046444</v>
      </c>
      <c r="M80" s="43"/>
      <c r="N80" s="43"/>
      <c r="O80" s="43"/>
      <c r="P80" s="43">
        <f>SUM(P77:P79)</f>
        <v>-25561776</v>
      </c>
      <c r="Q80" s="16">
        <f>P80-'[8]FN TB'!F179</f>
        <v>1</v>
      </c>
    </row>
    <row r="81" spans="4:17" x14ac:dyDescent="0.2"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4:17" x14ac:dyDescent="0.2">
      <c r="E82" s="3" t="s">
        <v>118</v>
      </c>
      <c r="F82" s="43"/>
      <c r="G82" s="43"/>
      <c r="H82" s="43"/>
      <c r="I82" s="43"/>
      <c r="J82" s="43"/>
      <c r="K82" s="43"/>
      <c r="L82" s="59">
        <f>-I53</f>
        <v>-6520701.8953854395</v>
      </c>
      <c r="M82" s="43"/>
      <c r="N82" s="43"/>
      <c r="O82" s="43"/>
      <c r="P82" s="59">
        <f>SUM(L82:M82)</f>
        <v>-6520701.8953854395</v>
      </c>
    </row>
    <row r="83" spans="4:17" x14ac:dyDescent="0.2">
      <c r="E83" s="3" t="s">
        <v>119</v>
      </c>
      <c r="F83" s="43"/>
      <c r="G83" s="43"/>
      <c r="H83" s="43"/>
      <c r="I83" s="43"/>
      <c r="J83" s="43"/>
      <c r="K83" s="43"/>
      <c r="L83" s="65">
        <f>-J53</f>
        <v>2242210.1667671287</v>
      </c>
      <c r="M83" s="43">
        <f>+M78</f>
        <v>433987</v>
      </c>
      <c r="N83" s="43">
        <f>N78</f>
        <v>50681</v>
      </c>
      <c r="O83" s="43"/>
      <c r="P83" s="65">
        <f>SUM(L83:O83)</f>
        <v>2726878.1667671287</v>
      </c>
    </row>
    <row r="84" spans="4:17" x14ac:dyDescent="0.2">
      <c r="F84" s="43"/>
      <c r="G84" s="43"/>
      <c r="H84" s="43"/>
      <c r="I84" s="43"/>
      <c r="J84" s="43"/>
      <c r="K84" s="43"/>
      <c r="L84" s="44"/>
      <c r="M84" s="43"/>
      <c r="N84" s="43"/>
      <c r="O84" s="43"/>
      <c r="P84" s="44"/>
    </row>
    <row r="85" spans="4:17" x14ac:dyDescent="0.2">
      <c r="F85" s="43"/>
      <c r="G85" s="43"/>
      <c r="H85" s="43"/>
      <c r="I85" s="43"/>
      <c r="J85" s="43"/>
      <c r="K85" s="43"/>
      <c r="L85" s="43">
        <f>SUM(L82:L84)</f>
        <v>-4278491.7286183108</v>
      </c>
      <c r="M85" s="43"/>
      <c r="N85" s="43"/>
      <c r="O85" s="43"/>
      <c r="P85" s="43">
        <f>SUM(P82:P84)</f>
        <v>-3793823.7286183108</v>
      </c>
      <c r="Q85" s="30"/>
    </row>
    <row r="87" spans="4:17" ht="15" x14ac:dyDescent="0.25">
      <c r="D87" s="63" t="s">
        <v>127</v>
      </c>
      <c r="E87" s="63" t="s">
        <v>128</v>
      </c>
      <c r="F87" s="64"/>
      <c r="G87" s="64"/>
      <c r="H87" s="64"/>
      <c r="I87" s="64"/>
      <c r="J87" s="64"/>
      <c r="K87" s="64"/>
    </row>
  </sheetData>
  <mergeCells count="2">
    <mergeCell ref="D3:H3"/>
    <mergeCell ref="G4:P4"/>
  </mergeCells>
  <pageMargins left="0.45" right="0.45" top="0.5" bottom="0.5" header="0.3" footer="0.3"/>
  <pageSetup scale="52" orientation="landscape" horizontalDpi="4294967293" r:id="rId1"/>
  <headerFooter>
    <oddFooter>Page &amp;P of &amp;N</oddFooter>
  </headerFooter>
  <rowBreaks count="1" manualBreakCount="1">
    <brk id="54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ACCT 282-283 FN ADIT Bef-After</vt:lpstr>
      <vt:lpstr>'ACCT 282-283 FN ADIT Bef-After'!Print_Area</vt:lpstr>
      <vt:lpstr>'ACCT 282-283 FN ADIT Bef-After'!Print_Titles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Napier, Michelle</dc:creator>
  <cp:lastModifiedBy>Windows User</cp:lastModifiedBy>
  <cp:lastPrinted>2018-09-25T21:14:53Z</cp:lastPrinted>
  <dcterms:created xsi:type="dcterms:W3CDTF">2018-05-30T22:05:04Z</dcterms:created>
  <dcterms:modified xsi:type="dcterms:W3CDTF">2018-09-25T21:15:51Z</dcterms:modified>
</cp:coreProperties>
</file>