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DataGP.fpl.com\UserGP$\JEL0vmt\Desktop\"/>
    </mc:Choice>
  </mc:AlternateContent>
  <bookViews>
    <workbookView xWindow="0" yWindow="0" windowWidth="23040" windowHeight="9192" tabRatio="844"/>
  </bookViews>
  <sheets>
    <sheet name="Annual Winter Demand (mW) " sheetId="2" r:id="rId1"/>
    <sheet name="Annual Summer Demand (mW)" sheetId="4" r:id="rId2"/>
    <sheet name="Annual Energy Savings (GWh)" sheetId="5" r:id="rId3"/>
    <sheet name="# of Participants-Units by Prog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9" i="4"/>
  <c r="M9" i="5"/>
  <c r="M9" i="6"/>
  <c r="I57" i="5" l="1"/>
  <c r="I46" i="5"/>
  <c r="I41" i="5"/>
  <c r="I39" i="5"/>
  <c r="I37" i="5"/>
  <c r="I28" i="5"/>
  <c r="I24" i="5"/>
  <c r="I22" i="5"/>
  <c r="I20" i="5"/>
  <c r="I16" i="5"/>
  <c r="I8" i="5"/>
  <c r="I7" i="5"/>
  <c r="I6" i="5"/>
  <c r="I57" i="4"/>
  <c r="I46" i="4"/>
  <c r="I41" i="4"/>
  <c r="I39" i="4"/>
  <c r="I37" i="4"/>
  <c r="I28" i="4"/>
  <c r="I24" i="4"/>
  <c r="I22" i="4"/>
  <c r="I20" i="4"/>
  <c r="I16" i="4"/>
  <c r="I8" i="4"/>
  <c r="I7" i="4"/>
  <c r="I6" i="4"/>
  <c r="I57" i="2"/>
  <c r="I46" i="2"/>
  <c r="I41" i="2"/>
  <c r="I39" i="2"/>
  <c r="I28" i="2"/>
  <c r="I24" i="2"/>
  <c r="I22" i="2"/>
  <c r="I20" i="2"/>
  <c r="I16" i="2"/>
  <c r="I8" i="2"/>
  <c r="I7" i="2"/>
  <c r="I6" i="2"/>
  <c r="I60" i="6"/>
  <c r="I57" i="6"/>
  <c r="I46" i="6"/>
  <c r="I41" i="6"/>
  <c r="I39" i="6"/>
  <c r="M36" i="6"/>
  <c r="I37" i="6"/>
  <c r="I34" i="6"/>
  <c r="I28" i="6"/>
  <c r="I24" i="6"/>
  <c r="I22" i="6"/>
  <c r="I20" i="6"/>
  <c r="I16" i="6"/>
  <c r="I8" i="6"/>
  <c r="I6" i="6"/>
  <c r="M64" i="6"/>
  <c r="M63" i="6"/>
  <c r="M62" i="6"/>
  <c r="M59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8" i="6"/>
  <c r="M37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8" i="6"/>
  <c r="M7" i="6"/>
  <c r="M6" i="6"/>
  <c r="M5" i="6"/>
  <c r="M64" i="4"/>
  <c r="M63" i="4"/>
  <c r="M62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8" i="4"/>
  <c r="M7" i="4"/>
  <c r="M6" i="4"/>
  <c r="M5" i="4"/>
  <c r="M64" i="2"/>
  <c r="M63" i="2"/>
  <c r="M62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8" i="2"/>
  <c r="M7" i="2"/>
  <c r="M6" i="2"/>
  <c r="M5" i="2"/>
  <c r="M64" i="5"/>
  <c r="M63" i="5"/>
  <c r="M62" i="5"/>
  <c r="M60" i="5"/>
  <c r="M59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8" i="5"/>
  <c r="M7" i="5"/>
  <c r="M6" i="5"/>
  <c r="M5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E39" i="6"/>
  <c r="M39" i="6" s="1"/>
  <c r="E58" i="6"/>
  <c r="M58" i="6" s="1"/>
  <c r="E60" i="6"/>
  <c r="M60" i="6" s="1"/>
  <c r="E34" i="6"/>
  <c r="M34" i="6" s="1"/>
  <c r="E24" i="6"/>
  <c r="E24" i="5"/>
  <c r="E24" i="4"/>
  <c r="E32" i="2"/>
  <c r="E24" i="2"/>
</calcChain>
</file>

<file path=xl/sharedStrings.xml><?xml version="1.0" encoding="utf-8"?>
<sst xmlns="http://schemas.openxmlformats.org/spreadsheetml/2006/main" count="1364" uniqueCount="72">
  <si>
    <t>Annual Winter Demand (MW)</t>
  </si>
  <si>
    <t>Total</t>
  </si>
  <si>
    <t>Annual Summer Demand (MW)</t>
  </si>
  <si>
    <t>Program Name</t>
  </si>
  <si>
    <t>Customer Class</t>
  </si>
  <si>
    <t>Energy Select</t>
  </si>
  <si>
    <t>EarthCents Home/Energy Star</t>
  </si>
  <si>
    <t>Geothermal Heat Pump</t>
  </si>
  <si>
    <t>Residential</t>
  </si>
  <si>
    <t>Residential Energy Survey</t>
  </si>
  <si>
    <t>Commercial Geothermal Heat Pump</t>
  </si>
  <si>
    <t>Real Time Pricing</t>
  </si>
  <si>
    <t>Energy Services</t>
  </si>
  <si>
    <t>Commercial/Industrial Energy Analysis</t>
  </si>
  <si>
    <t>Commercial</t>
  </si>
  <si>
    <t>Home Energy Reporting</t>
  </si>
  <si>
    <t>Residential Community Energy Saver</t>
  </si>
  <si>
    <t>Landlord/Renter Customer Incentive Program</t>
  </si>
  <si>
    <t>Residential HVAC Maintenance</t>
  </si>
  <si>
    <t>Residential HVAC Early Retirement Tier 1</t>
  </si>
  <si>
    <t>Residential HVAC Early Retirement Tier 2</t>
  </si>
  <si>
    <t>Residential HVAC Early Retirement Tier 3</t>
  </si>
  <si>
    <t>Residential HVAC Efficiency Upgrade Tier 1</t>
  </si>
  <si>
    <t>Residential HVAC Efficiency Upgrade Tier 2</t>
  </si>
  <si>
    <t>Residential HVAC Efficiency Upgrade Tier 3</t>
  </si>
  <si>
    <t>Residential Duct Repair</t>
  </si>
  <si>
    <t>Residential ECM Fan</t>
  </si>
  <si>
    <t>Residential HPWH</t>
  </si>
  <si>
    <t>Residential Ceiling Insulation</t>
  </si>
  <si>
    <t>Residential Window Replacement</t>
  </si>
  <si>
    <t>Residential Window Film</t>
  </si>
  <si>
    <t>Residential Reflective Roof</t>
  </si>
  <si>
    <t>Variable Speed/Flow Pool Pump</t>
  </si>
  <si>
    <t>Energy Select Lite</t>
  </si>
  <si>
    <t>N/A</t>
  </si>
  <si>
    <t>Residential Energy Star Refrigerator</t>
  </si>
  <si>
    <t>Residential Energy Star Freezer</t>
  </si>
  <si>
    <t>Residential Energy Star Window A/C</t>
  </si>
  <si>
    <t>Residential Energy Star Clothes Washer</t>
  </si>
  <si>
    <t>Residential CFL</t>
  </si>
  <si>
    <t>Residential Refrigerator Recycling</t>
  </si>
  <si>
    <t>Good Cents Commercial Buildings</t>
  </si>
  <si>
    <t>Commercial HVAC Retrocommissioning</t>
  </si>
  <si>
    <t>Commercial HVAC Program</t>
  </si>
  <si>
    <t>Commercial HPWH Program</t>
  </si>
  <si>
    <t>Commercial Ceiling/Roof Insulation Program</t>
  </si>
  <si>
    <t>Commercial Window Film</t>
  </si>
  <si>
    <t>Commercial Interior Lighting</t>
  </si>
  <si>
    <t>Commercial Interior Lighting - LED</t>
  </si>
  <si>
    <t>Commercial Occupancy Sensor - Interior Lighting</t>
  </si>
  <si>
    <t>Commercial Reflective Roof</t>
  </si>
  <si>
    <t>Commercial Occupancy Sensor - HVAC</t>
  </si>
  <si>
    <t>Commercial EE Motor 1-5 HP</t>
  </si>
  <si>
    <t>Commercial EE Motor 6-50 HP</t>
  </si>
  <si>
    <t>Commercial EE Motor 51 + HP</t>
  </si>
  <si>
    <t>Convection Oven</t>
  </si>
  <si>
    <t>Fryer</t>
  </si>
  <si>
    <t>Griddle</t>
  </si>
  <si>
    <t>Steamer</t>
  </si>
  <si>
    <t>Holding Cabinet</t>
  </si>
  <si>
    <t>Ice Machine</t>
  </si>
  <si>
    <t>Commercial/Industrial Custom Incentive</t>
  </si>
  <si>
    <t>Residential Solar Thermal</t>
  </si>
  <si>
    <t>Residential Solar PV</t>
  </si>
  <si>
    <t>Commercial Solar PV</t>
  </si>
  <si>
    <t>Annual Number of Participants or Units by Program</t>
  </si>
  <si>
    <t>Annual Energy Savings (GWh)</t>
  </si>
  <si>
    <t>Count</t>
  </si>
  <si>
    <t>Residential HVAC Quality Installation</t>
  </si>
  <si>
    <t>Type of Participation</t>
  </si>
  <si>
    <t>Tons</t>
  </si>
  <si>
    <t>Square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</si>
</sst>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_);\(0.00\)"/>
    <numFmt numFmtId="168" formatCode="0_);\(0\)"/>
    <numFmt numFmtId="170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5" fontId="0" fillId="0" borderId="0" xfId="2" applyNumberFormat="1" applyFont="1"/>
    <xf numFmtId="168" fontId="0" fillId="0" borderId="0" xfId="0" applyNumberFormat="1"/>
    <xf numFmtId="170" fontId="0" fillId="0" borderId="0" xfId="1" applyNumberFormat="1" applyFont="1"/>
    <xf numFmtId="37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65"/>
  <sheetViews>
    <sheetView tabSelected="1" workbookViewId="0"/>
  </sheetViews>
  <sheetFormatPr defaultRowHeight="14.4" x14ac:dyDescent="0.3"/>
  <cols>
    <col min="2" max="2" width="38.6640625" bestFit="1" customWidth="1"/>
    <col min="3" max="3" width="13.5546875" bestFit="1" customWidth="1"/>
  </cols>
  <sheetData>
    <row r="3" spans="2:13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3">
      <c r="B4" t="s">
        <v>3</v>
      </c>
      <c r="C4" t="s">
        <v>4</v>
      </c>
      <c r="D4">
        <v>2010</v>
      </c>
      <c r="E4">
        <v>2011</v>
      </c>
      <c r="F4">
        <v>2012</v>
      </c>
      <c r="G4">
        <v>2013</v>
      </c>
      <c r="H4">
        <v>2014</v>
      </c>
      <c r="I4">
        <v>2015</v>
      </c>
      <c r="J4">
        <v>2016</v>
      </c>
      <c r="K4">
        <v>2017</v>
      </c>
      <c r="L4">
        <v>2018</v>
      </c>
      <c r="M4" t="s">
        <v>1</v>
      </c>
    </row>
    <row r="5" spans="2:13" x14ac:dyDescent="0.3">
      <c r="B5" t="s">
        <v>15</v>
      </c>
      <c r="C5" t="s">
        <v>8</v>
      </c>
      <c r="D5" s="2" t="s">
        <v>34</v>
      </c>
      <c r="E5" s="2">
        <v>3.18</v>
      </c>
      <c r="F5" s="2">
        <v>3.14</v>
      </c>
      <c r="G5" s="2">
        <v>3.13</v>
      </c>
      <c r="H5" s="2">
        <v>3.13</v>
      </c>
      <c r="I5" s="2">
        <v>0</v>
      </c>
      <c r="J5" s="2" t="s">
        <v>34</v>
      </c>
      <c r="K5" s="2" t="s">
        <v>34</v>
      </c>
      <c r="L5" s="2" t="s">
        <v>34</v>
      </c>
      <c r="M5" s="2">
        <f t="shared" ref="M5:M34" si="0">SUM(D5:L5)</f>
        <v>12.579999999999998</v>
      </c>
    </row>
    <row r="6" spans="2:13" x14ac:dyDescent="0.3">
      <c r="B6" t="s">
        <v>16</v>
      </c>
      <c r="C6" t="s">
        <v>8</v>
      </c>
      <c r="D6" s="2" t="s">
        <v>34</v>
      </c>
      <c r="E6" s="2">
        <v>0.26</v>
      </c>
      <c r="F6" s="2">
        <v>0.47</v>
      </c>
      <c r="G6" s="2">
        <v>0.31</v>
      </c>
      <c r="H6" s="2">
        <v>0.33</v>
      </c>
      <c r="I6" s="2">
        <f>0.25+0.14</f>
        <v>0.39</v>
      </c>
      <c r="J6" s="2">
        <v>0.35</v>
      </c>
      <c r="K6" s="2">
        <v>0.35</v>
      </c>
      <c r="L6" s="2">
        <v>0.46</v>
      </c>
      <c r="M6" s="2">
        <f t="shared" si="0"/>
        <v>2.9200000000000004</v>
      </c>
    </row>
    <row r="7" spans="2:13" x14ac:dyDescent="0.3">
      <c r="B7" t="s">
        <v>17</v>
      </c>
      <c r="C7" t="s">
        <v>8</v>
      </c>
      <c r="D7" s="2" t="s">
        <v>34</v>
      </c>
      <c r="E7" s="2">
        <v>0</v>
      </c>
      <c r="F7" s="2">
        <v>0</v>
      </c>
      <c r="G7" s="2">
        <v>0</v>
      </c>
      <c r="H7" s="2">
        <v>0</v>
      </c>
      <c r="I7" s="2">
        <f>0+0</f>
        <v>0</v>
      </c>
      <c r="J7" s="2">
        <v>0</v>
      </c>
      <c r="K7" s="2">
        <v>0</v>
      </c>
      <c r="L7" s="2">
        <v>0</v>
      </c>
      <c r="M7" s="2">
        <f t="shared" si="0"/>
        <v>0</v>
      </c>
    </row>
    <row r="8" spans="2:13" x14ac:dyDescent="0.3">
      <c r="B8" t="s">
        <v>18</v>
      </c>
      <c r="C8" t="s">
        <v>8</v>
      </c>
      <c r="D8" s="2" t="s">
        <v>34</v>
      </c>
      <c r="E8" s="2">
        <v>0.95</v>
      </c>
      <c r="F8" s="2">
        <v>2.31</v>
      </c>
      <c r="G8" s="2">
        <v>3.86</v>
      </c>
      <c r="H8" s="2">
        <v>1.75</v>
      </c>
      <c r="I8" s="2">
        <f>1.94+0.08</f>
        <v>2.02</v>
      </c>
      <c r="J8" s="2">
        <v>0.3</v>
      </c>
      <c r="K8" s="2">
        <v>0.1</v>
      </c>
      <c r="L8" s="2">
        <v>0.08</v>
      </c>
      <c r="M8" s="2">
        <f t="shared" si="0"/>
        <v>11.37</v>
      </c>
    </row>
    <row r="9" spans="2:13" x14ac:dyDescent="0.3">
      <c r="B9" t="s">
        <v>68</v>
      </c>
      <c r="C9" t="s">
        <v>8</v>
      </c>
      <c r="D9" s="2" t="s">
        <v>34</v>
      </c>
      <c r="E9" s="2" t="s">
        <v>34</v>
      </c>
      <c r="F9" s="2" t="s">
        <v>34</v>
      </c>
      <c r="G9" s="2" t="s">
        <v>34</v>
      </c>
      <c r="H9" s="2" t="s">
        <v>34</v>
      </c>
      <c r="I9" s="2">
        <v>0</v>
      </c>
      <c r="J9" s="2">
        <v>0.06</v>
      </c>
      <c r="K9" s="2">
        <v>7.0000000000000007E-2</v>
      </c>
      <c r="L9" s="2">
        <v>0.06</v>
      </c>
      <c r="M9" s="2">
        <f t="shared" si="0"/>
        <v>0.19</v>
      </c>
    </row>
    <row r="10" spans="2:13" x14ac:dyDescent="0.3">
      <c r="B10" t="s">
        <v>19</v>
      </c>
      <c r="C10" t="s">
        <v>8</v>
      </c>
      <c r="D10" s="2" t="s">
        <v>34</v>
      </c>
      <c r="E10" s="2">
        <v>0.27</v>
      </c>
      <c r="F10" s="2">
        <v>1.22</v>
      </c>
      <c r="G10" s="2">
        <v>1.9</v>
      </c>
      <c r="H10" s="2">
        <v>1.54</v>
      </c>
      <c r="I10" s="2">
        <v>1.68</v>
      </c>
      <c r="J10" s="2" t="s">
        <v>34</v>
      </c>
      <c r="K10" s="2" t="s">
        <v>34</v>
      </c>
      <c r="L10" s="2" t="s">
        <v>34</v>
      </c>
      <c r="M10" s="2">
        <f t="shared" si="0"/>
        <v>6.6099999999999994</v>
      </c>
    </row>
    <row r="11" spans="2:13" x14ac:dyDescent="0.3">
      <c r="B11" t="s">
        <v>20</v>
      </c>
      <c r="C11" t="s">
        <v>8</v>
      </c>
      <c r="D11" s="2" t="s">
        <v>34</v>
      </c>
      <c r="E11" s="2">
        <v>0.37</v>
      </c>
      <c r="F11" s="2">
        <v>0.9</v>
      </c>
      <c r="G11" s="2">
        <v>1.1100000000000001</v>
      </c>
      <c r="H11" s="2">
        <v>1.21</v>
      </c>
      <c r="I11" s="2">
        <v>1.26</v>
      </c>
      <c r="J11" s="2" t="s">
        <v>34</v>
      </c>
      <c r="K11" s="2" t="s">
        <v>34</v>
      </c>
      <c r="L11" s="2" t="s">
        <v>34</v>
      </c>
      <c r="M11" s="2">
        <f t="shared" si="0"/>
        <v>4.8499999999999996</v>
      </c>
    </row>
    <row r="12" spans="2:13" x14ac:dyDescent="0.3">
      <c r="B12" t="s">
        <v>21</v>
      </c>
      <c r="C12" t="s">
        <v>8</v>
      </c>
      <c r="D12" s="2" t="s">
        <v>34</v>
      </c>
      <c r="E12" s="2">
        <v>0</v>
      </c>
      <c r="F12" s="2">
        <v>0.09</v>
      </c>
      <c r="G12" s="2">
        <v>0.09</v>
      </c>
      <c r="H12" s="2">
        <v>0.1</v>
      </c>
      <c r="I12" s="2">
        <v>0.25</v>
      </c>
      <c r="J12" s="2" t="s">
        <v>34</v>
      </c>
      <c r="K12" s="2" t="s">
        <v>34</v>
      </c>
      <c r="L12" s="2" t="s">
        <v>34</v>
      </c>
      <c r="M12" s="2">
        <f t="shared" si="0"/>
        <v>0.53</v>
      </c>
    </row>
    <row r="13" spans="2:13" x14ac:dyDescent="0.3">
      <c r="B13" t="s">
        <v>22</v>
      </c>
      <c r="C13" t="s">
        <v>8</v>
      </c>
      <c r="D13" s="2" t="s">
        <v>34</v>
      </c>
      <c r="E13" s="2">
        <v>0.02</v>
      </c>
      <c r="F13" s="2">
        <v>0.1</v>
      </c>
      <c r="G13" s="2">
        <v>0.19</v>
      </c>
      <c r="H13" s="2">
        <v>0.15</v>
      </c>
      <c r="I13" s="2">
        <v>0.14000000000000001</v>
      </c>
      <c r="J13" s="2" t="s">
        <v>34</v>
      </c>
      <c r="K13" s="2" t="s">
        <v>34</v>
      </c>
      <c r="L13" s="2" t="s">
        <v>34</v>
      </c>
      <c r="M13" s="2">
        <f t="shared" si="0"/>
        <v>0.6</v>
      </c>
    </row>
    <row r="14" spans="2:13" x14ac:dyDescent="0.3">
      <c r="B14" t="s">
        <v>23</v>
      </c>
      <c r="C14" t="s">
        <v>8</v>
      </c>
      <c r="D14" s="2" t="s">
        <v>34</v>
      </c>
      <c r="E14" s="2">
        <v>0.03</v>
      </c>
      <c r="F14" s="2">
        <v>0.08</v>
      </c>
      <c r="G14" s="2">
        <v>0.08</v>
      </c>
      <c r="H14" s="2">
        <v>0.14000000000000001</v>
      </c>
      <c r="I14" s="2">
        <v>0.05</v>
      </c>
      <c r="J14" s="2" t="s">
        <v>34</v>
      </c>
      <c r="K14" s="2" t="s">
        <v>34</v>
      </c>
      <c r="L14" s="2" t="s">
        <v>34</v>
      </c>
      <c r="M14" s="2">
        <f t="shared" si="0"/>
        <v>0.38</v>
      </c>
    </row>
    <row r="15" spans="2:13" x14ac:dyDescent="0.3">
      <c r="B15" t="s">
        <v>24</v>
      </c>
      <c r="C15" t="s">
        <v>8</v>
      </c>
      <c r="D15" s="2" t="s">
        <v>34</v>
      </c>
      <c r="E15" s="2">
        <v>0.06</v>
      </c>
      <c r="F15" s="2">
        <v>0.12</v>
      </c>
      <c r="G15" s="2">
        <v>0.12</v>
      </c>
      <c r="H15" s="2">
        <v>0.14000000000000001</v>
      </c>
      <c r="I15" s="2">
        <v>0.06</v>
      </c>
      <c r="J15" s="2" t="s">
        <v>34</v>
      </c>
      <c r="K15" s="2" t="s">
        <v>34</v>
      </c>
      <c r="L15" s="2" t="s">
        <v>34</v>
      </c>
      <c r="M15" s="2">
        <f t="shared" si="0"/>
        <v>0.5</v>
      </c>
    </row>
    <row r="16" spans="2:13" x14ac:dyDescent="0.3">
      <c r="B16" t="s">
        <v>25</v>
      </c>
      <c r="C16" t="s">
        <v>8</v>
      </c>
      <c r="D16" s="2" t="s">
        <v>34</v>
      </c>
      <c r="E16" s="2">
        <v>0.05</v>
      </c>
      <c r="F16" s="2">
        <v>1.49</v>
      </c>
      <c r="G16" s="2">
        <v>2.25</v>
      </c>
      <c r="H16" s="2">
        <v>0.74</v>
      </c>
      <c r="I16" s="2">
        <f>1.05+0</f>
        <v>1.05</v>
      </c>
      <c r="J16" s="2">
        <v>2.02</v>
      </c>
      <c r="K16" s="2">
        <v>0.65</v>
      </c>
      <c r="L16" s="2">
        <v>0.28999999999999998</v>
      </c>
      <c r="M16" s="2">
        <f t="shared" si="0"/>
        <v>8.5399999999999991</v>
      </c>
    </row>
    <row r="17" spans="2:13" x14ac:dyDescent="0.3">
      <c r="B17" t="s">
        <v>26</v>
      </c>
      <c r="C17" t="s">
        <v>8</v>
      </c>
      <c r="D17" s="2" t="s">
        <v>34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 t="s">
        <v>34</v>
      </c>
      <c r="K17" s="2" t="s">
        <v>34</v>
      </c>
      <c r="L17" s="2" t="s">
        <v>34</v>
      </c>
      <c r="M17" s="2">
        <f t="shared" si="0"/>
        <v>0</v>
      </c>
    </row>
    <row r="18" spans="2:13" x14ac:dyDescent="0.3">
      <c r="B18" t="s">
        <v>27</v>
      </c>
      <c r="C18" t="s">
        <v>8</v>
      </c>
      <c r="D18" s="2" t="s">
        <v>34</v>
      </c>
      <c r="E18" s="2">
        <v>0.15</v>
      </c>
      <c r="F18" s="2">
        <v>0.43</v>
      </c>
      <c r="G18" s="2">
        <v>0.98</v>
      </c>
      <c r="H18" s="2">
        <v>0.23</v>
      </c>
      <c r="I18" s="2">
        <v>0.15</v>
      </c>
      <c r="J18" s="2" t="s">
        <v>34</v>
      </c>
      <c r="K18" s="2" t="s">
        <v>34</v>
      </c>
      <c r="L18" s="2" t="s">
        <v>34</v>
      </c>
      <c r="M18" s="2">
        <f t="shared" si="0"/>
        <v>1.94</v>
      </c>
    </row>
    <row r="19" spans="2:13" x14ac:dyDescent="0.3">
      <c r="B19" t="s">
        <v>28</v>
      </c>
      <c r="C19" t="s">
        <v>8</v>
      </c>
      <c r="D19" s="2" t="s">
        <v>34</v>
      </c>
      <c r="E19" s="2">
        <v>0.41</v>
      </c>
      <c r="F19" s="2">
        <v>0.82</v>
      </c>
      <c r="G19" s="2">
        <v>0.53</v>
      </c>
      <c r="H19" s="2">
        <v>0.28000000000000003</v>
      </c>
      <c r="I19" s="2">
        <v>0.35</v>
      </c>
      <c r="J19" s="2" t="s">
        <v>34</v>
      </c>
      <c r="K19" s="2" t="s">
        <v>34</v>
      </c>
      <c r="L19" s="2" t="s">
        <v>34</v>
      </c>
      <c r="M19" s="2">
        <f t="shared" si="0"/>
        <v>2.39</v>
      </c>
    </row>
    <row r="20" spans="2:13" x14ac:dyDescent="0.3">
      <c r="B20" t="s">
        <v>29</v>
      </c>
      <c r="C20" t="s">
        <v>8</v>
      </c>
      <c r="D20" s="2" t="s">
        <v>34</v>
      </c>
      <c r="E20" s="2">
        <v>0.31</v>
      </c>
      <c r="F20" s="2">
        <v>0.43</v>
      </c>
      <c r="G20" s="2">
        <v>0.91</v>
      </c>
      <c r="H20" s="2">
        <v>0.41</v>
      </c>
      <c r="I20" s="2">
        <f>0.34+0.08</f>
        <v>0.42000000000000004</v>
      </c>
      <c r="J20" s="2">
        <v>0.08</v>
      </c>
      <c r="K20" s="2">
        <v>0.09</v>
      </c>
      <c r="L20" s="2">
        <v>0.23</v>
      </c>
      <c r="M20" s="2">
        <f t="shared" si="0"/>
        <v>2.88</v>
      </c>
    </row>
    <row r="21" spans="2:13" x14ac:dyDescent="0.3">
      <c r="B21" t="s">
        <v>30</v>
      </c>
      <c r="C21" t="s">
        <v>8</v>
      </c>
      <c r="D21" s="2" t="s">
        <v>34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34</v>
      </c>
      <c r="K21" s="2" t="s">
        <v>34</v>
      </c>
      <c r="L21" s="2" t="s">
        <v>34</v>
      </c>
      <c r="M21" s="2">
        <f t="shared" si="0"/>
        <v>0</v>
      </c>
    </row>
    <row r="22" spans="2:13" x14ac:dyDescent="0.3">
      <c r="B22" t="s">
        <v>31</v>
      </c>
      <c r="C22" t="s">
        <v>8</v>
      </c>
      <c r="D22" s="2" t="s">
        <v>34</v>
      </c>
      <c r="E22" s="2">
        <v>0</v>
      </c>
      <c r="F22" s="2">
        <v>0</v>
      </c>
      <c r="G22" s="2">
        <v>0</v>
      </c>
      <c r="H22" s="2">
        <v>0</v>
      </c>
      <c r="I22" s="2">
        <f>0+0</f>
        <v>0</v>
      </c>
      <c r="J22" s="2">
        <v>0</v>
      </c>
      <c r="K22" s="2">
        <v>0</v>
      </c>
      <c r="L22" s="2">
        <v>0</v>
      </c>
      <c r="M22" s="2">
        <f t="shared" si="0"/>
        <v>0</v>
      </c>
    </row>
    <row r="23" spans="2:13" x14ac:dyDescent="0.3">
      <c r="B23" t="s">
        <v>32</v>
      </c>
      <c r="C23" t="s">
        <v>8</v>
      </c>
      <c r="D23" s="2" t="s">
        <v>34</v>
      </c>
      <c r="E23" s="2">
        <v>2.06</v>
      </c>
      <c r="F23" s="2">
        <v>5.27</v>
      </c>
      <c r="G23" s="2">
        <v>1.51</v>
      </c>
      <c r="H23" s="2">
        <v>0.43</v>
      </c>
      <c r="I23" s="2">
        <v>0.34</v>
      </c>
      <c r="J23" s="2" t="s">
        <v>34</v>
      </c>
      <c r="K23" s="2" t="s">
        <v>34</v>
      </c>
      <c r="L23" s="2" t="s">
        <v>34</v>
      </c>
      <c r="M23" s="2">
        <f t="shared" si="0"/>
        <v>9.61</v>
      </c>
    </row>
    <row r="24" spans="2:13" x14ac:dyDescent="0.3">
      <c r="B24" t="s">
        <v>5</v>
      </c>
      <c r="C24" t="s">
        <v>8</v>
      </c>
      <c r="D24" s="2">
        <v>-1.05</v>
      </c>
      <c r="E24" s="2">
        <f>(-0.67)+(-1.93)</f>
        <v>-2.6</v>
      </c>
      <c r="F24" s="2">
        <v>-1.2</v>
      </c>
      <c r="G24" s="2">
        <v>6.21</v>
      </c>
      <c r="H24" s="2">
        <v>5.07</v>
      </c>
      <c r="I24" s="2">
        <f>4.03+0.62</f>
        <v>4.6500000000000004</v>
      </c>
      <c r="J24" s="2">
        <v>1.94</v>
      </c>
      <c r="K24" s="2">
        <v>1.9</v>
      </c>
      <c r="L24" s="2">
        <v>0.84</v>
      </c>
      <c r="M24" s="2">
        <f t="shared" si="0"/>
        <v>15.76</v>
      </c>
    </row>
    <row r="25" spans="2:13" x14ac:dyDescent="0.3">
      <c r="B25" t="s">
        <v>33</v>
      </c>
      <c r="C25" t="s">
        <v>8</v>
      </c>
      <c r="D25" s="2" t="s">
        <v>34</v>
      </c>
      <c r="E25" s="2">
        <v>1.43</v>
      </c>
      <c r="F25" s="2">
        <v>3.2</v>
      </c>
      <c r="G25" s="2">
        <v>0</v>
      </c>
      <c r="H25" s="2">
        <v>0</v>
      </c>
      <c r="I25" s="2">
        <v>0</v>
      </c>
      <c r="J25" s="2" t="s">
        <v>34</v>
      </c>
      <c r="K25" s="2" t="s">
        <v>34</v>
      </c>
      <c r="L25" s="2" t="s">
        <v>34</v>
      </c>
      <c r="M25" s="2">
        <f t="shared" si="0"/>
        <v>4.63</v>
      </c>
    </row>
    <row r="26" spans="2:13" x14ac:dyDescent="0.3">
      <c r="B26" t="s">
        <v>35</v>
      </c>
      <c r="C26" t="s">
        <v>8</v>
      </c>
      <c r="D26" s="2" t="s">
        <v>34</v>
      </c>
      <c r="E26" s="2">
        <v>0.02</v>
      </c>
      <c r="F26" s="2">
        <v>0.09</v>
      </c>
      <c r="G26" s="2">
        <v>0.11</v>
      </c>
      <c r="H26" s="2">
        <v>0.01</v>
      </c>
      <c r="I26" s="2">
        <v>0.03</v>
      </c>
      <c r="J26" s="2" t="s">
        <v>34</v>
      </c>
      <c r="K26" s="2" t="s">
        <v>34</v>
      </c>
      <c r="L26" s="2" t="s">
        <v>34</v>
      </c>
      <c r="M26" s="2">
        <f t="shared" si="0"/>
        <v>0.26</v>
      </c>
    </row>
    <row r="27" spans="2:13" x14ac:dyDescent="0.3">
      <c r="B27" t="s">
        <v>36</v>
      </c>
      <c r="C27" t="s">
        <v>8</v>
      </c>
      <c r="D27" s="2" t="s">
        <v>34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 t="s">
        <v>34</v>
      </c>
      <c r="K27" s="2" t="s">
        <v>34</v>
      </c>
      <c r="L27" s="2" t="s">
        <v>34</v>
      </c>
      <c r="M27" s="2">
        <f t="shared" si="0"/>
        <v>0</v>
      </c>
    </row>
    <row r="28" spans="2:13" x14ac:dyDescent="0.3">
      <c r="B28" t="s">
        <v>37</v>
      </c>
      <c r="C28" t="s">
        <v>8</v>
      </c>
      <c r="D28" s="2" t="s">
        <v>34</v>
      </c>
      <c r="E28" s="2">
        <v>0</v>
      </c>
      <c r="F28" s="2">
        <v>0</v>
      </c>
      <c r="G28" s="2">
        <v>0</v>
      </c>
      <c r="H28" s="2">
        <v>0</v>
      </c>
      <c r="I28" s="2">
        <f>0+0</f>
        <v>0</v>
      </c>
      <c r="J28" s="2">
        <v>0</v>
      </c>
      <c r="K28" s="2">
        <v>0</v>
      </c>
      <c r="L28" s="2">
        <v>0</v>
      </c>
      <c r="M28" s="2">
        <f t="shared" si="0"/>
        <v>0</v>
      </c>
    </row>
    <row r="29" spans="2:13" x14ac:dyDescent="0.3">
      <c r="B29" t="s">
        <v>38</v>
      </c>
      <c r="C29" t="s">
        <v>8</v>
      </c>
      <c r="D29" s="2" t="s">
        <v>34</v>
      </c>
      <c r="E29" s="2">
        <v>0.02</v>
      </c>
      <c r="F29" s="2">
        <v>0.08</v>
      </c>
      <c r="G29" s="2">
        <v>0.1</v>
      </c>
      <c r="H29" s="2">
        <v>0.01</v>
      </c>
      <c r="I29" s="2">
        <v>0.03</v>
      </c>
      <c r="J29" s="2" t="s">
        <v>34</v>
      </c>
      <c r="K29" s="2" t="s">
        <v>34</v>
      </c>
      <c r="L29" s="2" t="s">
        <v>34</v>
      </c>
      <c r="M29" s="2">
        <f t="shared" si="0"/>
        <v>0.24000000000000002</v>
      </c>
    </row>
    <row r="30" spans="2:13" x14ac:dyDescent="0.3">
      <c r="B30" t="s">
        <v>39</v>
      </c>
      <c r="C30" t="s">
        <v>8</v>
      </c>
      <c r="D30" s="2" t="s">
        <v>34</v>
      </c>
      <c r="E30" s="2">
        <v>0.01</v>
      </c>
      <c r="F30" s="2">
        <v>0.34</v>
      </c>
      <c r="G30" s="2">
        <v>0</v>
      </c>
      <c r="H30" s="2">
        <v>0</v>
      </c>
      <c r="I30" s="2">
        <v>0</v>
      </c>
      <c r="J30" s="2" t="s">
        <v>34</v>
      </c>
      <c r="K30" s="2" t="s">
        <v>34</v>
      </c>
      <c r="L30" s="2" t="s">
        <v>34</v>
      </c>
      <c r="M30" s="2">
        <f t="shared" si="0"/>
        <v>0.35000000000000003</v>
      </c>
    </row>
    <row r="31" spans="2:13" x14ac:dyDescent="0.3">
      <c r="B31" t="s">
        <v>40</v>
      </c>
      <c r="C31" t="s">
        <v>8</v>
      </c>
      <c r="D31" s="2" t="s">
        <v>34</v>
      </c>
      <c r="E31" s="2">
        <v>0.09</v>
      </c>
      <c r="F31" s="2">
        <v>0.11</v>
      </c>
      <c r="G31" s="2">
        <v>0.1</v>
      </c>
      <c r="H31" s="2">
        <v>0.09</v>
      </c>
      <c r="I31" s="2">
        <v>0</v>
      </c>
      <c r="J31" s="2" t="s">
        <v>34</v>
      </c>
      <c r="K31" s="2" t="s">
        <v>34</v>
      </c>
      <c r="L31" s="2" t="s">
        <v>34</v>
      </c>
      <c r="M31" s="2">
        <f t="shared" si="0"/>
        <v>0.39</v>
      </c>
    </row>
    <row r="32" spans="2:13" x14ac:dyDescent="0.3">
      <c r="B32" t="s">
        <v>6</v>
      </c>
      <c r="C32" t="s">
        <v>8</v>
      </c>
      <c r="D32" s="2">
        <v>0.14000000000000001</v>
      </c>
      <c r="E32" s="2">
        <f>0.01</f>
        <v>0.01</v>
      </c>
      <c r="F32" s="2" t="s">
        <v>34</v>
      </c>
      <c r="G32" s="2" t="s">
        <v>34</v>
      </c>
      <c r="H32" s="2" t="s">
        <v>34</v>
      </c>
      <c r="I32" s="2" t="s">
        <v>34</v>
      </c>
      <c r="J32" s="2" t="s">
        <v>34</v>
      </c>
      <c r="K32" s="2" t="s">
        <v>34</v>
      </c>
      <c r="L32" s="2" t="s">
        <v>34</v>
      </c>
      <c r="M32" s="2">
        <f t="shared" si="0"/>
        <v>0.15000000000000002</v>
      </c>
    </row>
    <row r="33" spans="2:13" x14ac:dyDescent="0.3">
      <c r="B33" t="s">
        <v>7</v>
      </c>
      <c r="C33" t="s">
        <v>8</v>
      </c>
      <c r="D33" s="2">
        <v>-0.09</v>
      </c>
      <c r="E33" s="2">
        <v>-0.06</v>
      </c>
      <c r="F33" s="2" t="s">
        <v>34</v>
      </c>
      <c r="G33" s="2" t="s">
        <v>34</v>
      </c>
      <c r="H33" s="2" t="s">
        <v>34</v>
      </c>
      <c r="I33" s="2" t="s">
        <v>34</v>
      </c>
      <c r="J33" s="2" t="s">
        <v>34</v>
      </c>
      <c r="K33" s="2" t="s">
        <v>34</v>
      </c>
      <c r="L33" s="2" t="s">
        <v>34</v>
      </c>
      <c r="M33" s="2">
        <f t="shared" si="0"/>
        <v>-0.15</v>
      </c>
    </row>
    <row r="34" spans="2:13" x14ac:dyDescent="0.3">
      <c r="B34" t="s">
        <v>9</v>
      </c>
      <c r="C34" t="s">
        <v>8</v>
      </c>
      <c r="D34" s="2">
        <v>3.11</v>
      </c>
      <c r="E34" s="2">
        <v>1.1299999999999999</v>
      </c>
      <c r="F34" s="2" t="s">
        <v>34</v>
      </c>
      <c r="G34" s="2" t="s">
        <v>34</v>
      </c>
      <c r="H34" s="2" t="s">
        <v>34</v>
      </c>
      <c r="I34" s="2" t="s">
        <v>34</v>
      </c>
      <c r="J34" s="2" t="s">
        <v>34</v>
      </c>
      <c r="K34" s="2" t="s">
        <v>34</v>
      </c>
      <c r="L34" s="2" t="s">
        <v>34</v>
      </c>
      <c r="M34" s="2">
        <f t="shared" si="0"/>
        <v>4.24</v>
      </c>
    </row>
    <row r="35" spans="2:13" x14ac:dyDescent="0.3"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3">
      <c r="B36" t="s">
        <v>41</v>
      </c>
      <c r="C36" t="s">
        <v>14</v>
      </c>
      <c r="D36" s="2">
        <v>0.1</v>
      </c>
      <c r="E36" s="2">
        <v>0.11</v>
      </c>
      <c r="F36" s="2" t="s">
        <v>34</v>
      </c>
      <c r="G36" s="2" t="s">
        <v>34</v>
      </c>
      <c r="H36" s="2" t="s">
        <v>34</v>
      </c>
      <c r="I36" s="2" t="s">
        <v>34</v>
      </c>
      <c r="J36" s="2" t="s">
        <v>34</v>
      </c>
      <c r="K36" s="2" t="s">
        <v>34</v>
      </c>
      <c r="L36" s="2" t="s">
        <v>34</v>
      </c>
      <c r="M36" s="2" t="s">
        <v>34</v>
      </c>
    </row>
    <row r="37" spans="2:13" x14ac:dyDescent="0.3">
      <c r="B37" t="s">
        <v>42</v>
      </c>
      <c r="C37" t="s">
        <v>14</v>
      </c>
      <c r="D37" s="2" t="s">
        <v>34</v>
      </c>
      <c r="E37" s="2">
        <v>0.14000000000000001</v>
      </c>
      <c r="F37" s="2">
        <v>0.13</v>
      </c>
      <c r="G37" s="2">
        <v>0.11</v>
      </c>
      <c r="H37" s="2">
        <v>0.03</v>
      </c>
      <c r="I37" s="2">
        <v>0.01</v>
      </c>
      <c r="J37" s="2">
        <v>0</v>
      </c>
      <c r="K37" s="2">
        <v>0</v>
      </c>
      <c r="L37" s="2">
        <v>0</v>
      </c>
      <c r="M37" s="2">
        <f>SUM(D37:L37)</f>
        <v>0.42000000000000004</v>
      </c>
    </row>
    <row r="38" spans="2:13" x14ac:dyDescent="0.3">
      <c r="B38" t="s">
        <v>43</v>
      </c>
      <c r="C38" t="s">
        <v>14</v>
      </c>
      <c r="D38" s="2" t="s">
        <v>34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 t="s">
        <v>34</v>
      </c>
      <c r="K38" s="2" t="s">
        <v>34</v>
      </c>
      <c r="L38" s="2" t="s">
        <v>34</v>
      </c>
      <c r="M38" s="2">
        <f>SUM(D38:L38)</f>
        <v>0</v>
      </c>
    </row>
    <row r="39" spans="2:13" x14ac:dyDescent="0.3">
      <c r="B39" t="s">
        <v>10</v>
      </c>
      <c r="C39" t="s">
        <v>14</v>
      </c>
      <c r="D39" s="2">
        <v>5.0700000000000007E-3</v>
      </c>
      <c r="E39" s="2">
        <v>0</v>
      </c>
      <c r="F39" s="2">
        <v>0.1</v>
      </c>
      <c r="G39" s="2">
        <v>0.04</v>
      </c>
      <c r="H39" s="2">
        <v>0.03</v>
      </c>
      <c r="I39" s="2">
        <f>0+0.01</f>
        <v>0.01</v>
      </c>
      <c r="J39" s="2">
        <v>0.02</v>
      </c>
      <c r="K39" s="2">
        <v>0</v>
      </c>
      <c r="L39" s="2">
        <v>0</v>
      </c>
      <c r="M39" s="2">
        <f>SUM(D39:L39)</f>
        <v>0.20507</v>
      </c>
    </row>
    <row r="40" spans="2:13" x14ac:dyDescent="0.3">
      <c r="B40" t="s">
        <v>44</v>
      </c>
      <c r="C40" t="s">
        <v>14</v>
      </c>
      <c r="D40" s="2" t="s">
        <v>34</v>
      </c>
      <c r="E40" s="2">
        <v>0</v>
      </c>
      <c r="F40" s="2">
        <v>0.02</v>
      </c>
      <c r="G40" s="2">
        <v>0.02</v>
      </c>
      <c r="H40" s="2">
        <v>0.02</v>
      </c>
      <c r="I40" s="2">
        <v>0</v>
      </c>
      <c r="J40" s="2" t="s">
        <v>34</v>
      </c>
      <c r="K40" s="2" t="s">
        <v>34</v>
      </c>
      <c r="L40" s="2" t="s">
        <v>34</v>
      </c>
      <c r="M40" s="2">
        <f>SUM(D40:L40)</f>
        <v>0.06</v>
      </c>
    </row>
    <row r="41" spans="2:13" x14ac:dyDescent="0.3">
      <c r="B41" t="s">
        <v>45</v>
      </c>
      <c r="C41" t="s">
        <v>14</v>
      </c>
      <c r="D41" s="2" t="s">
        <v>34</v>
      </c>
      <c r="E41" s="2">
        <v>0</v>
      </c>
      <c r="F41" s="2">
        <v>0.01</v>
      </c>
      <c r="G41" s="2">
        <v>0.03</v>
      </c>
      <c r="H41" s="2">
        <v>0</v>
      </c>
      <c r="I41" s="2">
        <f>0+0</f>
        <v>0</v>
      </c>
      <c r="J41" s="2">
        <v>0</v>
      </c>
      <c r="K41" s="2">
        <v>0</v>
      </c>
      <c r="L41" s="2">
        <v>0.01</v>
      </c>
      <c r="M41" s="2">
        <f>SUM(D41:L41)</f>
        <v>0.05</v>
      </c>
    </row>
    <row r="42" spans="2:13" x14ac:dyDescent="0.3">
      <c r="B42" t="s">
        <v>46</v>
      </c>
      <c r="C42" t="s">
        <v>14</v>
      </c>
      <c r="D42" s="2" t="s">
        <v>34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 t="s">
        <v>34</v>
      </c>
      <c r="K42" s="2" t="s">
        <v>34</v>
      </c>
      <c r="L42" s="2" t="s">
        <v>34</v>
      </c>
      <c r="M42" s="2">
        <f>SUM(D42:L42)</f>
        <v>0</v>
      </c>
    </row>
    <row r="43" spans="2:13" x14ac:dyDescent="0.3">
      <c r="B43" t="s">
        <v>47</v>
      </c>
      <c r="C43" t="s">
        <v>14</v>
      </c>
      <c r="D43" s="2" t="s">
        <v>34</v>
      </c>
      <c r="E43" s="2">
        <v>0.37</v>
      </c>
      <c r="F43" s="2">
        <v>1.1499999999999999</v>
      </c>
      <c r="G43" s="2">
        <v>1.1100000000000001</v>
      </c>
      <c r="H43" s="2">
        <v>0.47</v>
      </c>
      <c r="I43" s="2">
        <v>0.21</v>
      </c>
      <c r="J43" s="2" t="s">
        <v>34</v>
      </c>
      <c r="K43" s="2" t="s">
        <v>34</v>
      </c>
      <c r="L43" s="2" t="s">
        <v>34</v>
      </c>
      <c r="M43" s="2">
        <f>SUM(D43:L43)</f>
        <v>3.3099999999999996</v>
      </c>
    </row>
    <row r="44" spans="2:13" x14ac:dyDescent="0.3">
      <c r="B44" t="s">
        <v>48</v>
      </c>
      <c r="C44" t="s">
        <v>14</v>
      </c>
      <c r="D44" s="2" t="s">
        <v>34</v>
      </c>
      <c r="E44" s="2">
        <v>0.08</v>
      </c>
      <c r="F44" s="2">
        <v>0.45</v>
      </c>
      <c r="G44" s="2">
        <v>1.27</v>
      </c>
      <c r="H44" s="2">
        <v>1.73</v>
      </c>
      <c r="I44" s="2">
        <v>2.4300000000000002</v>
      </c>
      <c r="J44" s="2" t="s">
        <v>34</v>
      </c>
      <c r="K44" s="2" t="s">
        <v>34</v>
      </c>
      <c r="L44" s="2" t="s">
        <v>34</v>
      </c>
      <c r="M44" s="2">
        <f>SUM(D44:L44)</f>
        <v>5.9600000000000009</v>
      </c>
    </row>
    <row r="45" spans="2:13" x14ac:dyDescent="0.3">
      <c r="B45" t="s">
        <v>49</v>
      </c>
      <c r="C45" t="s">
        <v>14</v>
      </c>
      <c r="D45" s="2" t="s">
        <v>34</v>
      </c>
      <c r="E45" s="2">
        <v>0.18</v>
      </c>
      <c r="F45" s="2">
        <v>0.3</v>
      </c>
      <c r="G45" s="2">
        <v>1.1100000000000001</v>
      </c>
      <c r="H45" s="2">
        <v>0.95</v>
      </c>
      <c r="I45" s="2">
        <v>7.0000000000000007E-2</v>
      </c>
      <c r="J45" s="2" t="s">
        <v>34</v>
      </c>
      <c r="K45" s="2" t="s">
        <v>34</v>
      </c>
      <c r="L45" s="2" t="s">
        <v>34</v>
      </c>
      <c r="M45" s="2">
        <f>SUM(D45:L45)</f>
        <v>2.61</v>
      </c>
    </row>
    <row r="46" spans="2:13" x14ac:dyDescent="0.3">
      <c r="B46" t="s">
        <v>50</v>
      </c>
      <c r="C46" t="s">
        <v>14</v>
      </c>
      <c r="D46" s="2" t="s">
        <v>34</v>
      </c>
      <c r="E46" s="2">
        <v>0</v>
      </c>
      <c r="F46" s="2">
        <v>0</v>
      </c>
      <c r="G46" s="2">
        <v>0</v>
      </c>
      <c r="H46" s="2">
        <v>0</v>
      </c>
      <c r="I46" s="2">
        <f>0+0</f>
        <v>0</v>
      </c>
      <c r="J46" s="2">
        <v>0</v>
      </c>
      <c r="K46" s="2">
        <v>0</v>
      </c>
      <c r="L46" s="2">
        <v>0</v>
      </c>
      <c r="M46" s="2">
        <f>SUM(D46:L46)</f>
        <v>0</v>
      </c>
    </row>
    <row r="47" spans="2:13" x14ac:dyDescent="0.3">
      <c r="B47" t="s">
        <v>51</v>
      </c>
      <c r="C47" t="s">
        <v>14</v>
      </c>
      <c r="D47" s="2" t="s">
        <v>34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 t="s">
        <v>34</v>
      </c>
      <c r="K47" s="2" t="s">
        <v>34</v>
      </c>
      <c r="L47" s="2" t="s">
        <v>34</v>
      </c>
      <c r="M47" s="2">
        <f>SUM(D47:L47)</f>
        <v>0</v>
      </c>
    </row>
    <row r="48" spans="2:13" x14ac:dyDescent="0.3">
      <c r="B48" t="s">
        <v>52</v>
      </c>
      <c r="C48" t="s">
        <v>14</v>
      </c>
      <c r="D48" s="2" t="s">
        <v>34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 t="s">
        <v>34</v>
      </c>
      <c r="K48" s="2" t="s">
        <v>34</v>
      </c>
      <c r="L48" s="2" t="s">
        <v>34</v>
      </c>
      <c r="M48" s="2">
        <f>SUM(D48:L48)</f>
        <v>0</v>
      </c>
    </row>
    <row r="49" spans="2:13" x14ac:dyDescent="0.3">
      <c r="B49" t="s">
        <v>53</v>
      </c>
      <c r="C49" t="s">
        <v>14</v>
      </c>
      <c r="D49" s="2" t="s">
        <v>34</v>
      </c>
      <c r="E49" s="2">
        <v>0</v>
      </c>
      <c r="F49" s="2">
        <v>0.01</v>
      </c>
      <c r="G49" s="2">
        <v>0.01</v>
      </c>
      <c r="H49" s="2">
        <v>0.01</v>
      </c>
      <c r="I49" s="2">
        <v>0.01</v>
      </c>
      <c r="J49" s="2" t="s">
        <v>34</v>
      </c>
      <c r="K49" s="2" t="s">
        <v>34</v>
      </c>
      <c r="L49" s="2" t="s">
        <v>34</v>
      </c>
      <c r="M49" s="2">
        <f>SUM(D49:L49)</f>
        <v>0.04</v>
      </c>
    </row>
    <row r="50" spans="2:13" x14ac:dyDescent="0.3">
      <c r="B50" t="s">
        <v>54</v>
      </c>
      <c r="C50" t="s">
        <v>14</v>
      </c>
      <c r="D50" s="2" t="s">
        <v>34</v>
      </c>
      <c r="E50" s="2">
        <v>0</v>
      </c>
      <c r="F50" s="2">
        <v>0.01</v>
      </c>
      <c r="G50" s="2">
        <v>0</v>
      </c>
      <c r="H50" s="2">
        <v>0.01</v>
      </c>
      <c r="I50" s="2">
        <v>0</v>
      </c>
      <c r="J50" s="2" t="s">
        <v>34</v>
      </c>
      <c r="K50" s="2" t="s">
        <v>34</v>
      </c>
      <c r="L50" s="2" t="s">
        <v>34</v>
      </c>
      <c r="M50" s="2">
        <f>SUM(D50:L50)</f>
        <v>0.02</v>
      </c>
    </row>
    <row r="51" spans="2:13" x14ac:dyDescent="0.3">
      <c r="B51" t="s">
        <v>55</v>
      </c>
      <c r="C51" t="s">
        <v>14</v>
      </c>
      <c r="D51" s="2" t="s">
        <v>34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 t="s">
        <v>34</v>
      </c>
      <c r="K51" s="2" t="s">
        <v>34</v>
      </c>
      <c r="L51" s="2" t="s">
        <v>34</v>
      </c>
      <c r="M51" s="2">
        <f>SUM(D51:L51)</f>
        <v>0</v>
      </c>
    </row>
    <row r="52" spans="2:13" x14ac:dyDescent="0.3">
      <c r="B52" t="s">
        <v>56</v>
      </c>
      <c r="C52" t="s">
        <v>14</v>
      </c>
      <c r="D52" s="2" t="s">
        <v>34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 t="s">
        <v>34</v>
      </c>
      <c r="K52" s="2" t="s">
        <v>34</v>
      </c>
      <c r="L52" s="2" t="s">
        <v>34</v>
      </c>
      <c r="M52" s="2">
        <f>SUM(D52:L52)</f>
        <v>0</v>
      </c>
    </row>
    <row r="53" spans="2:13" x14ac:dyDescent="0.3">
      <c r="B53" t="s">
        <v>57</v>
      </c>
      <c r="C53" t="s">
        <v>14</v>
      </c>
      <c r="D53" s="2" t="s">
        <v>34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 t="s">
        <v>34</v>
      </c>
      <c r="K53" s="2" t="s">
        <v>34</v>
      </c>
      <c r="L53" s="2" t="s">
        <v>34</v>
      </c>
      <c r="M53" s="2">
        <f>SUM(D53:L53)</f>
        <v>0</v>
      </c>
    </row>
    <row r="54" spans="2:13" x14ac:dyDescent="0.3">
      <c r="B54" t="s">
        <v>58</v>
      </c>
      <c r="C54" t="s">
        <v>14</v>
      </c>
      <c r="D54" s="2" t="s">
        <v>34</v>
      </c>
      <c r="E54" s="2">
        <v>0</v>
      </c>
      <c r="F54" s="2">
        <v>0</v>
      </c>
      <c r="G54" s="2">
        <v>7.0000000000000007E-2</v>
      </c>
      <c r="H54" s="2">
        <v>0.02</v>
      </c>
      <c r="I54" s="2">
        <v>0</v>
      </c>
      <c r="J54" s="2" t="s">
        <v>34</v>
      </c>
      <c r="K54" s="2" t="s">
        <v>34</v>
      </c>
      <c r="L54" s="2" t="s">
        <v>34</v>
      </c>
      <c r="M54" s="2">
        <f>SUM(D54:L54)</f>
        <v>9.0000000000000011E-2</v>
      </c>
    </row>
    <row r="55" spans="2:13" x14ac:dyDescent="0.3">
      <c r="B55" t="s">
        <v>59</v>
      </c>
      <c r="C55" t="s">
        <v>14</v>
      </c>
      <c r="D55" s="2" t="s">
        <v>34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 t="s">
        <v>34</v>
      </c>
      <c r="K55" s="2" t="s">
        <v>34</v>
      </c>
      <c r="L55" s="2" t="s">
        <v>34</v>
      </c>
      <c r="M55" s="2">
        <f>SUM(D55:L55)</f>
        <v>0</v>
      </c>
    </row>
    <row r="56" spans="2:13" x14ac:dyDescent="0.3">
      <c r="B56" t="s">
        <v>60</v>
      </c>
      <c r="C56" t="s">
        <v>14</v>
      </c>
      <c r="D56" s="2" t="s">
        <v>34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 t="s">
        <v>34</v>
      </c>
      <c r="K56" s="2" t="s">
        <v>34</v>
      </c>
      <c r="L56" s="2" t="s">
        <v>34</v>
      </c>
      <c r="M56" s="2">
        <f>SUM(D56:L56)</f>
        <v>0</v>
      </c>
    </row>
    <row r="57" spans="2:13" x14ac:dyDescent="0.3">
      <c r="B57" t="s">
        <v>61</v>
      </c>
      <c r="C57" t="s">
        <v>14</v>
      </c>
      <c r="D57" s="2" t="s">
        <v>34</v>
      </c>
      <c r="E57" s="2">
        <v>0.44</v>
      </c>
      <c r="F57" s="2">
        <v>0.2</v>
      </c>
      <c r="G57" s="2">
        <v>0.19</v>
      </c>
      <c r="H57" s="2">
        <v>0.19</v>
      </c>
      <c r="I57" s="2">
        <f>0.19+0</f>
        <v>0.19</v>
      </c>
      <c r="J57" s="2">
        <v>0</v>
      </c>
      <c r="K57" s="2">
        <v>0.79</v>
      </c>
      <c r="L57" s="2">
        <v>0</v>
      </c>
      <c r="M57" s="2">
        <f>SUM(D57:L57)</f>
        <v>2</v>
      </c>
    </row>
    <row r="58" spans="2:13" x14ac:dyDescent="0.3">
      <c r="B58" t="s">
        <v>11</v>
      </c>
      <c r="C58" t="s">
        <v>14</v>
      </c>
      <c r="D58" s="2">
        <v>2.63</v>
      </c>
      <c r="E58" s="2">
        <v>1.31</v>
      </c>
      <c r="F58" s="2">
        <v>5.2531999999999996</v>
      </c>
      <c r="G58" s="2">
        <v>0</v>
      </c>
      <c r="H58" s="2">
        <v>1.3132999999999999</v>
      </c>
      <c r="I58" s="2">
        <v>1.3132999999999999</v>
      </c>
      <c r="J58" s="2" t="s">
        <v>34</v>
      </c>
      <c r="K58" s="2" t="s">
        <v>34</v>
      </c>
      <c r="L58" s="2" t="s">
        <v>34</v>
      </c>
      <c r="M58" s="2">
        <f>SUM(D58:L58)</f>
        <v>11.819799999999999</v>
      </c>
    </row>
    <row r="59" spans="2:13" x14ac:dyDescent="0.3">
      <c r="B59" t="s">
        <v>12</v>
      </c>
      <c r="C59" t="s">
        <v>14</v>
      </c>
      <c r="D59" s="2">
        <v>0.38</v>
      </c>
      <c r="E59" s="2">
        <v>0.12</v>
      </c>
      <c r="F59" s="2" t="s">
        <v>34</v>
      </c>
      <c r="G59" s="2" t="s">
        <v>34</v>
      </c>
      <c r="H59" s="2" t="s">
        <v>34</v>
      </c>
      <c r="I59" s="2" t="s">
        <v>34</v>
      </c>
      <c r="J59" s="2" t="s">
        <v>34</v>
      </c>
      <c r="K59" s="2" t="s">
        <v>34</v>
      </c>
      <c r="L59" s="2" t="s">
        <v>34</v>
      </c>
      <c r="M59" s="2">
        <f t="shared" ref="M59:M60" si="1">SUM(D59:L59)</f>
        <v>0.5</v>
      </c>
    </row>
    <row r="60" spans="2:13" x14ac:dyDescent="0.3">
      <c r="B60" t="s">
        <v>13</v>
      </c>
      <c r="C60" t="s">
        <v>14</v>
      </c>
      <c r="D60" s="2">
        <v>0.99</v>
      </c>
      <c r="E60" s="2">
        <v>0.21</v>
      </c>
      <c r="F60" s="2" t="s">
        <v>34</v>
      </c>
      <c r="G60" s="2" t="s">
        <v>34</v>
      </c>
      <c r="H60" s="2" t="s">
        <v>34</v>
      </c>
      <c r="I60" s="2" t="s">
        <v>34</v>
      </c>
      <c r="J60" s="2" t="s">
        <v>34</v>
      </c>
      <c r="K60" s="2" t="s">
        <v>34</v>
      </c>
      <c r="L60" s="2" t="s">
        <v>34</v>
      </c>
      <c r="M60" s="2">
        <f t="shared" si="1"/>
        <v>1.2</v>
      </c>
    </row>
    <row r="61" spans="2:13" x14ac:dyDescent="0.3"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3">
      <c r="B62" t="s">
        <v>62</v>
      </c>
      <c r="C62" t="s">
        <v>8</v>
      </c>
      <c r="D62" s="2" t="s">
        <v>34</v>
      </c>
      <c r="E62" s="2">
        <v>0.01</v>
      </c>
      <c r="F62" s="2">
        <v>0.02</v>
      </c>
      <c r="G62" s="2">
        <v>0.01</v>
      </c>
      <c r="H62" s="2">
        <v>0.01</v>
      </c>
      <c r="I62" s="2">
        <v>0.01</v>
      </c>
      <c r="J62" s="2" t="s">
        <v>34</v>
      </c>
      <c r="K62" s="2" t="s">
        <v>34</v>
      </c>
      <c r="L62" s="2" t="s">
        <v>34</v>
      </c>
      <c r="M62" s="2">
        <f t="shared" ref="M62:M64" si="2">SUM(D62:L62)</f>
        <v>6.0000000000000005E-2</v>
      </c>
    </row>
    <row r="63" spans="2:13" x14ac:dyDescent="0.3">
      <c r="B63" t="s">
        <v>63</v>
      </c>
      <c r="C63" t="s">
        <v>8</v>
      </c>
      <c r="D63" s="2" t="s">
        <v>34</v>
      </c>
      <c r="E63" s="2">
        <v>0.08</v>
      </c>
      <c r="F63" s="2">
        <v>0.09</v>
      </c>
      <c r="G63" s="2">
        <v>0.08</v>
      </c>
      <c r="H63" s="2">
        <v>0.08</v>
      </c>
      <c r="I63" s="2">
        <v>0.09</v>
      </c>
      <c r="J63" s="2" t="s">
        <v>34</v>
      </c>
      <c r="K63" s="2" t="s">
        <v>34</v>
      </c>
      <c r="L63" s="2" t="s">
        <v>34</v>
      </c>
      <c r="M63" s="2">
        <f t="shared" si="2"/>
        <v>0.42000000000000004</v>
      </c>
    </row>
    <row r="64" spans="2:13" x14ac:dyDescent="0.3">
      <c r="B64" t="s">
        <v>64</v>
      </c>
      <c r="C64" t="s">
        <v>14</v>
      </c>
      <c r="D64" s="2" t="s">
        <v>34</v>
      </c>
      <c r="E64" s="2">
        <v>0</v>
      </c>
      <c r="F64" s="2">
        <v>0</v>
      </c>
      <c r="G64" s="2">
        <v>0.01</v>
      </c>
      <c r="H64" s="2">
        <v>0.02</v>
      </c>
      <c r="I64" s="2">
        <v>0.01</v>
      </c>
      <c r="J64" s="2" t="s">
        <v>34</v>
      </c>
      <c r="K64" s="2" t="s">
        <v>34</v>
      </c>
      <c r="L64" s="2" t="s">
        <v>34</v>
      </c>
      <c r="M64" s="2">
        <f t="shared" si="2"/>
        <v>0.04</v>
      </c>
    </row>
    <row r="65" spans="4:13" x14ac:dyDescent="0.3"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1">
    <mergeCell ref="B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79"/>
  <sheetViews>
    <sheetView workbookViewId="0"/>
  </sheetViews>
  <sheetFormatPr defaultRowHeight="14.4" x14ac:dyDescent="0.3"/>
  <cols>
    <col min="2" max="2" width="38.6640625" bestFit="1" customWidth="1"/>
    <col min="3" max="3" width="13.5546875" bestFit="1" customWidth="1"/>
  </cols>
  <sheetData>
    <row r="3" spans="2:13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3">
      <c r="B4" t="s">
        <v>3</v>
      </c>
      <c r="C4" t="s">
        <v>4</v>
      </c>
      <c r="D4">
        <v>2010</v>
      </c>
      <c r="E4">
        <v>2011</v>
      </c>
      <c r="F4">
        <v>2012</v>
      </c>
      <c r="G4">
        <v>2013</v>
      </c>
      <c r="H4">
        <v>2014</v>
      </c>
      <c r="I4">
        <v>2015</v>
      </c>
      <c r="J4">
        <v>2016</v>
      </c>
      <c r="K4">
        <v>2017</v>
      </c>
      <c r="L4">
        <v>2018</v>
      </c>
      <c r="M4" t="s">
        <v>1</v>
      </c>
    </row>
    <row r="5" spans="2:13" x14ac:dyDescent="0.3">
      <c r="B5" t="s">
        <v>15</v>
      </c>
      <c r="C5" t="s">
        <v>8</v>
      </c>
      <c r="D5" s="2" t="s">
        <v>34</v>
      </c>
      <c r="E5" s="2">
        <v>3.18</v>
      </c>
      <c r="F5" s="2">
        <v>3.14</v>
      </c>
      <c r="G5" s="2">
        <v>3.13</v>
      </c>
      <c r="H5" s="2">
        <v>3.13</v>
      </c>
      <c r="I5" s="2">
        <v>0</v>
      </c>
      <c r="J5" s="2" t="s">
        <v>34</v>
      </c>
      <c r="K5" s="2" t="s">
        <v>34</v>
      </c>
      <c r="L5" s="2" t="s">
        <v>34</v>
      </c>
      <c r="M5" s="2">
        <f t="shared" ref="M5:M34" si="0">SUM(D5:L5)</f>
        <v>12.579999999999998</v>
      </c>
    </row>
    <row r="6" spans="2:13" x14ac:dyDescent="0.3">
      <c r="B6" t="s">
        <v>16</v>
      </c>
      <c r="C6" t="s">
        <v>8</v>
      </c>
      <c r="D6" s="2" t="s">
        <v>34</v>
      </c>
      <c r="E6" s="2">
        <v>0.13</v>
      </c>
      <c r="F6" s="2">
        <v>0.23</v>
      </c>
      <c r="G6" s="2">
        <v>0.16</v>
      </c>
      <c r="H6" s="2">
        <v>0.16</v>
      </c>
      <c r="I6" s="2">
        <f>0.12+0.06</f>
        <v>0.18</v>
      </c>
      <c r="J6" s="2">
        <v>0.15</v>
      </c>
      <c r="K6" s="2">
        <v>0.15</v>
      </c>
      <c r="L6" s="2">
        <v>0.2</v>
      </c>
      <c r="M6" s="2">
        <f t="shared" si="0"/>
        <v>1.3599999999999999</v>
      </c>
    </row>
    <row r="7" spans="2:13" x14ac:dyDescent="0.3">
      <c r="B7" t="s">
        <v>17</v>
      </c>
      <c r="C7" t="s">
        <v>8</v>
      </c>
      <c r="D7" s="2" t="s">
        <v>34</v>
      </c>
      <c r="E7" s="2">
        <v>0</v>
      </c>
      <c r="F7" s="2">
        <v>0</v>
      </c>
      <c r="G7" s="2">
        <v>0</v>
      </c>
      <c r="H7" s="2">
        <v>0</v>
      </c>
      <c r="I7" s="2">
        <f>0+0</f>
        <v>0</v>
      </c>
      <c r="J7" s="2">
        <v>0</v>
      </c>
      <c r="K7" s="2">
        <v>0</v>
      </c>
      <c r="L7" s="2">
        <v>0</v>
      </c>
      <c r="M7" s="2">
        <f t="shared" si="0"/>
        <v>0</v>
      </c>
    </row>
    <row r="8" spans="2:13" x14ac:dyDescent="0.3">
      <c r="B8" t="s">
        <v>18</v>
      </c>
      <c r="C8" t="s">
        <v>8</v>
      </c>
      <c r="D8" s="2" t="s">
        <v>34</v>
      </c>
      <c r="E8" s="2">
        <v>1.1399999999999999</v>
      </c>
      <c r="F8" s="2">
        <v>2.79</v>
      </c>
      <c r="G8" s="2">
        <v>4.6500000000000004</v>
      </c>
      <c r="H8" s="2">
        <v>2.1</v>
      </c>
      <c r="I8" s="2">
        <f>2.34+0.29</f>
        <v>2.63</v>
      </c>
      <c r="J8" s="2">
        <v>1.0900000000000001</v>
      </c>
      <c r="K8" s="2">
        <v>0.37</v>
      </c>
      <c r="L8" s="2">
        <v>0.3</v>
      </c>
      <c r="M8" s="2">
        <f t="shared" si="0"/>
        <v>15.069999999999999</v>
      </c>
    </row>
    <row r="9" spans="2:13" x14ac:dyDescent="0.3">
      <c r="B9" t="s">
        <v>68</v>
      </c>
      <c r="C9" t="s">
        <v>8</v>
      </c>
      <c r="D9" s="2" t="s">
        <v>34</v>
      </c>
      <c r="E9" s="2" t="s">
        <v>34</v>
      </c>
      <c r="F9" s="2" t="s">
        <v>34</v>
      </c>
      <c r="G9" s="2" t="s">
        <v>34</v>
      </c>
      <c r="H9" s="2" t="s">
        <v>34</v>
      </c>
      <c r="I9" s="2">
        <v>0</v>
      </c>
      <c r="J9" s="2">
        <v>0.12</v>
      </c>
      <c r="K9" s="2">
        <v>0.16</v>
      </c>
      <c r="L9" s="2">
        <v>0.13</v>
      </c>
      <c r="M9" s="2">
        <f t="shared" si="0"/>
        <v>0.41000000000000003</v>
      </c>
    </row>
    <row r="10" spans="2:13" x14ac:dyDescent="0.3">
      <c r="B10" t="s">
        <v>19</v>
      </c>
      <c r="C10" t="s">
        <v>8</v>
      </c>
      <c r="D10" s="2" t="s">
        <v>34</v>
      </c>
      <c r="E10" s="2">
        <v>0.28999999999999998</v>
      </c>
      <c r="F10" s="2">
        <v>1.31</v>
      </c>
      <c r="G10" s="2">
        <v>2.04</v>
      </c>
      <c r="H10" s="2">
        <v>1.65</v>
      </c>
      <c r="I10" s="2">
        <v>1.8</v>
      </c>
      <c r="J10" s="2" t="s">
        <v>34</v>
      </c>
      <c r="K10" s="2" t="s">
        <v>34</v>
      </c>
      <c r="L10" s="2" t="s">
        <v>34</v>
      </c>
      <c r="M10" s="2">
        <f t="shared" si="0"/>
        <v>7.09</v>
      </c>
    </row>
    <row r="11" spans="2:13" x14ac:dyDescent="0.3">
      <c r="B11" t="s">
        <v>20</v>
      </c>
      <c r="C11" t="s">
        <v>8</v>
      </c>
      <c r="D11" s="2" t="s">
        <v>34</v>
      </c>
      <c r="E11" s="2">
        <v>0.39</v>
      </c>
      <c r="F11" s="2">
        <v>0.96</v>
      </c>
      <c r="G11" s="2">
        <v>1.18</v>
      </c>
      <c r="H11" s="2">
        <v>1.29</v>
      </c>
      <c r="I11" s="2">
        <v>1.35</v>
      </c>
      <c r="J11" s="2" t="s">
        <v>34</v>
      </c>
      <c r="K11" s="2" t="s">
        <v>34</v>
      </c>
      <c r="L11" s="2" t="s">
        <v>34</v>
      </c>
      <c r="M11" s="2">
        <f t="shared" si="0"/>
        <v>5.17</v>
      </c>
    </row>
    <row r="12" spans="2:13" x14ac:dyDescent="0.3">
      <c r="B12" t="s">
        <v>21</v>
      </c>
      <c r="C12" t="s">
        <v>8</v>
      </c>
      <c r="D12" s="2" t="s">
        <v>34</v>
      </c>
      <c r="E12" s="2">
        <v>0</v>
      </c>
      <c r="F12" s="2">
        <v>0.08</v>
      </c>
      <c r="G12" s="2">
        <v>0.08</v>
      </c>
      <c r="H12" s="2">
        <v>0.09</v>
      </c>
      <c r="I12" s="2">
        <v>0.23</v>
      </c>
      <c r="J12" s="2" t="s">
        <v>34</v>
      </c>
      <c r="K12" s="2" t="s">
        <v>34</v>
      </c>
      <c r="L12" s="2" t="s">
        <v>34</v>
      </c>
      <c r="M12" s="2">
        <f t="shared" si="0"/>
        <v>0.48</v>
      </c>
    </row>
    <row r="13" spans="2:13" x14ac:dyDescent="0.3">
      <c r="B13" t="s">
        <v>22</v>
      </c>
      <c r="C13" t="s">
        <v>8</v>
      </c>
      <c r="D13" s="2" t="s">
        <v>34</v>
      </c>
      <c r="E13" s="2">
        <v>0.01</v>
      </c>
      <c r="F13" s="2">
        <v>0.08</v>
      </c>
      <c r="G13" s="2">
        <v>0.14000000000000001</v>
      </c>
      <c r="H13" s="2">
        <v>0.11</v>
      </c>
      <c r="I13" s="2">
        <v>0.1</v>
      </c>
      <c r="J13" s="2" t="s">
        <v>34</v>
      </c>
      <c r="K13" s="2" t="s">
        <v>34</v>
      </c>
      <c r="L13" s="2" t="s">
        <v>34</v>
      </c>
      <c r="M13" s="2">
        <f t="shared" si="0"/>
        <v>0.44000000000000006</v>
      </c>
    </row>
    <row r="14" spans="2:13" x14ac:dyDescent="0.3">
      <c r="B14" t="s">
        <v>23</v>
      </c>
      <c r="C14" t="s">
        <v>8</v>
      </c>
      <c r="D14" s="2" t="s">
        <v>34</v>
      </c>
      <c r="E14" s="2">
        <v>0.03</v>
      </c>
      <c r="F14" s="2">
        <v>7.0000000000000007E-2</v>
      </c>
      <c r="G14" s="2">
        <v>7.0000000000000007E-2</v>
      </c>
      <c r="H14" s="2">
        <v>0.12</v>
      </c>
      <c r="I14" s="2">
        <v>0.05</v>
      </c>
      <c r="J14" s="2" t="s">
        <v>34</v>
      </c>
      <c r="K14" s="2" t="s">
        <v>34</v>
      </c>
      <c r="L14" s="2" t="s">
        <v>34</v>
      </c>
      <c r="M14" s="2">
        <f t="shared" si="0"/>
        <v>0.34</v>
      </c>
    </row>
    <row r="15" spans="2:13" x14ac:dyDescent="0.3">
      <c r="B15" t="s">
        <v>24</v>
      </c>
      <c r="C15" t="s">
        <v>8</v>
      </c>
      <c r="D15" s="2" t="s">
        <v>34</v>
      </c>
      <c r="E15" s="2">
        <v>0.04</v>
      </c>
      <c r="F15" s="2">
        <v>7.0000000000000007E-2</v>
      </c>
      <c r="G15" s="2">
        <v>7.0000000000000007E-2</v>
      </c>
      <c r="H15" s="2">
        <v>0.08</v>
      </c>
      <c r="I15" s="2">
        <v>0.03</v>
      </c>
      <c r="J15" s="2" t="s">
        <v>34</v>
      </c>
      <c r="K15" s="2" t="s">
        <v>34</v>
      </c>
      <c r="L15" s="2" t="s">
        <v>34</v>
      </c>
      <c r="M15" s="2">
        <f t="shared" si="0"/>
        <v>0.29000000000000004</v>
      </c>
    </row>
    <row r="16" spans="2:13" x14ac:dyDescent="0.3">
      <c r="B16" t="s">
        <v>25</v>
      </c>
      <c r="C16" t="s">
        <v>8</v>
      </c>
      <c r="D16" s="2" t="s">
        <v>34</v>
      </c>
      <c r="E16" s="2">
        <v>7.0000000000000007E-2</v>
      </c>
      <c r="F16" s="2">
        <v>2.23</v>
      </c>
      <c r="G16" s="2">
        <v>3.37</v>
      </c>
      <c r="H16" s="2">
        <v>1.1100000000000001</v>
      </c>
      <c r="I16" s="2">
        <f>1.57+0</f>
        <v>1.57</v>
      </c>
      <c r="J16" s="2">
        <v>0.26</v>
      </c>
      <c r="K16" s="2">
        <v>0.09</v>
      </c>
      <c r="L16" s="2">
        <v>0.04</v>
      </c>
      <c r="M16" s="2">
        <f t="shared" si="0"/>
        <v>8.7399999999999984</v>
      </c>
    </row>
    <row r="17" spans="2:13" x14ac:dyDescent="0.3">
      <c r="B17" t="s">
        <v>26</v>
      </c>
      <c r="C17" t="s">
        <v>8</v>
      </c>
      <c r="D17" s="2" t="s">
        <v>34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 t="s">
        <v>34</v>
      </c>
      <c r="K17" s="2" t="s">
        <v>34</v>
      </c>
      <c r="L17" s="2" t="s">
        <v>34</v>
      </c>
      <c r="M17" s="2">
        <f t="shared" si="0"/>
        <v>0</v>
      </c>
    </row>
    <row r="18" spans="2:13" x14ac:dyDescent="0.3">
      <c r="B18" t="s">
        <v>27</v>
      </c>
      <c r="C18" t="s">
        <v>8</v>
      </c>
      <c r="D18" s="2" t="s">
        <v>34</v>
      </c>
      <c r="E18" s="2">
        <v>0.04</v>
      </c>
      <c r="F18" s="2">
        <v>0.11</v>
      </c>
      <c r="G18" s="2">
        <v>0.26</v>
      </c>
      <c r="H18" s="2">
        <v>0.06</v>
      </c>
      <c r="I18" s="2">
        <v>0.04</v>
      </c>
      <c r="J18" s="2" t="s">
        <v>34</v>
      </c>
      <c r="K18" s="2" t="s">
        <v>34</v>
      </c>
      <c r="L18" s="2" t="s">
        <v>34</v>
      </c>
      <c r="M18" s="2">
        <f t="shared" si="0"/>
        <v>0.51</v>
      </c>
    </row>
    <row r="19" spans="2:13" x14ac:dyDescent="0.3">
      <c r="B19" t="s">
        <v>28</v>
      </c>
      <c r="C19" t="s">
        <v>8</v>
      </c>
      <c r="D19" s="2" t="s">
        <v>34</v>
      </c>
      <c r="E19" s="2">
        <v>0.05</v>
      </c>
      <c r="F19" s="2">
        <v>0.1</v>
      </c>
      <c r="G19" s="2">
        <v>7.0000000000000007E-2</v>
      </c>
      <c r="H19" s="2">
        <v>0.04</v>
      </c>
      <c r="I19" s="2">
        <v>0.04</v>
      </c>
      <c r="J19" s="2" t="s">
        <v>34</v>
      </c>
      <c r="K19" s="2" t="s">
        <v>34</v>
      </c>
      <c r="L19" s="2" t="s">
        <v>34</v>
      </c>
      <c r="M19" s="2">
        <f t="shared" si="0"/>
        <v>0.3</v>
      </c>
    </row>
    <row r="20" spans="2:13" x14ac:dyDescent="0.3">
      <c r="B20" t="s">
        <v>29</v>
      </c>
      <c r="C20" t="s">
        <v>8</v>
      </c>
      <c r="D20" s="2" t="s">
        <v>34</v>
      </c>
      <c r="E20" s="2">
        <v>0.12</v>
      </c>
      <c r="F20" s="2">
        <v>0.17</v>
      </c>
      <c r="G20" s="2">
        <v>0.36</v>
      </c>
      <c r="H20" s="2">
        <v>0.16</v>
      </c>
      <c r="I20" s="2">
        <f>0.13+0.07</f>
        <v>0.2</v>
      </c>
      <c r="J20" s="2">
        <v>7.0000000000000007E-2</v>
      </c>
      <c r="K20" s="2">
        <v>0.08</v>
      </c>
      <c r="L20" s="2">
        <v>0.2</v>
      </c>
      <c r="M20" s="2">
        <f t="shared" si="0"/>
        <v>1.36</v>
      </c>
    </row>
    <row r="21" spans="2:13" x14ac:dyDescent="0.3">
      <c r="B21" t="s">
        <v>30</v>
      </c>
      <c r="C21" t="s">
        <v>8</v>
      </c>
      <c r="D21" s="2" t="s">
        <v>34</v>
      </c>
      <c r="E21" s="2">
        <v>0.02</v>
      </c>
      <c r="F21" s="2">
        <v>0.05</v>
      </c>
      <c r="G21" s="2">
        <v>0.04</v>
      </c>
      <c r="H21" s="2">
        <v>0.01</v>
      </c>
      <c r="I21" s="2">
        <v>0.02</v>
      </c>
      <c r="J21" s="2" t="s">
        <v>34</v>
      </c>
      <c r="K21" s="2" t="s">
        <v>34</v>
      </c>
      <c r="L21" s="2" t="s">
        <v>34</v>
      </c>
      <c r="M21" s="2">
        <f t="shared" si="0"/>
        <v>0.14000000000000001</v>
      </c>
    </row>
    <row r="22" spans="2:13" x14ac:dyDescent="0.3">
      <c r="B22" t="s">
        <v>31</v>
      </c>
      <c r="C22" t="s">
        <v>8</v>
      </c>
      <c r="D22" s="2" t="s">
        <v>34</v>
      </c>
      <c r="E22" s="2">
        <v>0.02</v>
      </c>
      <c r="F22" s="2">
        <v>0.12</v>
      </c>
      <c r="G22" s="2">
        <v>0.28000000000000003</v>
      </c>
      <c r="H22" s="2">
        <v>0.05</v>
      </c>
      <c r="I22" s="2">
        <f>0.08+0.03</f>
        <v>0.11</v>
      </c>
      <c r="J22" s="2">
        <v>0.16</v>
      </c>
      <c r="K22" s="2">
        <v>0.1</v>
      </c>
      <c r="L22" s="2">
        <v>0.09</v>
      </c>
      <c r="M22" s="2">
        <f t="shared" si="0"/>
        <v>0.93</v>
      </c>
    </row>
    <row r="23" spans="2:13" x14ac:dyDescent="0.3">
      <c r="B23" t="s">
        <v>32</v>
      </c>
      <c r="C23" t="s">
        <v>8</v>
      </c>
      <c r="D23" s="2" t="s">
        <v>34</v>
      </c>
      <c r="E23" s="2">
        <v>2.06</v>
      </c>
      <c r="F23" s="2">
        <v>5.27</v>
      </c>
      <c r="G23" s="2">
        <v>1.51</v>
      </c>
      <c r="H23" s="2">
        <v>0.43</v>
      </c>
      <c r="I23" s="2">
        <v>0.34</v>
      </c>
      <c r="J23" s="2" t="s">
        <v>34</v>
      </c>
      <c r="K23" s="2" t="s">
        <v>34</v>
      </c>
      <c r="L23" s="2" t="s">
        <v>34</v>
      </c>
      <c r="M23" s="2">
        <f t="shared" si="0"/>
        <v>9.61</v>
      </c>
    </row>
    <row r="24" spans="2:13" x14ac:dyDescent="0.3">
      <c r="B24" t="s">
        <v>5</v>
      </c>
      <c r="C24" t="s">
        <v>8</v>
      </c>
      <c r="D24" s="2">
        <v>-0.82</v>
      </c>
      <c r="E24" s="2">
        <f>-0.53+-1.52</f>
        <v>-2.0499999999999998</v>
      </c>
      <c r="F24" s="2">
        <v>-0.95</v>
      </c>
      <c r="G24" s="2">
        <v>4.88</v>
      </c>
      <c r="H24" s="2">
        <v>3.99</v>
      </c>
      <c r="I24" s="2">
        <f>3.17+1.05</f>
        <v>4.22</v>
      </c>
      <c r="J24" s="2">
        <v>3.27</v>
      </c>
      <c r="K24" s="2">
        <v>3.19</v>
      </c>
      <c r="L24" s="2">
        <v>1.42</v>
      </c>
      <c r="M24" s="2">
        <f t="shared" si="0"/>
        <v>17.149999999999999</v>
      </c>
    </row>
    <row r="25" spans="2:13" x14ac:dyDescent="0.3">
      <c r="B25" t="s">
        <v>33</v>
      </c>
      <c r="C25" t="s">
        <v>8</v>
      </c>
      <c r="D25" s="2" t="s">
        <v>34</v>
      </c>
      <c r="E25" s="2">
        <v>1.28</v>
      </c>
      <c r="F25" s="2">
        <v>2.85</v>
      </c>
      <c r="G25" s="2">
        <v>0</v>
      </c>
      <c r="H25" s="2">
        <v>0</v>
      </c>
      <c r="I25" s="2">
        <v>0</v>
      </c>
      <c r="J25" s="2" t="s">
        <v>34</v>
      </c>
      <c r="K25" s="2" t="s">
        <v>34</v>
      </c>
      <c r="L25" s="2" t="s">
        <v>34</v>
      </c>
      <c r="M25" s="2">
        <f t="shared" si="0"/>
        <v>4.13</v>
      </c>
    </row>
    <row r="26" spans="2:13" x14ac:dyDescent="0.3">
      <c r="B26" t="s">
        <v>35</v>
      </c>
      <c r="C26" t="s">
        <v>8</v>
      </c>
      <c r="D26" s="2" t="s">
        <v>34</v>
      </c>
      <c r="E26" s="2">
        <v>0.03</v>
      </c>
      <c r="F26" s="2">
        <v>0.12</v>
      </c>
      <c r="G26" s="2">
        <v>0.14000000000000001</v>
      </c>
      <c r="H26" s="2">
        <v>0.01</v>
      </c>
      <c r="I26" s="2">
        <v>0.04</v>
      </c>
      <c r="J26" s="2" t="s">
        <v>34</v>
      </c>
      <c r="K26" s="2" t="s">
        <v>34</v>
      </c>
      <c r="L26" s="2" t="s">
        <v>34</v>
      </c>
      <c r="M26" s="2">
        <f t="shared" si="0"/>
        <v>0.34</v>
      </c>
    </row>
    <row r="27" spans="2:13" x14ac:dyDescent="0.3">
      <c r="B27" t="s">
        <v>36</v>
      </c>
      <c r="C27" t="s">
        <v>8</v>
      </c>
      <c r="D27" s="2" t="s">
        <v>34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 t="s">
        <v>34</v>
      </c>
      <c r="K27" s="2" t="s">
        <v>34</v>
      </c>
      <c r="L27" s="2" t="s">
        <v>34</v>
      </c>
      <c r="M27" s="2">
        <f t="shared" si="0"/>
        <v>0</v>
      </c>
    </row>
    <row r="28" spans="2:13" x14ac:dyDescent="0.3">
      <c r="B28" t="s">
        <v>37</v>
      </c>
      <c r="C28" t="s">
        <v>8</v>
      </c>
      <c r="D28" s="2" t="s">
        <v>34</v>
      </c>
      <c r="E28" s="2">
        <v>0.01</v>
      </c>
      <c r="F28" s="2">
        <v>0.06</v>
      </c>
      <c r="G28" s="2">
        <v>7.0000000000000007E-2</v>
      </c>
      <c r="H28" s="2">
        <v>0.01</v>
      </c>
      <c r="I28" s="2">
        <f>0.06+0</f>
        <v>0.06</v>
      </c>
      <c r="J28" s="2">
        <v>0</v>
      </c>
      <c r="K28" s="2">
        <v>0</v>
      </c>
      <c r="L28" s="2">
        <v>0</v>
      </c>
      <c r="M28" s="2">
        <f t="shared" si="0"/>
        <v>0.21000000000000002</v>
      </c>
    </row>
    <row r="29" spans="2:13" x14ac:dyDescent="0.3">
      <c r="B29" t="s">
        <v>38</v>
      </c>
      <c r="C29" t="s">
        <v>8</v>
      </c>
      <c r="D29" s="2" t="s">
        <v>34</v>
      </c>
      <c r="E29" s="2">
        <v>0.02</v>
      </c>
      <c r="F29" s="2">
        <v>0.08</v>
      </c>
      <c r="G29" s="2">
        <v>0.1</v>
      </c>
      <c r="H29" s="2">
        <v>0.01</v>
      </c>
      <c r="I29" s="2">
        <v>0.03</v>
      </c>
      <c r="J29" s="2" t="s">
        <v>34</v>
      </c>
      <c r="K29" s="2" t="s">
        <v>34</v>
      </c>
      <c r="L29" s="2" t="s">
        <v>34</v>
      </c>
      <c r="M29" s="2">
        <f t="shared" si="0"/>
        <v>0.24000000000000002</v>
      </c>
    </row>
    <row r="30" spans="2:13" x14ac:dyDescent="0.3">
      <c r="B30" t="s">
        <v>39</v>
      </c>
      <c r="C30" t="s">
        <v>8</v>
      </c>
      <c r="D30" s="2" t="s">
        <v>34</v>
      </c>
      <c r="E30" s="2">
        <v>0.01</v>
      </c>
      <c r="F30" s="2">
        <v>0.24</v>
      </c>
      <c r="G30" s="2">
        <v>0</v>
      </c>
      <c r="H30" s="2">
        <v>0</v>
      </c>
      <c r="I30" s="2">
        <v>0</v>
      </c>
      <c r="J30" s="2" t="s">
        <v>34</v>
      </c>
      <c r="K30" s="2" t="s">
        <v>34</v>
      </c>
      <c r="L30" s="2" t="s">
        <v>34</v>
      </c>
      <c r="M30" s="2">
        <f t="shared" si="0"/>
        <v>0.25</v>
      </c>
    </row>
    <row r="31" spans="2:13" x14ac:dyDescent="0.3">
      <c r="B31" t="s">
        <v>40</v>
      </c>
      <c r="C31" t="s">
        <v>8</v>
      </c>
      <c r="D31" s="2" t="s">
        <v>34</v>
      </c>
      <c r="E31" s="2">
        <v>0.09</v>
      </c>
      <c r="F31" s="2">
        <v>0.11</v>
      </c>
      <c r="G31" s="2">
        <v>0.1</v>
      </c>
      <c r="H31" s="2">
        <v>0.09</v>
      </c>
      <c r="I31" s="2">
        <v>0</v>
      </c>
      <c r="J31" s="2" t="s">
        <v>34</v>
      </c>
      <c r="K31" s="2" t="s">
        <v>34</v>
      </c>
      <c r="L31" s="2" t="s">
        <v>34</v>
      </c>
      <c r="M31" s="2">
        <f t="shared" si="0"/>
        <v>0.39</v>
      </c>
    </row>
    <row r="32" spans="2:13" x14ac:dyDescent="0.3">
      <c r="B32" t="s">
        <v>6</v>
      </c>
      <c r="C32" t="s">
        <v>8</v>
      </c>
      <c r="D32" s="2">
        <v>0.03</v>
      </c>
      <c r="E32" s="2">
        <v>0</v>
      </c>
      <c r="F32" s="2" t="s">
        <v>34</v>
      </c>
      <c r="G32" s="2" t="s">
        <v>34</v>
      </c>
      <c r="H32" s="2" t="s">
        <v>34</v>
      </c>
      <c r="I32" s="2" t="s">
        <v>34</v>
      </c>
      <c r="J32" s="2" t="s">
        <v>34</v>
      </c>
      <c r="K32" s="2" t="s">
        <v>34</v>
      </c>
      <c r="L32" s="2" t="s">
        <v>34</v>
      </c>
      <c r="M32" s="2">
        <f t="shared" si="0"/>
        <v>0.03</v>
      </c>
    </row>
    <row r="33" spans="2:13" x14ac:dyDescent="0.3">
      <c r="B33" t="s">
        <v>7</v>
      </c>
      <c r="C33" t="s">
        <v>8</v>
      </c>
      <c r="D33" s="2">
        <v>0.15</v>
      </c>
      <c r="E33" s="2">
        <v>0.1</v>
      </c>
      <c r="F33" s="2" t="s">
        <v>34</v>
      </c>
      <c r="G33" s="2" t="s">
        <v>34</v>
      </c>
      <c r="H33" s="2" t="s">
        <v>34</v>
      </c>
      <c r="I33" s="2" t="s">
        <v>34</v>
      </c>
      <c r="J33" s="2" t="s">
        <v>34</v>
      </c>
      <c r="K33" s="2" t="s">
        <v>34</v>
      </c>
      <c r="L33" s="2" t="s">
        <v>34</v>
      </c>
      <c r="M33" s="2">
        <f t="shared" si="0"/>
        <v>0.25</v>
      </c>
    </row>
    <row r="34" spans="2:13" x14ac:dyDescent="0.3">
      <c r="B34" t="s">
        <v>9</v>
      </c>
      <c r="C34" t="s">
        <v>8</v>
      </c>
      <c r="D34" s="2">
        <v>1.56</v>
      </c>
      <c r="E34" s="2">
        <v>0.69</v>
      </c>
      <c r="F34" s="2" t="s">
        <v>34</v>
      </c>
      <c r="G34" s="2" t="s">
        <v>34</v>
      </c>
      <c r="H34" s="2" t="s">
        <v>34</v>
      </c>
      <c r="I34" s="2" t="s">
        <v>34</v>
      </c>
      <c r="J34" s="2" t="s">
        <v>34</v>
      </c>
      <c r="K34" s="2" t="s">
        <v>34</v>
      </c>
      <c r="L34" s="2" t="s">
        <v>34</v>
      </c>
      <c r="M34" s="2">
        <f t="shared" si="0"/>
        <v>2.25</v>
      </c>
    </row>
    <row r="35" spans="2:13" x14ac:dyDescent="0.3"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3">
      <c r="B36" t="s">
        <v>41</v>
      </c>
      <c r="C36" t="s">
        <v>14</v>
      </c>
      <c r="D36" s="2">
        <v>0.34</v>
      </c>
      <c r="E36" s="2">
        <v>0.38</v>
      </c>
      <c r="F36" s="2" t="s">
        <v>34</v>
      </c>
      <c r="G36" s="2" t="s">
        <v>34</v>
      </c>
      <c r="H36" s="2" t="s">
        <v>34</v>
      </c>
      <c r="I36" s="2" t="s">
        <v>34</v>
      </c>
      <c r="J36" s="2" t="s">
        <v>34</v>
      </c>
      <c r="K36" s="2" t="s">
        <v>34</v>
      </c>
      <c r="L36" s="2" t="s">
        <v>34</v>
      </c>
      <c r="M36" s="2" t="s">
        <v>34</v>
      </c>
    </row>
    <row r="37" spans="2:13" x14ac:dyDescent="0.3">
      <c r="B37" t="s">
        <v>42</v>
      </c>
      <c r="C37" t="s">
        <v>14</v>
      </c>
      <c r="D37" s="2" t="s">
        <v>34</v>
      </c>
      <c r="E37" s="2">
        <v>0.55000000000000004</v>
      </c>
      <c r="F37" s="2">
        <v>0.52</v>
      </c>
      <c r="G37" s="2">
        <v>0.43</v>
      </c>
      <c r="H37" s="2">
        <v>0.11</v>
      </c>
      <c r="I37" s="2">
        <f>0.03+0</f>
        <v>0.03</v>
      </c>
      <c r="J37" s="2">
        <v>0.02</v>
      </c>
      <c r="K37" s="2">
        <v>0.08</v>
      </c>
      <c r="L37" s="2">
        <v>0.03</v>
      </c>
      <c r="M37" s="2">
        <f>SUM(D37:L37)</f>
        <v>1.7700000000000002</v>
      </c>
    </row>
    <row r="38" spans="2:13" x14ac:dyDescent="0.3">
      <c r="B38" t="s">
        <v>43</v>
      </c>
      <c r="C38" t="s">
        <v>14</v>
      </c>
      <c r="D38" s="2" t="s">
        <v>34</v>
      </c>
      <c r="E38" s="2">
        <v>0.02</v>
      </c>
      <c r="F38" s="2">
        <v>0.32</v>
      </c>
      <c r="G38" s="2">
        <v>0.55000000000000004</v>
      </c>
      <c r="H38" s="2">
        <v>0.32</v>
      </c>
      <c r="I38" s="2">
        <v>0.26</v>
      </c>
      <c r="J38" s="2" t="s">
        <v>34</v>
      </c>
      <c r="K38" s="2" t="s">
        <v>34</v>
      </c>
      <c r="L38" s="2" t="s">
        <v>34</v>
      </c>
      <c r="M38" s="2">
        <f>SUM(D38:L38)</f>
        <v>1.4700000000000002</v>
      </c>
    </row>
    <row r="39" spans="2:13" x14ac:dyDescent="0.3">
      <c r="B39" t="s">
        <v>10</v>
      </c>
      <c r="C39" t="s">
        <v>14</v>
      </c>
      <c r="D39" s="2">
        <v>0.02</v>
      </c>
      <c r="E39" s="2">
        <v>0</v>
      </c>
      <c r="F39" s="2">
        <v>0.11</v>
      </c>
      <c r="G39" s="2">
        <v>0.05</v>
      </c>
      <c r="H39" s="2">
        <v>0.03</v>
      </c>
      <c r="I39" s="2">
        <f>0+0.01</f>
        <v>0.01</v>
      </c>
      <c r="J39" s="2">
        <v>0.02</v>
      </c>
      <c r="K39" s="2">
        <v>0</v>
      </c>
      <c r="L39" s="2">
        <v>0</v>
      </c>
      <c r="M39" s="2">
        <f>SUM(D39:L39)</f>
        <v>0.24</v>
      </c>
    </row>
    <row r="40" spans="2:13" x14ac:dyDescent="0.3">
      <c r="B40" t="s">
        <v>44</v>
      </c>
      <c r="C40" t="s">
        <v>14</v>
      </c>
      <c r="D40" s="2" t="s">
        <v>34</v>
      </c>
      <c r="E40" s="2">
        <v>0</v>
      </c>
      <c r="F40" s="2">
        <v>0.01</v>
      </c>
      <c r="G40" s="2">
        <v>0.01</v>
      </c>
      <c r="H40" s="2">
        <v>0.01</v>
      </c>
      <c r="I40" s="2">
        <v>0</v>
      </c>
      <c r="J40" s="2" t="s">
        <v>34</v>
      </c>
      <c r="K40" s="2" t="s">
        <v>34</v>
      </c>
      <c r="L40" s="2" t="s">
        <v>34</v>
      </c>
      <c r="M40" s="2">
        <f>SUM(D40:L40)</f>
        <v>0.03</v>
      </c>
    </row>
    <row r="41" spans="2:13" x14ac:dyDescent="0.3">
      <c r="B41" t="s">
        <v>45</v>
      </c>
      <c r="C41" t="s">
        <v>14</v>
      </c>
      <c r="D41" s="2" t="s">
        <v>34</v>
      </c>
      <c r="E41" s="2">
        <v>0.02</v>
      </c>
      <c r="F41" s="2">
        <v>0.05</v>
      </c>
      <c r="G41" s="2">
        <v>0.13</v>
      </c>
      <c r="H41" s="2">
        <v>0</v>
      </c>
      <c r="I41" s="2">
        <f>0.01+0.01</f>
        <v>0.02</v>
      </c>
      <c r="J41" s="2">
        <v>0.01</v>
      </c>
      <c r="K41" s="2">
        <v>0.01</v>
      </c>
      <c r="L41" s="2">
        <v>0.04</v>
      </c>
      <c r="M41" s="2">
        <f>SUM(D41:L41)</f>
        <v>0.28000000000000003</v>
      </c>
    </row>
    <row r="42" spans="2:13" x14ac:dyDescent="0.3">
      <c r="B42" t="s">
        <v>46</v>
      </c>
      <c r="C42" t="s">
        <v>14</v>
      </c>
      <c r="D42" s="2" t="s">
        <v>34</v>
      </c>
      <c r="E42" s="2">
        <v>0</v>
      </c>
      <c r="F42" s="2">
        <v>0.09</v>
      </c>
      <c r="G42" s="2">
        <v>0.04</v>
      </c>
      <c r="H42" s="2">
        <v>0.01</v>
      </c>
      <c r="I42" s="2">
        <v>0.01</v>
      </c>
      <c r="J42" s="2" t="s">
        <v>34</v>
      </c>
      <c r="K42" s="2" t="s">
        <v>34</v>
      </c>
      <c r="L42" s="2" t="s">
        <v>34</v>
      </c>
      <c r="M42" s="2">
        <f>SUM(D42:L42)</f>
        <v>0.15000000000000002</v>
      </c>
    </row>
    <row r="43" spans="2:13" x14ac:dyDescent="0.3">
      <c r="B43" t="s">
        <v>47</v>
      </c>
      <c r="C43" t="s">
        <v>14</v>
      </c>
      <c r="D43" s="2" t="s">
        <v>34</v>
      </c>
      <c r="E43" s="2">
        <v>0.37</v>
      </c>
      <c r="F43" s="2">
        <v>1.1499999999999999</v>
      </c>
      <c r="G43" s="2">
        <v>1.1100000000000001</v>
      </c>
      <c r="H43" s="2">
        <v>0.47</v>
      </c>
      <c r="I43" s="2">
        <v>0.21</v>
      </c>
      <c r="J43" s="2" t="s">
        <v>34</v>
      </c>
      <c r="K43" s="2" t="s">
        <v>34</v>
      </c>
      <c r="L43" s="2" t="s">
        <v>34</v>
      </c>
      <c r="M43" s="2">
        <f>SUM(D43:L43)</f>
        <v>3.3099999999999996</v>
      </c>
    </row>
    <row r="44" spans="2:13" x14ac:dyDescent="0.3">
      <c r="B44" t="s">
        <v>48</v>
      </c>
      <c r="C44" t="s">
        <v>14</v>
      </c>
      <c r="D44" s="2" t="s">
        <v>34</v>
      </c>
      <c r="E44" s="2">
        <v>0.08</v>
      </c>
      <c r="F44" s="2">
        <v>0.45</v>
      </c>
      <c r="G44" s="2">
        <v>1.27</v>
      </c>
      <c r="H44" s="2">
        <v>1.73</v>
      </c>
      <c r="I44" s="2">
        <v>2.4300000000000002</v>
      </c>
      <c r="J44" s="2" t="s">
        <v>34</v>
      </c>
      <c r="K44" s="2" t="s">
        <v>34</v>
      </c>
      <c r="L44" s="2" t="s">
        <v>34</v>
      </c>
      <c r="M44" s="2">
        <f>SUM(D44:L44)</f>
        <v>5.9600000000000009</v>
      </c>
    </row>
    <row r="45" spans="2:13" x14ac:dyDescent="0.3">
      <c r="B45" t="s">
        <v>49</v>
      </c>
      <c r="C45" t="s">
        <v>14</v>
      </c>
      <c r="D45" s="2" t="s">
        <v>34</v>
      </c>
      <c r="E45" s="2">
        <v>0.18</v>
      </c>
      <c r="F45" s="2">
        <v>0.3</v>
      </c>
      <c r="G45" s="2">
        <v>1.1100000000000001</v>
      </c>
      <c r="H45" s="2">
        <v>0.95</v>
      </c>
      <c r="I45" s="2">
        <v>7.0000000000000007E-2</v>
      </c>
      <c r="J45" s="2" t="s">
        <v>34</v>
      </c>
      <c r="K45" s="2" t="s">
        <v>34</v>
      </c>
      <c r="L45" s="2" t="s">
        <v>34</v>
      </c>
      <c r="M45" s="2">
        <f>SUM(D45:L45)</f>
        <v>2.61</v>
      </c>
    </row>
    <row r="46" spans="2:13" x14ac:dyDescent="0.3">
      <c r="B46" t="s">
        <v>50</v>
      </c>
      <c r="C46" t="s">
        <v>14</v>
      </c>
      <c r="D46" s="2" t="s">
        <v>34</v>
      </c>
      <c r="E46" s="2">
        <v>0.1</v>
      </c>
      <c r="F46" s="2">
        <v>0.51</v>
      </c>
      <c r="G46" s="2">
        <v>2.08</v>
      </c>
      <c r="H46" s="2">
        <v>0.64</v>
      </c>
      <c r="I46" s="2">
        <f>0.21+0.05</f>
        <v>0.26</v>
      </c>
      <c r="J46" s="2">
        <v>0.22</v>
      </c>
      <c r="K46" s="2">
        <v>0.03</v>
      </c>
      <c r="L46" s="2">
        <v>0.19</v>
      </c>
      <c r="M46" s="2">
        <f>SUM(D46:L46)</f>
        <v>4.03</v>
      </c>
    </row>
    <row r="47" spans="2:13" x14ac:dyDescent="0.3">
      <c r="B47" t="s">
        <v>51</v>
      </c>
      <c r="C47" t="s">
        <v>14</v>
      </c>
      <c r="D47" s="2" t="s">
        <v>34</v>
      </c>
      <c r="E47" s="2">
        <v>0.01</v>
      </c>
      <c r="F47" s="2">
        <v>0.01</v>
      </c>
      <c r="G47" s="2">
        <v>0.16</v>
      </c>
      <c r="H47" s="2">
        <v>0</v>
      </c>
      <c r="I47" s="2">
        <v>0</v>
      </c>
      <c r="J47" s="2" t="s">
        <v>34</v>
      </c>
      <c r="K47" s="2" t="s">
        <v>34</v>
      </c>
      <c r="L47" s="2" t="s">
        <v>34</v>
      </c>
      <c r="M47" s="2">
        <f>SUM(D47:L47)</f>
        <v>0.18</v>
      </c>
    </row>
    <row r="48" spans="2:13" x14ac:dyDescent="0.3">
      <c r="B48" t="s">
        <v>52</v>
      </c>
      <c r="C48" t="s">
        <v>14</v>
      </c>
      <c r="D48" s="2" t="s">
        <v>34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 t="s">
        <v>34</v>
      </c>
      <c r="K48" s="2" t="s">
        <v>34</v>
      </c>
      <c r="L48" s="2" t="s">
        <v>34</v>
      </c>
      <c r="M48" s="2">
        <f>SUM(D48:L48)</f>
        <v>0</v>
      </c>
    </row>
    <row r="49" spans="2:13" x14ac:dyDescent="0.3">
      <c r="B49" t="s">
        <v>53</v>
      </c>
      <c r="C49" t="s">
        <v>14</v>
      </c>
      <c r="D49" s="2" t="s">
        <v>34</v>
      </c>
      <c r="E49" s="2">
        <v>0</v>
      </c>
      <c r="F49" s="2">
        <v>0.01</v>
      </c>
      <c r="G49" s="2">
        <v>0.01</v>
      </c>
      <c r="H49" s="2">
        <v>0.01</v>
      </c>
      <c r="I49" s="2">
        <v>0.01</v>
      </c>
      <c r="J49" s="2" t="s">
        <v>34</v>
      </c>
      <c r="K49" s="2" t="s">
        <v>34</v>
      </c>
      <c r="L49" s="2" t="s">
        <v>34</v>
      </c>
      <c r="M49" s="2">
        <f>SUM(D49:L49)</f>
        <v>0.04</v>
      </c>
    </row>
    <row r="50" spans="2:13" x14ac:dyDescent="0.3">
      <c r="B50" t="s">
        <v>54</v>
      </c>
      <c r="C50" t="s">
        <v>14</v>
      </c>
      <c r="D50" s="2" t="s">
        <v>34</v>
      </c>
      <c r="E50" s="2">
        <v>0</v>
      </c>
      <c r="F50" s="2">
        <v>0.01</v>
      </c>
      <c r="G50" s="2">
        <v>0</v>
      </c>
      <c r="H50" s="2">
        <v>0.01</v>
      </c>
      <c r="I50" s="2">
        <v>0</v>
      </c>
      <c r="J50" s="2" t="s">
        <v>34</v>
      </c>
      <c r="K50" s="2" t="s">
        <v>34</v>
      </c>
      <c r="L50" s="2" t="s">
        <v>34</v>
      </c>
      <c r="M50" s="2">
        <f>SUM(D50:L50)</f>
        <v>0.02</v>
      </c>
    </row>
    <row r="51" spans="2:13" x14ac:dyDescent="0.3">
      <c r="B51" t="s">
        <v>55</v>
      </c>
      <c r="C51" t="s">
        <v>14</v>
      </c>
      <c r="D51" s="2" t="s">
        <v>34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 t="s">
        <v>34</v>
      </c>
      <c r="K51" s="2" t="s">
        <v>34</v>
      </c>
      <c r="L51" s="2" t="s">
        <v>34</v>
      </c>
      <c r="M51" s="2">
        <f>SUM(D51:L51)</f>
        <v>0</v>
      </c>
    </row>
    <row r="52" spans="2:13" x14ac:dyDescent="0.3">
      <c r="B52" t="s">
        <v>56</v>
      </c>
      <c r="C52" t="s">
        <v>14</v>
      </c>
      <c r="D52" s="2" t="s">
        <v>34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 t="s">
        <v>34</v>
      </c>
      <c r="K52" s="2" t="s">
        <v>34</v>
      </c>
      <c r="L52" s="2" t="s">
        <v>34</v>
      </c>
      <c r="M52" s="2">
        <f>SUM(D52:L52)</f>
        <v>0</v>
      </c>
    </row>
    <row r="53" spans="2:13" x14ac:dyDescent="0.3">
      <c r="B53" t="s">
        <v>57</v>
      </c>
      <c r="C53" t="s">
        <v>14</v>
      </c>
      <c r="D53" s="2" t="s">
        <v>34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 t="s">
        <v>34</v>
      </c>
      <c r="K53" s="2" t="s">
        <v>34</v>
      </c>
      <c r="L53" s="2" t="s">
        <v>34</v>
      </c>
      <c r="M53" s="2">
        <f>SUM(D53:L53)</f>
        <v>0</v>
      </c>
    </row>
    <row r="54" spans="2:13" x14ac:dyDescent="0.3">
      <c r="B54" t="s">
        <v>58</v>
      </c>
      <c r="C54" t="s">
        <v>14</v>
      </c>
      <c r="D54" s="2" t="s">
        <v>34</v>
      </c>
      <c r="E54" s="2">
        <v>0</v>
      </c>
      <c r="F54" s="2">
        <v>0</v>
      </c>
      <c r="G54" s="2">
        <v>7.0000000000000007E-2</v>
      </c>
      <c r="H54" s="2">
        <v>0.02</v>
      </c>
      <c r="I54" s="2">
        <v>0</v>
      </c>
      <c r="J54" s="2" t="s">
        <v>34</v>
      </c>
      <c r="K54" s="2" t="s">
        <v>34</v>
      </c>
      <c r="L54" s="2" t="s">
        <v>34</v>
      </c>
      <c r="M54" s="2">
        <f>SUM(D54:L54)</f>
        <v>9.0000000000000011E-2</v>
      </c>
    </row>
    <row r="55" spans="2:13" x14ac:dyDescent="0.3">
      <c r="B55" t="s">
        <v>59</v>
      </c>
      <c r="C55" t="s">
        <v>14</v>
      </c>
      <c r="D55" s="2" t="s">
        <v>34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 t="s">
        <v>34</v>
      </c>
      <c r="K55" s="2" t="s">
        <v>34</v>
      </c>
      <c r="L55" s="2" t="s">
        <v>34</v>
      </c>
      <c r="M55" s="2">
        <f>SUM(D55:L55)</f>
        <v>0</v>
      </c>
    </row>
    <row r="56" spans="2:13" x14ac:dyDescent="0.3">
      <c r="B56" t="s">
        <v>60</v>
      </c>
      <c r="C56" t="s">
        <v>14</v>
      </c>
      <c r="D56" s="2" t="s">
        <v>34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 t="s">
        <v>34</v>
      </c>
      <c r="K56" s="2" t="s">
        <v>34</v>
      </c>
      <c r="L56" s="2" t="s">
        <v>34</v>
      </c>
      <c r="M56" s="2">
        <f>SUM(D56:L56)</f>
        <v>0</v>
      </c>
    </row>
    <row r="57" spans="2:13" x14ac:dyDescent="0.3">
      <c r="B57" t="s">
        <v>61</v>
      </c>
      <c r="C57" t="s">
        <v>14</v>
      </c>
      <c r="D57" s="2" t="s">
        <v>34</v>
      </c>
      <c r="E57" s="2">
        <v>0.44</v>
      </c>
      <c r="F57" s="2">
        <v>0.49</v>
      </c>
      <c r="G57" s="2">
        <v>0.44</v>
      </c>
      <c r="H57" s="2">
        <v>0.44</v>
      </c>
      <c r="I57" s="2">
        <f>0.44+0</f>
        <v>0.44</v>
      </c>
      <c r="J57" s="2">
        <v>0</v>
      </c>
      <c r="K57" s="2">
        <v>0.79</v>
      </c>
      <c r="L57" s="2">
        <v>0</v>
      </c>
      <c r="M57" s="2">
        <f>SUM(D57:L57)</f>
        <v>3.04</v>
      </c>
    </row>
    <row r="58" spans="2:13" x14ac:dyDescent="0.3">
      <c r="B58" t="s">
        <v>11</v>
      </c>
      <c r="C58" t="s">
        <v>14</v>
      </c>
      <c r="D58" s="2">
        <v>5.25</v>
      </c>
      <c r="E58" s="2">
        <v>2.63</v>
      </c>
      <c r="F58" s="2">
        <v>10.506399999999999</v>
      </c>
      <c r="G58" s="2">
        <v>0</v>
      </c>
      <c r="H58" s="2">
        <v>2.6265999999999998</v>
      </c>
      <c r="I58" s="2">
        <v>2.6265999999999998</v>
      </c>
      <c r="J58" s="2" t="s">
        <v>34</v>
      </c>
      <c r="K58" s="2" t="s">
        <v>34</v>
      </c>
      <c r="L58" s="2" t="s">
        <v>34</v>
      </c>
      <c r="M58" s="2">
        <f>SUM(D58:L58)</f>
        <v>23.639599999999998</v>
      </c>
    </row>
    <row r="59" spans="2:13" x14ac:dyDescent="0.3">
      <c r="B59" t="s">
        <v>12</v>
      </c>
      <c r="C59" t="s">
        <v>14</v>
      </c>
      <c r="D59" s="2">
        <v>0.32</v>
      </c>
      <c r="E59" s="2">
        <v>0.21</v>
      </c>
      <c r="F59" s="2" t="s">
        <v>34</v>
      </c>
      <c r="G59" s="2" t="s">
        <v>34</v>
      </c>
      <c r="H59" s="2" t="s">
        <v>34</v>
      </c>
      <c r="I59" s="2" t="s">
        <v>34</v>
      </c>
      <c r="J59" s="2" t="s">
        <v>34</v>
      </c>
      <c r="K59" s="2" t="s">
        <v>34</v>
      </c>
      <c r="L59" s="2" t="s">
        <v>34</v>
      </c>
      <c r="M59" s="2">
        <f t="shared" ref="M59:M60" si="1">SUM(D59:L59)</f>
        <v>0.53</v>
      </c>
    </row>
    <row r="60" spans="2:13" x14ac:dyDescent="0.3">
      <c r="B60" t="s">
        <v>13</v>
      </c>
      <c r="C60" t="s">
        <v>14</v>
      </c>
      <c r="D60" s="2">
        <v>0.99</v>
      </c>
      <c r="E60" s="2">
        <v>0.21</v>
      </c>
      <c r="F60" s="2" t="s">
        <v>34</v>
      </c>
      <c r="G60" s="2" t="s">
        <v>34</v>
      </c>
      <c r="H60" s="2" t="s">
        <v>34</v>
      </c>
      <c r="I60" s="2" t="s">
        <v>34</v>
      </c>
      <c r="J60" s="2" t="s">
        <v>34</v>
      </c>
      <c r="K60" s="2" t="s">
        <v>34</v>
      </c>
      <c r="L60" s="2" t="s">
        <v>34</v>
      </c>
      <c r="M60" s="2">
        <f t="shared" si="1"/>
        <v>1.2</v>
      </c>
    </row>
    <row r="61" spans="2:13" x14ac:dyDescent="0.3"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3">
      <c r="B62" t="s">
        <v>62</v>
      </c>
      <c r="C62" t="s">
        <v>8</v>
      </c>
      <c r="D62" s="2" t="s">
        <v>34</v>
      </c>
      <c r="E62" s="2">
        <v>0.01</v>
      </c>
      <c r="F62" s="2">
        <v>0.02</v>
      </c>
      <c r="G62" s="2">
        <v>0.01</v>
      </c>
      <c r="H62" s="2">
        <v>0.01</v>
      </c>
      <c r="I62" s="2">
        <v>0.01</v>
      </c>
      <c r="J62" s="2" t="s">
        <v>34</v>
      </c>
      <c r="K62" s="2" t="s">
        <v>34</v>
      </c>
      <c r="L62" s="2" t="s">
        <v>34</v>
      </c>
      <c r="M62" s="2">
        <f t="shared" ref="M62:M64" si="2">SUM(D62:L62)</f>
        <v>6.0000000000000005E-2</v>
      </c>
    </row>
    <row r="63" spans="2:13" x14ac:dyDescent="0.3">
      <c r="B63" t="s">
        <v>63</v>
      </c>
      <c r="C63" t="s">
        <v>8</v>
      </c>
      <c r="D63" s="2" t="s">
        <v>34</v>
      </c>
      <c r="E63" s="2">
        <v>0.16</v>
      </c>
      <c r="F63" s="2">
        <v>0.18</v>
      </c>
      <c r="G63" s="2">
        <v>0.17</v>
      </c>
      <c r="H63" s="2">
        <v>0.17</v>
      </c>
      <c r="I63" s="2">
        <v>0.19</v>
      </c>
      <c r="J63" s="2" t="s">
        <v>34</v>
      </c>
      <c r="K63" s="2" t="s">
        <v>34</v>
      </c>
      <c r="L63" s="2" t="s">
        <v>34</v>
      </c>
      <c r="M63" s="2">
        <f t="shared" si="2"/>
        <v>0.87000000000000011</v>
      </c>
    </row>
    <row r="64" spans="2:13" x14ac:dyDescent="0.3">
      <c r="B64" t="s">
        <v>64</v>
      </c>
      <c r="C64" t="s">
        <v>14</v>
      </c>
      <c r="D64" s="2" t="s">
        <v>34</v>
      </c>
      <c r="E64" s="2">
        <v>0</v>
      </c>
      <c r="F64" s="2">
        <v>0</v>
      </c>
      <c r="G64" s="2">
        <v>0.01</v>
      </c>
      <c r="H64" s="2">
        <v>0.03</v>
      </c>
      <c r="I64" s="2">
        <v>0.02</v>
      </c>
      <c r="J64" s="2" t="s">
        <v>34</v>
      </c>
      <c r="K64" s="2" t="s">
        <v>34</v>
      </c>
      <c r="L64" s="2" t="s">
        <v>34</v>
      </c>
      <c r="M64" s="2">
        <f t="shared" si="2"/>
        <v>0.06</v>
      </c>
    </row>
    <row r="65" spans="2:13" x14ac:dyDescent="0.3">
      <c r="D65" s="2"/>
      <c r="E65" s="2"/>
      <c r="F65" s="2"/>
      <c r="G65" s="2"/>
      <c r="H65" s="2"/>
      <c r="I65" s="2"/>
      <c r="J65" s="2"/>
      <c r="K65" s="2"/>
      <c r="L65" s="2"/>
      <c r="M65" s="2"/>
    </row>
    <row r="73" spans="2:13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9" spans="2:13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3">
    <mergeCell ref="B3:M3"/>
    <mergeCell ref="B73:M73"/>
    <mergeCell ref="B79:M7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9"/>
  <sheetViews>
    <sheetView workbookViewId="0"/>
  </sheetViews>
  <sheetFormatPr defaultRowHeight="14.4" x14ac:dyDescent="0.3"/>
  <cols>
    <col min="2" max="2" width="38.6640625" bestFit="1" customWidth="1"/>
    <col min="3" max="3" width="13.5546875" bestFit="1" customWidth="1"/>
  </cols>
  <sheetData>
    <row r="3" spans="2:13" x14ac:dyDescent="0.3">
      <c r="B3" s="1" t="s">
        <v>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3">
      <c r="B4" t="s">
        <v>3</v>
      </c>
      <c r="C4" t="s">
        <v>4</v>
      </c>
      <c r="D4">
        <v>2010</v>
      </c>
      <c r="E4">
        <v>2011</v>
      </c>
      <c r="F4">
        <v>2012</v>
      </c>
      <c r="G4">
        <v>2013</v>
      </c>
      <c r="H4">
        <v>2014</v>
      </c>
      <c r="I4">
        <v>2015</v>
      </c>
      <c r="J4">
        <v>2016</v>
      </c>
      <c r="K4">
        <v>2017</v>
      </c>
      <c r="L4">
        <v>2018</v>
      </c>
      <c r="M4" t="s">
        <v>1</v>
      </c>
    </row>
    <row r="5" spans="2:13" x14ac:dyDescent="0.3">
      <c r="B5" t="s">
        <v>15</v>
      </c>
      <c r="C5" t="s">
        <v>8</v>
      </c>
      <c r="D5" s="2" t="s">
        <v>34</v>
      </c>
      <c r="E5" s="2">
        <v>13.01</v>
      </c>
      <c r="F5" s="2">
        <v>12.82</v>
      </c>
      <c r="G5" s="2">
        <v>12.81</v>
      </c>
      <c r="H5" s="2">
        <v>12.81</v>
      </c>
      <c r="I5" s="2">
        <v>0</v>
      </c>
      <c r="J5" s="2" t="s">
        <v>34</v>
      </c>
      <c r="K5" s="2" t="s">
        <v>34</v>
      </c>
      <c r="L5" s="2" t="s">
        <v>34</v>
      </c>
      <c r="M5" s="2">
        <f t="shared" ref="M5:M34" si="0">SUM(D5:L5)</f>
        <v>51.45</v>
      </c>
    </row>
    <row r="6" spans="2:13" x14ac:dyDescent="0.3">
      <c r="B6" t="s">
        <v>16</v>
      </c>
      <c r="C6" t="s">
        <v>8</v>
      </c>
      <c r="D6" s="2" t="s">
        <v>34</v>
      </c>
      <c r="E6" s="2">
        <v>1.51</v>
      </c>
      <c r="F6" s="2">
        <v>2.67</v>
      </c>
      <c r="G6" s="2">
        <v>1.78</v>
      </c>
      <c r="H6" s="2">
        <v>1.87</v>
      </c>
      <c r="I6" s="2">
        <f>1.42+0.79</f>
        <v>2.21</v>
      </c>
      <c r="J6" s="2">
        <v>2.0299999999999998</v>
      </c>
      <c r="K6" s="2">
        <v>2.0299999999999998</v>
      </c>
      <c r="L6" s="2">
        <v>2.65</v>
      </c>
      <c r="M6" s="2">
        <f t="shared" si="0"/>
        <v>16.749999999999996</v>
      </c>
    </row>
    <row r="7" spans="2:13" x14ac:dyDescent="0.3">
      <c r="B7" t="s">
        <v>17</v>
      </c>
      <c r="C7" t="s">
        <v>8</v>
      </c>
      <c r="D7" s="2" t="s">
        <v>34</v>
      </c>
      <c r="E7" s="2">
        <v>0</v>
      </c>
      <c r="F7" s="2">
        <v>0</v>
      </c>
      <c r="G7" s="2">
        <v>0</v>
      </c>
      <c r="H7" s="2">
        <v>0</v>
      </c>
      <c r="I7" s="2">
        <f>0+0</f>
        <v>0</v>
      </c>
      <c r="J7" s="2">
        <v>0</v>
      </c>
      <c r="K7" s="2">
        <v>0</v>
      </c>
      <c r="L7" s="2">
        <v>0</v>
      </c>
      <c r="M7" s="2">
        <f t="shared" si="0"/>
        <v>0</v>
      </c>
    </row>
    <row r="8" spans="2:13" x14ac:dyDescent="0.3">
      <c r="B8" t="s">
        <v>18</v>
      </c>
      <c r="C8" t="s">
        <v>8</v>
      </c>
      <c r="D8" s="2" t="s">
        <v>34</v>
      </c>
      <c r="E8" s="2">
        <v>3.97</v>
      </c>
      <c r="F8" s="2">
        <v>9.67</v>
      </c>
      <c r="G8" s="2">
        <v>16.149999999999999</v>
      </c>
      <c r="H8" s="2">
        <v>7.31</v>
      </c>
      <c r="I8" s="2">
        <f>8.13+0.64</f>
        <v>8.7700000000000014</v>
      </c>
      <c r="J8" s="2">
        <v>2.39</v>
      </c>
      <c r="K8" s="2">
        <v>0.82</v>
      </c>
      <c r="L8" s="2">
        <v>0.66</v>
      </c>
      <c r="M8" s="2">
        <f t="shared" si="0"/>
        <v>49.74</v>
      </c>
    </row>
    <row r="9" spans="2:13" x14ac:dyDescent="0.3">
      <c r="B9" t="s">
        <v>68</v>
      </c>
      <c r="C9" t="s">
        <v>8</v>
      </c>
      <c r="D9" s="2" t="s">
        <v>34</v>
      </c>
      <c r="E9" s="2" t="s">
        <v>34</v>
      </c>
      <c r="F9" s="2" t="s">
        <v>34</v>
      </c>
      <c r="G9" s="2" t="s">
        <v>34</v>
      </c>
      <c r="H9" s="2" t="s">
        <v>34</v>
      </c>
      <c r="I9" s="2">
        <v>0</v>
      </c>
      <c r="J9" s="2">
        <v>0.27</v>
      </c>
      <c r="K9" s="2">
        <v>0.34</v>
      </c>
      <c r="L9" s="2">
        <v>0.28999999999999998</v>
      </c>
      <c r="M9" s="2">
        <f t="shared" si="0"/>
        <v>0.90000000000000013</v>
      </c>
    </row>
    <row r="10" spans="2:13" x14ac:dyDescent="0.3">
      <c r="B10" t="s">
        <v>19</v>
      </c>
      <c r="C10" t="s">
        <v>8</v>
      </c>
      <c r="D10" s="2" t="s">
        <v>34</v>
      </c>
      <c r="E10" s="2">
        <v>1.1200000000000001</v>
      </c>
      <c r="F10" s="2">
        <v>5.12</v>
      </c>
      <c r="G10" s="2">
        <v>7.98</v>
      </c>
      <c r="H10" s="2">
        <v>6.48</v>
      </c>
      <c r="I10" s="2">
        <v>7.03</v>
      </c>
      <c r="J10" s="2" t="s">
        <v>34</v>
      </c>
      <c r="K10" s="2" t="s">
        <v>34</v>
      </c>
      <c r="L10" s="2" t="s">
        <v>34</v>
      </c>
      <c r="M10" s="2">
        <f t="shared" si="0"/>
        <v>27.730000000000004</v>
      </c>
    </row>
    <row r="11" spans="2:13" x14ac:dyDescent="0.3">
      <c r="B11" t="s">
        <v>20</v>
      </c>
      <c r="C11" t="s">
        <v>8</v>
      </c>
      <c r="D11" s="2" t="s">
        <v>34</v>
      </c>
      <c r="E11" s="2">
        <v>1.53</v>
      </c>
      <c r="F11" s="2">
        <v>3.72</v>
      </c>
      <c r="G11" s="2">
        <v>4.59</v>
      </c>
      <c r="H11" s="2">
        <v>5.03</v>
      </c>
      <c r="I11" s="2">
        <v>5.24</v>
      </c>
      <c r="J11" s="2" t="s">
        <v>34</v>
      </c>
      <c r="K11" s="2" t="s">
        <v>34</v>
      </c>
      <c r="L11" s="2" t="s">
        <v>34</v>
      </c>
      <c r="M11" s="2">
        <f t="shared" si="0"/>
        <v>20.11</v>
      </c>
    </row>
    <row r="12" spans="2:13" x14ac:dyDescent="0.3">
      <c r="B12" t="s">
        <v>21</v>
      </c>
      <c r="C12" t="s">
        <v>8</v>
      </c>
      <c r="D12" s="2" t="s">
        <v>34</v>
      </c>
      <c r="E12" s="2">
        <v>0</v>
      </c>
      <c r="F12" s="2">
        <v>0.32</v>
      </c>
      <c r="G12" s="2">
        <v>0.32</v>
      </c>
      <c r="H12" s="2">
        <v>0.35</v>
      </c>
      <c r="I12" s="2">
        <v>0.88</v>
      </c>
      <c r="J12" s="2" t="s">
        <v>34</v>
      </c>
      <c r="K12" s="2" t="s">
        <v>34</v>
      </c>
      <c r="L12" s="2" t="s">
        <v>34</v>
      </c>
      <c r="M12" s="2">
        <f t="shared" si="0"/>
        <v>1.87</v>
      </c>
    </row>
    <row r="13" spans="2:13" x14ac:dyDescent="0.3">
      <c r="B13" t="s">
        <v>22</v>
      </c>
      <c r="C13" t="s">
        <v>8</v>
      </c>
      <c r="D13" s="2" t="s">
        <v>34</v>
      </c>
      <c r="E13" s="2">
        <v>0.05</v>
      </c>
      <c r="F13" s="2">
        <v>0.32</v>
      </c>
      <c r="G13" s="2">
        <v>0.56999999999999995</v>
      </c>
      <c r="H13" s="2">
        <v>0.45</v>
      </c>
      <c r="I13" s="2">
        <v>0.43</v>
      </c>
      <c r="J13" s="2" t="s">
        <v>34</v>
      </c>
      <c r="K13" s="2" t="s">
        <v>34</v>
      </c>
      <c r="L13" s="2" t="s">
        <v>34</v>
      </c>
      <c r="M13" s="2">
        <f t="shared" si="0"/>
        <v>1.8199999999999998</v>
      </c>
    </row>
    <row r="14" spans="2:13" x14ac:dyDescent="0.3">
      <c r="B14" t="s">
        <v>23</v>
      </c>
      <c r="C14" t="s">
        <v>8</v>
      </c>
      <c r="D14" s="2" t="s">
        <v>34</v>
      </c>
      <c r="E14" s="2">
        <v>0.1</v>
      </c>
      <c r="F14" s="2">
        <v>0.26</v>
      </c>
      <c r="G14" s="2">
        <v>0.28000000000000003</v>
      </c>
      <c r="H14" s="2">
        <v>0.46</v>
      </c>
      <c r="I14" s="2">
        <v>0.18</v>
      </c>
      <c r="J14" s="2" t="s">
        <v>34</v>
      </c>
      <c r="K14" s="2" t="s">
        <v>34</v>
      </c>
      <c r="L14" s="2" t="s">
        <v>34</v>
      </c>
      <c r="M14" s="2">
        <f t="shared" si="0"/>
        <v>1.28</v>
      </c>
    </row>
    <row r="15" spans="2:13" x14ac:dyDescent="0.3">
      <c r="B15" t="s">
        <v>24</v>
      </c>
      <c r="C15" t="s">
        <v>8</v>
      </c>
      <c r="D15" s="2" t="s">
        <v>34</v>
      </c>
      <c r="E15" s="2">
        <v>0.17</v>
      </c>
      <c r="F15" s="2">
        <v>0.33</v>
      </c>
      <c r="G15" s="2">
        <v>0.32</v>
      </c>
      <c r="H15" s="2">
        <v>0.38</v>
      </c>
      <c r="I15" s="2">
        <v>0.15</v>
      </c>
      <c r="J15" s="2" t="s">
        <v>34</v>
      </c>
      <c r="K15" s="2" t="s">
        <v>34</v>
      </c>
      <c r="L15" s="2" t="s">
        <v>34</v>
      </c>
      <c r="M15" s="2">
        <f t="shared" si="0"/>
        <v>1.35</v>
      </c>
    </row>
    <row r="16" spans="2:13" x14ac:dyDescent="0.3">
      <c r="B16" t="s">
        <v>25</v>
      </c>
      <c r="C16" t="s">
        <v>8</v>
      </c>
      <c r="D16" s="2" t="s">
        <v>34</v>
      </c>
      <c r="E16" s="2">
        <v>0.26</v>
      </c>
      <c r="F16" s="2">
        <v>8.01</v>
      </c>
      <c r="G16" s="2">
        <v>12.08</v>
      </c>
      <c r="H16" s="2">
        <v>3.99</v>
      </c>
      <c r="I16" s="2">
        <f>5.62+0</f>
        <v>5.62</v>
      </c>
      <c r="J16" s="2">
        <v>0.47</v>
      </c>
      <c r="K16" s="2">
        <v>0.15</v>
      </c>
      <c r="L16" s="2">
        <v>7.0000000000000007E-2</v>
      </c>
      <c r="M16" s="2">
        <f t="shared" si="0"/>
        <v>30.650000000000002</v>
      </c>
    </row>
    <row r="17" spans="2:13" x14ac:dyDescent="0.3">
      <c r="B17" t="s">
        <v>26</v>
      </c>
      <c r="C17" t="s">
        <v>8</v>
      </c>
      <c r="D17" s="2" t="s">
        <v>34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 t="s">
        <v>34</v>
      </c>
      <c r="K17" s="2" t="s">
        <v>34</v>
      </c>
      <c r="L17" s="2" t="s">
        <v>34</v>
      </c>
      <c r="M17" s="2">
        <f t="shared" si="0"/>
        <v>0</v>
      </c>
    </row>
    <row r="18" spans="2:13" x14ac:dyDescent="0.3">
      <c r="B18" t="s">
        <v>27</v>
      </c>
      <c r="C18" t="s">
        <v>8</v>
      </c>
      <c r="D18" s="2" t="s">
        <v>34</v>
      </c>
      <c r="E18" s="2">
        <v>0.45</v>
      </c>
      <c r="F18" s="2">
        <v>1.28</v>
      </c>
      <c r="G18" s="2">
        <v>2.95</v>
      </c>
      <c r="H18" s="2">
        <v>0.69</v>
      </c>
      <c r="I18" s="2">
        <v>0.44</v>
      </c>
      <c r="J18" s="2" t="s">
        <v>34</v>
      </c>
      <c r="K18" s="2" t="s">
        <v>34</v>
      </c>
      <c r="L18" s="2" t="s">
        <v>34</v>
      </c>
      <c r="M18" s="2">
        <f t="shared" si="0"/>
        <v>5.81</v>
      </c>
    </row>
    <row r="19" spans="2:13" x14ac:dyDescent="0.3">
      <c r="B19" t="s">
        <v>28</v>
      </c>
      <c r="C19" t="s">
        <v>8</v>
      </c>
      <c r="D19" s="2" t="s">
        <v>34</v>
      </c>
      <c r="E19" s="2">
        <v>0.25</v>
      </c>
      <c r="F19" s="2">
        <v>0.49</v>
      </c>
      <c r="G19" s="2">
        <v>0.32</v>
      </c>
      <c r="H19" s="2">
        <v>0.17</v>
      </c>
      <c r="I19" s="2">
        <v>0.21</v>
      </c>
      <c r="J19" s="2" t="s">
        <v>34</v>
      </c>
      <c r="K19" s="2" t="s">
        <v>34</v>
      </c>
      <c r="L19" s="2" t="s">
        <v>34</v>
      </c>
      <c r="M19" s="2">
        <f t="shared" si="0"/>
        <v>1.44</v>
      </c>
    </row>
    <row r="20" spans="2:13" x14ac:dyDescent="0.3">
      <c r="B20" t="s">
        <v>29</v>
      </c>
      <c r="C20" t="s">
        <v>8</v>
      </c>
      <c r="D20" s="2" t="s">
        <v>34</v>
      </c>
      <c r="E20" s="2">
        <v>0.69</v>
      </c>
      <c r="F20" s="2">
        <v>0.96</v>
      </c>
      <c r="G20" s="2">
        <v>2.0099999999999998</v>
      </c>
      <c r="H20" s="2">
        <v>0.91</v>
      </c>
      <c r="I20" s="2">
        <f>0.75+0.1</f>
        <v>0.85</v>
      </c>
      <c r="J20" s="2">
        <v>0.11</v>
      </c>
      <c r="K20" s="2">
        <v>0.12</v>
      </c>
      <c r="L20" s="2">
        <v>0.32</v>
      </c>
      <c r="M20" s="2">
        <f t="shared" si="0"/>
        <v>5.97</v>
      </c>
    </row>
    <row r="21" spans="2:13" x14ac:dyDescent="0.3">
      <c r="B21" t="s">
        <v>30</v>
      </c>
      <c r="C21" t="s">
        <v>8</v>
      </c>
      <c r="D21" s="2" t="s">
        <v>34</v>
      </c>
      <c r="E21" s="2">
        <v>0.05</v>
      </c>
      <c r="F21" s="2">
        <v>0.15</v>
      </c>
      <c r="G21" s="2">
        <v>0.14000000000000001</v>
      </c>
      <c r="H21" s="2">
        <v>0.05</v>
      </c>
      <c r="I21" s="2">
        <v>0.08</v>
      </c>
      <c r="J21" s="2" t="s">
        <v>34</v>
      </c>
      <c r="K21" s="2" t="s">
        <v>34</v>
      </c>
      <c r="L21" s="2" t="s">
        <v>34</v>
      </c>
      <c r="M21" s="2">
        <f t="shared" si="0"/>
        <v>0.47000000000000003</v>
      </c>
    </row>
    <row r="22" spans="2:13" x14ac:dyDescent="0.3">
      <c r="B22" t="s">
        <v>31</v>
      </c>
      <c r="C22" t="s">
        <v>8</v>
      </c>
      <c r="D22" s="2" t="s">
        <v>34</v>
      </c>
      <c r="E22" s="2">
        <v>0.03</v>
      </c>
      <c r="F22" s="2">
        <v>0.26</v>
      </c>
      <c r="G22" s="2">
        <v>0.57999999999999996</v>
      </c>
      <c r="H22" s="2">
        <v>0.11</v>
      </c>
      <c r="I22" s="2">
        <f>0.17+0.07</f>
        <v>0.24000000000000002</v>
      </c>
      <c r="J22" s="2">
        <v>0.34</v>
      </c>
      <c r="K22" s="2">
        <v>0.22</v>
      </c>
      <c r="L22" s="2">
        <v>0.2</v>
      </c>
      <c r="M22" s="2">
        <f t="shared" si="0"/>
        <v>1.98</v>
      </c>
    </row>
    <row r="23" spans="2:13" x14ac:dyDescent="0.3">
      <c r="B23" t="s">
        <v>32</v>
      </c>
      <c r="C23" t="s">
        <v>8</v>
      </c>
      <c r="D23" s="2" t="s">
        <v>34</v>
      </c>
      <c r="E23" s="2">
        <v>3.7</v>
      </c>
      <c r="F23" s="2">
        <v>9.49</v>
      </c>
      <c r="G23" s="2">
        <v>2.71</v>
      </c>
      <c r="H23" s="2">
        <v>0.78</v>
      </c>
      <c r="I23" s="2">
        <v>0.61</v>
      </c>
      <c r="J23" s="2" t="s">
        <v>34</v>
      </c>
      <c r="K23" s="2" t="s">
        <v>34</v>
      </c>
      <c r="L23" s="2" t="s">
        <v>34</v>
      </c>
      <c r="M23" s="2">
        <f t="shared" si="0"/>
        <v>17.290000000000003</v>
      </c>
    </row>
    <row r="24" spans="2:13" x14ac:dyDescent="0.3">
      <c r="B24" t="s">
        <v>5</v>
      </c>
      <c r="C24" t="s">
        <v>8</v>
      </c>
      <c r="D24" s="2">
        <v>-0.3</v>
      </c>
      <c r="E24" s="2">
        <f>-0.19+-0.55</f>
        <v>-0.74</v>
      </c>
      <c r="F24" s="2">
        <v>-0.35</v>
      </c>
      <c r="G24" s="2">
        <v>1.78</v>
      </c>
      <c r="H24" s="2">
        <v>1.46</v>
      </c>
      <c r="I24" s="2">
        <f>1.16+0.37</f>
        <v>1.5299999999999998</v>
      </c>
      <c r="J24" s="2">
        <v>1.1399999999999999</v>
      </c>
      <c r="K24" s="2">
        <v>1.1100000000000001</v>
      </c>
      <c r="L24" s="2">
        <v>0.49</v>
      </c>
      <c r="M24" s="2">
        <f t="shared" si="0"/>
        <v>6.12</v>
      </c>
    </row>
    <row r="25" spans="2:13" x14ac:dyDescent="0.3">
      <c r="B25" t="s">
        <v>33</v>
      </c>
      <c r="C25" t="s">
        <v>8</v>
      </c>
      <c r="D25" s="2" t="s">
        <v>34</v>
      </c>
      <c r="E25" s="2">
        <v>0.6</v>
      </c>
      <c r="F25" s="2">
        <v>1.34</v>
      </c>
      <c r="G25" s="2">
        <v>0</v>
      </c>
      <c r="H25" s="2">
        <v>0</v>
      </c>
      <c r="I25" s="2">
        <v>0</v>
      </c>
      <c r="J25" s="2" t="s">
        <v>34</v>
      </c>
      <c r="K25" s="2" t="s">
        <v>34</v>
      </c>
      <c r="L25" s="2" t="s">
        <v>34</v>
      </c>
      <c r="M25" s="2">
        <f t="shared" si="0"/>
        <v>1.94</v>
      </c>
    </row>
    <row r="26" spans="2:13" x14ac:dyDescent="0.3">
      <c r="B26" t="s">
        <v>35</v>
      </c>
      <c r="C26" t="s">
        <v>8</v>
      </c>
      <c r="D26" s="2" t="s">
        <v>34</v>
      </c>
      <c r="E26" s="2">
        <v>0.15</v>
      </c>
      <c r="F26" s="2">
        <v>0.69</v>
      </c>
      <c r="G26" s="2">
        <v>0.81</v>
      </c>
      <c r="H26" s="2">
        <v>0.09</v>
      </c>
      <c r="I26" s="2">
        <v>0.22</v>
      </c>
      <c r="J26" s="2" t="s">
        <v>34</v>
      </c>
      <c r="K26" s="2" t="s">
        <v>34</v>
      </c>
      <c r="L26" s="2" t="s">
        <v>34</v>
      </c>
      <c r="M26" s="2">
        <f t="shared" si="0"/>
        <v>1.96</v>
      </c>
    </row>
    <row r="27" spans="2:13" x14ac:dyDescent="0.3">
      <c r="B27" t="s">
        <v>36</v>
      </c>
      <c r="C27" t="s">
        <v>8</v>
      </c>
      <c r="D27" s="2" t="s">
        <v>34</v>
      </c>
      <c r="E27" s="2">
        <v>0</v>
      </c>
      <c r="F27" s="2">
        <v>0.02</v>
      </c>
      <c r="G27" s="2">
        <v>0.02</v>
      </c>
      <c r="H27" s="2">
        <v>0</v>
      </c>
      <c r="I27" s="2">
        <v>0</v>
      </c>
      <c r="J27" s="2" t="s">
        <v>34</v>
      </c>
      <c r="K27" s="2" t="s">
        <v>34</v>
      </c>
      <c r="L27" s="2" t="s">
        <v>34</v>
      </c>
      <c r="M27" s="2">
        <f t="shared" si="0"/>
        <v>0.04</v>
      </c>
    </row>
    <row r="28" spans="2:13" x14ac:dyDescent="0.3">
      <c r="B28" t="s">
        <v>37</v>
      </c>
      <c r="C28" t="s">
        <v>8</v>
      </c>
      <c r="D28" s="2" t="s">
        <v>34</v>
      </c>
      <c r="E28" s="2">
        <v>0.02</v>
      </c>
      <c r="F28" s="2">
        <v>0.1</v>
      </c>
      <c r="G28" s="2">
        <v>0.11</v>
      </c>
      <c r="H28" s="2">
        <v>0.02</v>
      </c>
      <c r="I28" s="2">
        <f>0.09+0.01</f>
        <v>9.9999999999999992E-2</v>
      </c>
      <c r="J28" s="2">
        <v>0</v>
      </c>
      <c r="K28" s="2">
        <v>0</v>
      </c>
      <c r="L28" s="2">
        <v>0</v>
      </c>
      <c r="M28" s="2">
        <f t="shared" si="0"/>
        <v>0.35</v>
      </c>
    </row>
    <row r="29" spans="2:13" x14ac:dyDescent="0.3">
      <c r="B29" t="s">
        <v>38</v>
      </c>
      <c r="C29" t="s">
        <v>8</v>
      </c>
      <c r="D29" s="2" t="s">
        <v>34</v>
      </c>
      <c r="E29" s="2">
        <v>0.09</v>
      </c>
      <c r="F29" s="2">
        <v>0.47</v>
      </c>
      <c r="G29" s="2">
        <v>0.59</v>
      </c>
      <c r="H29" s="2">
        <v>7.0000000000000007E-2</v>
      </c>
      <c r="I29" s="2">
        <v>0.19</v>
      </c>
      <c r="J29" s="2" t="s">
        <v>34</v>
      </c>
      <c r="K29" s="2" t="s">
        <v>34</v>
      </c>
      <c r="L29" s="2" t="s">
        <v>34</v>
      </c>
      <c r="M29" s="2">
        <f t="shared" si="0"/>
        <v>1.41</v>
      </c>
    </row>
    <row r="30" spans="2:13" x14ac:dyDescent="0.3">
      <c r="B30" t="s">
        <v>39</v>
      </c>
      <c r="C30" t="s">
        <v>8</v>
      </c>
      <c r="D30" s="2" t="s">
        <v>34</v>
      </c>
      <c r="E30" s="2">
        <v>0.19</v>
      </c>
      <c r="F30" s="2">
        <v>4.66</v>
      </c>
      <c r="G30" s="2">
        <v>0</v>
      </c>
      <c r="H30" s="2">
        <v>0</v>
      </c>
      <c r="I30" s="2">
        <v>0</v>
      </c>
      <c r="J30" s="2" t="s">
        <v>34</v>
      </c>
      <c r="K30" s="2" t="s">
        <v>34</v>
      </c>
      <c r="L30" s="2" t="s">
        <v>34</v>
      </c>
      <c r="M30" s="2">
        <f t="shared" si="0"/>
        <v>4.8500000000000005</v>
      </c>
    </row>
    <row r="31" spans="2:13" x14ac:dyDescent="0.3">
      <c r="B31" t="s">
        <v>40</v>
      </c>
      <c r="C31" t="s">
        <v>8</v>
      </c>
      <c r="D31" s="2" t="s">
        <v>34</v>
      </c>
      <c r="E31" s="2">
        <v>0.66</v>
      </c>
      <c r="F31" s="2">
        <v>0.86</v>
      </c>
      <c r="G31" s="2">
        <v>0.79</v>
      </c>
      <c r="H31" s="2">
        <v>0.73</v>
      </c>
      <c r="I31" s="2">
        <v>0</v>
      </c>
      <c r="J31" s="2" t="s">
        <v>34</v>
      </c>
      <c r="K31" s="2" t="s">
        <v>34</v>
      </c>
      <c r="L31" s="2" t="s">
        <v>34</v>
      </c>
      <c r="M31" s="2">
        <f t="shared" si="0"/>
        <v>3.04</v>
      </c>
    </row>
    <row r="32" spans="2:13" x14ac:dyDescent="0.3">
      <c r="B32" t="s">
        <v>6</v>
      </c>
      <c r="C32" t="s">
        <v>8</v>
      </c>
      <c r="D32" s="2">
        <v>0.15</v>
      </c>
      <c r="E32" s="2">
        <v>0.01</v>
      </c>
      <c r="F32" s="2" t="s">
        <v>34</v>
      </c>
      <c r="G32" s="2" t="s">
        <v>34</v>
      </c>
      <c r="H32" s="2" t="s">
        <v>34</v>
      </c>
      <c r="I32" s="2" t="s">
        <v>34</v>
      </c>
      <c r="J32" s="2" t="s">
        <v>34</v>
      </c>
      <c r="K32" s="2" t="s">
        <v>34</v>
      </c>
      <c r="L32" s="2" t="s">
        <v>34</v>
      </c>
      <c r="M32" s="2">
        <f t="shared" si="0"/>
        <v>0.16</v>
      </c>
    </row>
    <row r="33" spans="2:14" x14ac:dyDescent="0.3">
      <c r="B33" t="s">
        <v>7</v>
      </c>
      <c r="C33" t="s">
        <v>8</v>
      </c>
      <c r="D33" s="2">
        <v>0.08</v>
      </c>
      <c r="E33" s="2">
        <v>0.1</v>
      </c>
      <c r="F33" s="2" t="s">
        <v>34</v>
      </c>
      <c r="G33" s="2" t="s">
        <v>34</v>
      </c>
      <c r="H33" s="2" t="s">
        <v>34</v>
      </c>
      <c r="I33" s="2" t="s">
        <v>34</v>
      </c>
      <c r="J33" s="2" t="s">
        <v>34</v>
      </c>
      <c r="K33" s="2" t="s">
        <v>34</v>
      </c>
      <c r="L33" s="2" t="s">
        <v>34</v>
      </c>
      <c r="M33" s="2">
        <f t="shared" si="0"/>
        <v>0.18</v>
      </c>
    </row>
    <row r="34" spans="2:14" x14ac:dyDescent="0.3">
      <c r="B34" t="s">
        <v>9</v>
      </c>
      <c r="C34" t="s">
        <v>8</v>
      </c>
      <c r="D34" s="2">
        <v>3.57</v>
      </c>
      <c r="E34" s="2">
        <v>1.47</v>
      </c>
      <c r="F34" s="2" t="s">
        <v>34</v>
      </c>
      <c r="G34" s="2" t="s">
        <v>34</v>
      </c>
      <c r="H34" s="2" t="s">
        <v>34</v>
      </c>
      <c r="I34" s="2" t="s">
        <v>34</v>
      </c>
      <c r="J34" s="2" t="s">
        <v>34</v>
      </c>
      <c r="K34" s="2" t="s">
        <v>34</v>
      </c>
      <c r="L34" s="2" t="s">
        <v>34</v>
      </c>
      <c r="M34" s="2">
        <f t="shared" si="0"/>
        <v>5.04</v>
      </c>
      <c r="N34" s="2"/>
    </row>
    <row r="35" spans="2:14" x14ac:dyDescent="0.3"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4" x14ac:dyDescent="0.3">
      <c r="B36" t="s">
        <v>41</v>
      </c>
      <c r="C36" t="s">
        <v>14</v>
      </c>
      <c r="D36" s="2">
        <v>0.81</v>
      </c>
      <c r="E36" s="2">
        <v>0.9</v>
      </c>
      <c r="F36" s="2" t="s">
        <v>34</v>
      </c>
      <c r="G36" s="2" t="s">
        <v>34</v>
      </c>
      <c r="H36" s="2" t="s">
        <v>34</v>
      </c>
      <c r="I36" s="2" t="s">
        <v>34</v>
      </c>
      <c r="J36" s="2" t="s">
        <v>34</v>
      </c>
      <c r="K36" s="2" t="s">
        <v>34</v>
      </c>
      <c r="L36" s="2" t="s">
        <v>34</v>
      </c>
      <c r="M36" s="2" t="s">
        <v>34</v>
      </c>
    </row>
    <row r="37" spans="2:14" x14ac:dyDescent="0.3">
      <c r="B37" t="s">
        <v>42</v>
      </c>
      <c r="C37" t="s">
        <v>14</v>
      </c>
      <c r="D37" s="2" t="s">
        <v>34</v>
      </c>
      <c r="E37" s="2">
        <v>0.06</v>
      </c>
      <c r="F37" s="2">
        <v>1.31</v>
      </c>
      <c r="G37" s="2">
        <v>1.0900000000000001</v>
      </c>
      <c r="H37" s="2">
        <v>0.27</v>
      </c>
      <c r="I37" s="2">
        <f>0.07+0.01</f>
        <v>0.08</v>
      </c>
      <c r="J37" s="2">
        <v>0.04</v>
      </c>
      <c r="K37" s="2">
        <v>0.22</v>
      </c>
      <c r="L37" s="2">
        <v>0.08</v>
      </c>
      <c r="M37" s="2">
        <f>SUM(D37:L37)</f>
        <v>3.1500000000000004</v>
      </c>
    </row>
    <row r="38" spans="2:14" x14ac:dyDescent="0.3">
      <c r="B38" t="s">
        <v>43</v>
      </c>
      <c r="C38" t="s">
        <v>14</v>
      </c>
      <c r="D38" s="2" t="s">
        <v>34</v>
      </c>
      <c r="E38" s="2">
        <v>0</v>
      </c>
      <c r="F38" s="2">
        <v>1.1399999999999999</v>
      </c>
      <c r="G38" s="2">
        <v>1.94</v>
      </c>
      <c r="H38" s="2">
        <v>1.1399999999999999</v>
      </c>
      <c r="I38" s="2">
        <v>0.92</v>
      </c>
      <c r="J38" s="2" t="s">
        <v>34</v>
      </c>
      <c r="K38" s="2" t="s">
        <v>34</v>
      </c>
      <c r="L38" s="2" t="s">
        <v>34</v>
      </c>
      <c r="M38" s="2">
        <f>SUM(D38:L38)</f>
        <v>5.14</v>
      </c>
    </row>
    <row r="39" spans="2:14" x14ac:dyDescent="0.3">
      <c r="B39" t="s">
        <v>10</v>
      </c>
      <c r="C39" t="s">
        <v>14</v>
      </c>
      <c r="D39" s="2">
        <v>0</v>
      </c>
      <c r="E39" s="2">
        <v>0</v>
      </c>
      <c r="F39" s="2">
        <v>0.22</v>
      </c>
      <c r="G39" s="2">
        <v>0.1</v>
      </c>
      <c r="H39" s="2">
        <v>0.05</v>
      </c>
      <c r="I39" s="2">
        <f>0+0.03</f>
        <v>0.03</v>
      </c>
      <c r="J39" s="2">
        <v>0.04</v>
      </c>
      <c r="K39" s="2">
        <v>0</v>
      </c>
      <c r="L39" s="2">
        <v>0</v>
      </c>
      <c r="M39" s="2">
        <f>SUM(D39:L39)</f>
        <v>0.44</v>
      </c>
    </row>
    <row r="40" spans="2:14" x14ac:dyDescent="0.3">
      <c r="B40" t="s">
        <v>44</v>
      </c>
      <c r="C40" t="s">
        <v>14</v>
      </c>
      <c r="D40" s="2" t="s">
        <v>34</v>
      </c>
      <c r="E40" s="2">
        <v>0.06</v>
      </c>
      <c r="F40" s="2">
        <v>0.04</v>
      </c>
      <c r="G40" s="2">
        <v>0.04</v>
      </c>
      <c r="H40" s="2">
        <v>0.04</v>
      </c>
      <c r="I40" s="2">
        <v>0</v>
      </c>
      <c r="J40" s="2" t="s">
        <v>34</v>
      </c>
      <c r="K40" s="2" t="s">
        <v>34</v>
      </c>
      <c r="L40" s="2" t="s">
        <v>34</v>
      </c>
      <c r="M40" s="2">
        <f>SUM(D40:L40)</f>
        <v>0.18000000000000002</v>
      </c>
    </row>
    <row r="41" spans="2:14" x14ac:dyDescent="0.3">
      <c r="B41" t="s">
        <v>45</v>
      </c>
      <c r="C41" t="s">
        <v>14</v>
      </c>
      <c r="D41" s="2" t="s">
        <v>34</v>
      </c>
      <c r="E41" s="2">
        <v>0</v>
      </c>
      <c r="F41" s="2">
        <v>7.0000000000000007E-2</v>
      </c>
      <c r="G41" s="2">
        <v>0.17</v>
      </c>
      <c r="H41" s="2">
        <v>0</v>
      </c>
      <c r="I41" s="2">
        <f>0.01+0.02</f>
        <v>0.03</v>
      </c>
      <c r="J41" s="2">
        <v>0.02</v>
      </c>
      <c r="K41" s="2">
        <v>0.02</v>
      </c>
      <c r="L41" s="2">
        <v>0.06</v>
      </c>
      <c r="M41" s="2">
        <f>SUM(D41:L41)</f>
        <v>0.37000000000000005</v>
      </c>
    </row>
    <row r="42" spans="2:14" x14ac:dyDescent="0.3">
      <c r="B42" t="s">
        <v>46</v>
      </c>
      <c r="C42" t="s">
        <v>14</v>
      </c>
      <c r="D42" s="2" t="s">
        <v>34</v>
      </c>
      <c r="E42" s="2">
        <v>0</v>
      </c>
      <c r="F42" s="2">
        <v>0.26</v>
      </c>
      <c r="G42" s="2">
        <v>0.12</v>
      </c>
      <c r="H42" s="2">
        <v>0.03</v>
      </c>
      <c r="I42" s="2">
        <v>0.03</v>
      </c>
      <c r="J42" s="2" t="s">
        <v>34</v>
      </c>
      <c r="K42" s="2" t="s">
        <v>34</v>
      </c>
      <c r="L42" s="2" t="s">
        <v>34</v>
      </c>
      <c r="M42" s="2">
        <f>SUM(D42:L42)</f>
        <v>0.44000000000000006</v>
      </c>
    </row>
    <row r="43" spans="2:14" x14ac:dyDescent="0.3">
      <c r="B43" t="s">
        <v>47</v>
      </c>
      <c r="C43" t="s">
        <v>14</v>
      </c>
      <c r="D43" s="2" t="s">
        <v>34</v>
      </c>
      <c r="E43" s="2">
        <v>0.02</v>
      </c>
      <c r="F43" s="2">
        <v>4.18</v>
      </c>
      <c r="G43" s="2">
        <v>4.05</v>
      </c>
      <c r="H43" s="2">
        <v>1.69</v>
      </c>
      <c r="I43" s="2">
        <v>0.78</v>
      </c>
      <c r="J43" s="2" t="s">
        <v>34</v>
      </c>
      <c r="K43" s="2" t="s">
        <v>34</v>
      </c>
      <c r="L43" s="2" t="s">
        <v>34</v>
      </c>
      <c r="M43" s="2">
        <f>SUM(D43:L43)</f>
        <v>10.719999999999999</v>
      </c>
    </row>
    <row r="44" spans="2:14" x14ac:dyDescent="0.3">
      <c r="B44" t="s">
        <v>48</v>
      </c>
      <c r="C44" t="s">
        <v>14</v>
      </c>
      <c r="D44" s="2" t="s">
        <v>34</v>
      </c>
      <c r="E44" s="2">
        <v>0</v>
      </c>
      <c r="F44" s="2">
        <v>1.63</v>
      </c>
      <c r="G44" s="2">
        <v>4.6100000000000003</v>
      </c>
      <c r="H44" s="2">
        <v>6.29</v>
      </c>
      <c r="I44" s="2">
        <v>8.86</v>
      </c>
      <c r="J44" s="2" t="s">
        <v>34</v>
      </c>
      <c r="K44" s="2" t="s">
        <v>34</v>
      </c>
      <c r="L44" s="2" t="s">
        <v>34</v>
      </c>
      <c r="M44" s="2">
        <f>SUM(D44:L44)</f>
        <v>21.39</v>
      </c>
    </row>
    <row r="45" spans="2:14" x14ac:dyDescent="0.3">
      <c r="B45" t="s">
        <v>49</v>
      </c>
      <c r="C45" t="s">
        <v>14</v>
      </c>
      <c r="D45" s="2" t="s">
        <v>34</v>
      </c>
      <c r="E45" s="2">
        <v>1.35</v>
      </c>
      <c r="F45" s="2">
        <v>1.02</v>
      </c>
      <c r="G45" s="2">
        <v>3.73</v>
      </c>
      <c r="H45" s="2">
        <v>3.18</v>
      </c>
      <c r="I45" s="2">
        <v>0.25</v>
      </c>
      <c r="J45" s="2" t="s">
        <v>34</v>
      </c>
      <c r="K45" s="2" t="s">
        <v>34</v>
      </c>
      <c r="L45" s="2" t="s">
        <v>34</v>
      </c>
      <c r="M45" s="2">
        <f>SUM(D45:L45)</f>
        <v>9.5299999999999994</v>
      </c>
    </row>
    <row r="46" spans="2:14" x14ac:dyDescent="0.3">
      <c r="B46" t="s">
        <v>50</v>
      </c>
      <c r="C46" t="s">
        <v>14</v>
      </c>
      <c r="D46" s="2" t="s">
        <v>34</v>
      </c>
      <c r="E46" s="2">
        <v>0.28999999999999998</v>
      </c>
      <c r="F46" s="2">
        <v>1.1299999999999999</v>
      </c>
      <c r="G46" s="2">
        <v>4.62</v>
      </c>
      <c r="H46" s="2">
        <v>1.42</v>
      </c>
      <c r="I46" s="2">
        <f>0.46+0.11</f>
        <v>0.57000000000000006</v>
      </c>
      <c r="J46" s="2">
        <v>0.49</v>
      </c>
      <c r="K46" s="2">
        <v>0.06</v>
      </c>
      <c r="L46" s="2">
        <v>0.42</v>
      </c>
      <c r="M46" s="2">
        <f>SUM(D46:L46)</f>
        <v>9</v>
      </c>
    </row>
    <row r="47" spans="2:14" x14ac:dyDescent="0.3">
      <c r="B47" t="s">
        <v>51</v>
      </c>
      <c r="C47" t="s">
        <v>14</v>
      </c>
      <c r="D47" s="2" t="s">
        <v>34</v>
      </c>
      <c r="E47" s="2">
        <v>0.59</v>
      </c>
      <c r="F47" s="2">
        <v>0.18</v>
      </c>
      <c r="G47" s="2">
        <v>2.69</v>
      </c>
      <c r="H47" s="2">
        <v>0.05</v>
      </c>
      <c r="I47" s="2">
        <v>0</v>
      </c>
      <c r="J47" s="2" t="s">
        <v>34</v>
      </c>
      <c r="K47" s="2" t="s">
        <v>34</v>
      </c>
      <c r="L47" s="2" t="s">
        <v>34</v>
      </c>
      <c r="M47" s="2">
        <f>SUM(D47:L47)</f>
        <v>3.51</v>
      </c>
    </row>
    <row r="48" spans="2:14" x14ac:dyDescent="0.3">
      <c r="B48" t="s">
        <v>52</v>
      </c>
      <c r="C48" t="s">
        <v>14</v>
      </c>
      <c r="D48" s="2" t="s">
        <v>34</v>
      </c>
      <c r="E48" s="2">
        <v>0.23</v>
      </c>
      <c r="F48" s="2">
        <v>0</v>
      </c>
      <c r="G48" s="2">
        <v>0.01</v>
      </c>
      <c r="H48" s="2">
        <v>0</v>
      </c>
      <c r="I48" s="2">
        <v>0</v>
      </c>
      <c r="J48" s="2" t="s">
        <v>34</v>
      </c>
      <c r="K48" s="2" t="s">
        <v>34</v>
      </c>
      <c r="L48" s="2" t="s">
        <v>34</v>
      </c>
      <c r="M48" s="2">
        <f>SUM(D48:L48)</f>
        <v>0.24000000000000002</v>
      </c>
    </row>
    <row r="49" spans="2:13" x14ac:dyDescent="0.3">
      <c r="B49" t="s">
        <v>53</v>
      </c>
      <c r="C49" t="s">
        <v>14</v>
      </c>
      <c r="D49" s="2" t="s">
        <v>34</v>
      </c>
      <c r="E49" s="2">
        <v>0.1</v>
      </c>
      <c r="F49" s="2">
        <v>0.04</v>
      </c>
      <c r="G49" s="2">
        <v>0.04</v>
      </c>
      <c r="H49" s="2">
        <v>0.03</v>
      </c>
      <c r="I49" s="2">
        <v>0.03</v>
      </c>
      <c r="J49" s="2" t="s">
        <v>34</v>
      </c>
      <c r="K49" s="2" t="s">
        <v>34</v>
      </c>
      <c r="L49" s="2" t="s">
        <v>34</v>
      </c>
      <c r="M49" s="2">
        <f>SUM(D49:L49)</f>
        <v>0.24000000000000002</v>
      </c>
    </row>
    <row r="50" spans="2:13" x14ac:dyDescent="0.3">
      <c r="B50" t="s">
        <v>54</v>
      </c>
      <c r="C50" t="s">
        <v>14</v>
      </c>
      <c r="D50" s="2" t="s">
        <v>34</v>
      </c>
      <c r="E50" s="2">
        <v>0</v>
      </c>
      <c r="F50" s="2">
        <v>7.0000000000000007E-2</v>
      </c>
      <c r="G50" s="2">
        <v>0</v>
      </c>
      <c r="H50" s="2">
        <v>0.05</v>
      </c>
      <c r="I50" s="2">
        <v>0.01</v>
      </c>
      <c r="J50" s="2" t="s">
        <v>34</v>
      </c>
      <c r="K50" s="2" t="s">
        <v>34</v>
      </c>
      <c r="L50" s="2" t="s">
        <v>34</v>
      </c>
      <c r="M50" s="2">
        <f>SUM(D50:L50)</f>
        <v>0.13</v>
      </c>
    </row>
    <row r="51" spans="2:13" x14ac:dyDescent="0.3">
      <c r="B51" t="s">
        <v>55</v>
      </c>
      <c r="C51" t="s">
        <v>14</v>
      </c>
      <c r="D51" s="2" t="s">
        <v>34</v>
      </c>
      <c r="E51" s="2">
        <v>0</v>
      </c>
      <c r="F51" s="2">
        <v>0.02</v>
      </c>
      <c r="G51" s="2">
        <v>0</v>
      </c>
      <c r="H51" s="2">
        <v>0</v>
      </c>
      <c r="I51" s="2">
        <v>0</v>
      </c>
      <c r="J51" s="2" t="s">
        <v>34</v>
      </c>
      <c r="K51" s="2" t="s">
        <v>34</v>
      </c>
      <c r="L51" s="2" t="s">
        <v>34</v>
      </c>
      <c r="M51" s="2">
        <f>SUM(D51:L51)</f>
        <v>0.02</v>
      </c>
    </row>
    <row r="52" spans="2:13" x14ac:dyDescent="0.3">
      <c r="B52" t="s">
        <v>56</v>
      </c>
      <c r="C52" t="s">
        <v>14</v>
      </c>
      <c r="D52" s="2" t="s">
        <v>34</v>
      </c>
      <c r="E52" s="2">
        <v>0.01</v>
      </c>
      <c r="F52" s="2">
        <v>0.02</v>
      </c>
      <c r="G52" s="2">
        <v>0.01</v>
      </c>
      <c r="H52" s="2">
        <v>0</v>
      </c>
      <c r="I52" s="2">
        <v>0.02</v>
      </c>
      <c r="J52" s="2" t="s">
        <v>34</v>
      </c>
      <c r="K52" s="2" t="s">
        <v>34</v>
      </c>
      <c r="L52" s="2" t="s">
        <v>34</v>
      </c>
      <c r="M52" s="2">
        <f>SUM(D52:L52)</f>
        <v>0.06</v>
      </c>
    </row>
    <row r="53" spans="2:13" x14ac:dyDescent="0.3">
      <c r="B53" t="s">
        <v>57</v>
      </c>
      <c r="C53" t="s">
        <v>14</v>
      </c>
      <c r="D53" s="2" t="s">
        <v>34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 t="s">
        <v>34</v>
      </c>
      <c r="K53" s="2" t="s">
        <v>34</v>
      </c>
      <c r="L53" s="2" t="s">
        <v>34</v>
      </c>
      <c r="M53" s="2">
        <f>SUM(D53:L53)</f>
        <v>0</v>
      </c>
    </row>
    <row r="54" spans="2:13" x14ac:dyDescent="0.3">
      <c r="B54" t="s">
        <v>58</v>
      </c>
      <c r="C54" t="s">
        <v>14</v>
      </c>
      <c r="D54" s="2" t="s">
        <v>34</v>
      </c>
      <c r="E54" s="2">
        <v>0</v>
      </c>
      <c r="F54" s="2">
        <v>0</v>
      </c>
      <c r="G54" s="2">
        <v>0.26</v>
      </c>
      <c r="H54" s="2">
        <v>7.0000000000000007E-2</v>
      </c>
      <c r="I54" s="2">
        <v>0</v>
      </c>
      <c r="J54" s="2" t="s">
        <v>34</v>
      </c>
      <c r="K54" s="2" t="s">
        <v>34</v>
      </c>
      <c r="L54" s="2" t="s">
        <v>34</v>
      </c>
      <c r="M54" s="2">
        <f>SUM(D54:L54)</f>
        <v>0.33</v>
      </c>
    </row>
    <row r="55" spans="2:13" x14ac:dyDescent="0.3">
      <c r="B55" t="s">
        <v>59</v>
      </c>
      <c r="C55" t="s">
        <v>14</v>
      </c>
      <c r="D55" s="2" t="s">
        <v>34</v>
      </c>
      <c r="E55" s="2">
        <v>0</v>
      </c>
      <c r="F55" s="2">
        <v>0.01</v>
      </c>
      <c r="G55" s="2">
        <v>0</v>
      </c>
      <c r="H55" s="2">
        <v>0.01</v>
      </c>
      <c r="I55" s="2">
        <v>0</v>
      </c>
      <c r="J55" s="2" t="s">
        <v>34</v>
      </c>
      <c r="K55" s="2" t="s">
        <v>34</v>
      </c>
      <c r="L55" s="2" t="s">
        <v>34</v>
      </c>
      <c r="M55" s="2">
        <f>SUM(D55:L55)</f>
        <v>0.02</v>
      </c>
    </row>
    <row r="56" spans="2:13" x14ac:dyDescent="0.3">
      <c r="B56" t="s">
        <v>60</v>
      </c>
      <c r="C56" t="s">
        <v>14</v>
      </c>
      <c r="D56" s="2" t="s">
        <v>34</v>
      </c>
      <c r="E56" s="2">
        <v>0</v>
      </c>
      <c r="F56" s="2">
        <v>0.03</v>
      </c>
      <c r="G56" s="2">
        <v>0.01</v>
      </c>
      <c r="H56" s="2">
        <v>0.01</v>
      </c>
      <c r="I56" s="2">
        <v>0.02</v>
      </c>
      <c r="J56" s="2" t="s">
        <v>34</v>
      </c>
      <c r="K56" s="2" t="s">
        <v>34</v>
      </c>
      <c r="L56" s="2" t="s">
        <v>34</v>
      </c>
      <c r="M56" s="2">
        <f>SUM(D56:L56)</f>
        <v>7.0000000000000007E-2</v>
      </c>
    </row>
    <row r="57" spans="2:13" x14ac:dyDescent="0.3">
      <c r="B57" t="s">
        <v>61</v>
      </c>
      <c r="C57" t="s">
        <v>14</v>
      </c>
      <c r="D57" s="2" t="s">
        <v>34</v>
      </c>
      <c r="E57" s="2">
        <v>0</v>
      </c>
      <c r="F57" s="2">
        <v>1.22</v>
      </c>
      <c r="G57" s="2">
        <v>2.14</v>
      </c>
      <c r="H57" s="2">
        <v>2.14</v>
      </c>
      <c r="I57" s="2">
        <f>2.14+0</f>
        <v>2.14</v>
      </c>
      <c r="J57" s="2">
        <v>0</v>
      </c>
      <c r="K57" s="2">
        <v>1.85</v>
      </c>
      <c r="L57" s="2">
        <v>0</v>
      </c>
      <c r="M57" s="2">
        <f>SUM(D57:L57)</f>
        <v>9.49</v>
      </c>
    </row>
    <row r="58" spans="2:13" x14ac:dyDescent="0.3">
      <c r="B58" t="s">
        <v>11</v>
      </c>
      <c r="C58" t="s">
        <v>14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 t="s">
        <v>34</v>
      </c>
      <c r="K58" s="2" t="s">
        <v>34</v>
      </c>
      <c r="L58" s="2" t="s">
        <v>34</v>
      </c>
      <c r="M58" s="2">
        <f>SUM(D58:L58)</f>
        <v>0</v>
      </c>
    </row>
    <row r="59" spans="2:13" x14ac:dyDescent="0.3">
      <c r="B59" t="s">
        <v>12</v>
      </c>
      <c r="C59" t="s">
        <v>14</v>
      </c>
      <c r="D59" s="2">
        <v>1.1599999999999999</v>
      </c>
      <c r="E59" s="2">
        <v>1.51</v>
      </c>
      <c r="F59" s="2" t="s">
        <v>34</v>
      </c>
      <c r="G59" s="2" t="s">
        <v>34</v>
      </c>
      <c r="H59" s="2" t="s">
        <v>34</v>
      </c>
      <c r="I59" s="2" t="s">
        <v>34</v>
      </c>
      <c r="J59" s="2" t="s">
        <v>34</v>
      </c>
      <c r="K59" s="2" t="s">
        <v>34</v>
      </c>
      <c r="L59" s="2" t="s">
        <v>34</v>
      </c>
      <c r="M59" s="2">
        <f t="shared" ref="M59:M60" si="1">SUM(D59:L59)</f>
        <v>2.67</v>
      </c>
    </row>
    <row r="60" spans="2:13" x14ac:dyDescent="0.3">
      <c r="B60" t="s">
        <v>13</v>
      </c>
      <c r="C60" t="s">
        <v>14</v>
      </c>
      <c r="D60" s="2">
        <v>3.03</v>
      </c>
      <c r="E60" s="2">
        <v>0.65</v>
      </c>
      <c r="F60" s="2" t="s">
        <v>34</v>
      </c>
      <c r="G60" s="2" t="s">
        <v>34</v>
      </c>
      <c r="H60" s="2" t="s">
        <v>34</v>
      </c>
      <c r="I60" s="2" t="s">
        <v>34</v>
      </c>
      <c r="J60" s="2" t="s">
        <v>34</v>
      </c>
      <c r="K60" s="2" t="s">
        <v>34</v>
      </c>
      <c r="L60" s="2" t="s">
        <v>34</v>
      </c>
      <c r="M60" s="2">
        <f t="shared" si="1"/>
        <v>3.6799999999999997</v>
      </c>
    </row>
    <row r="61" spans="2:13" x14ac:dyDescent="0.3"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3">
      <c r="B62" t="s">
        <v>62</v>
      </c>
      <c r="C62" t="s">
        <v>8</v>
      </c>
      <c r="D62" s="2" t="s">
        <v>34</v>
      </c>
      <c r="E62" s="2">
        <v>7.0000000000000007E-2</v>
      </c>
      <c r="F62" s="2">
        <v>0.11</v>
      </c>
      <c r="G62" s="2">
        <v>0.05</v>
      </c>
      <c r="H62" s="2">
        <v>0.06</v>
      </c>
      <c r="I62" s="2">
        <v>7.0000000000000007E-2</v>
      </c>
      <c r="J62" s="2" t="s">
        <v>34</v>
      </c>
      <c r="K62" s="2" t="s">
        <v>34</v>
      </c>
      <c r="L62" s="2" t="s">
        <v>34</v>
      </c>
      <c r="M62" s="2">
        <f t="shared" ref="M62:M64" si="2">SUM(D62:L62)</f>
        <v>0.36</v>
      </c>
    </row>
    <row r="63" spans="2:13" x14ac:dyDescent="0.3">
      <c r="B63" t="s">
        <v>63</v>
      </c>
      <c r="C63" t="s">
        <v>8</v>
      </c>
      <c r="D63" s="2" t="s">
        <v>34</v>
      </c>
      <c r="E63" s="2">
        <v>0.28999999999999998</v>
      </c>
      <c r="F63" s="2">
        <v>0.31</v>
      </c>
      <c r="G63" s="2">
        <v>0.28999999999999998</v>
      </c>
      <c r="H63" s="2">
        <v>0.28999999999999998</v>
      </c>
      <c r="I63" s="2">
        <v>0.33</v>
      </c>
      <c r="J63" s="2" t="s">
        <v>34</v>
      </c>
      <c r="K63" s="2" t="s">
        <v>34</v>
      </c>
      <c r="L63" s="2" t="s">
        <v>34</v>
      </c>
      <c r="M63" s="2">
        <f t="shared" si="2"/>
        <v>1.51</v>
      </c>
    </row>
    <row r="64" spans="2:13" x14ac:dyDescent="0.3">
      <c r="B64" t="s">
        <v>64</v>
      </c>
      <c r="C64" t="s">
        <v>14</v>
      </c>
      <c r="D64" s="2" t="s">
        <v>34</v>
      </c>
      <c r="E64" s="2">
        <v>0.01</v>
      </c>
      <c r="F64" s="2">
        <v>0.01</v>
      </c>
      <c r="G64" s="2">
        <v>0.02</v>
      </c>
      <c r="H64" s="2">
        <v>0.06</v>
      </c>
      <c r="I64" s="2">
        <v>0.04</v>
      </c>
      <c r="J64" s="2" t="s">
        <v>34</v>
      </c>
      <c r="K64" s="2" t="s">
        <v>34</v>
      </c>
      <c r="L64" s="2" t="s">
        <v>34</v>
      </c>
      <c r="M64" s="2">
        <f t="shared" si="2"/>
        <v>0.14000000000000001</v>
      </c>
    </row>
    <row r="65" spans="2:13" x14ac:dyDescent="0.3">
      <c r="D65" s="2"/>
      <c r="E65" s="2"/>
      <c r="F65" s="2"/>
      <c r="G65" s="2"/>
      <c r="H65" s="2"/>
      <c r="I65" s="2"/>
      <c r="J65" s="2"/>
      <c r="K65" s="2"/>
      <c r="L65" s="2"/>
      <c r="M65" s="2"/>
    </row>
    <row r="73" spans="2:13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9" spans="2:13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3">
    <mergeCell ref="B3:M3"/>
    <mergeCell ref="B73:M73"/>
    <mergeCell ref="B79:M7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9"/>
  <sheetViews>
    <sheetView workbookViewId="0"/>
  </sheetViews>
  <sheetFormatPr defaultRowHeight="14.4" x14ac:dyDescent="0.3"/>
  <cols>
    <col min="1" max="1" width="18.109375" bestFit="1" customWidth="1"/>
    <col min="2" max="2" width="38.6640625" bestFit="1" customWidth="1"/>
    <col min="3" max="3" width="13.5546875" bestFit="1" customWidth="1"/>
    <col min="4" max="5" width="10.33203125" bestFit="1" customWidth="1"/>
    <col min="6" max="6" width="11.109375" bestFit="1" customWidth="1"/>
    <col min="7" max="7" width="12.5546875" bestFit="1" customWidth="1"/>
    <col min="8" max="9" width="11.109375" bestFit="1" customWidth="1"/>
    <col min="10" max="10" width="9.109375" bestFit="1" customWidth="1"/>
    <col min="13" max="13" width="12.5546875" bestFit="1" customWidth="1"/>
  </cols>
  <sheetData>
    <row r="3" spans="1:16" x14ac:dyDescent="0.3">
      <c r="B3" s="1" t="s">
        <v>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3">
      <c r="A4" t="s">
        <v>69</v>
      </c>
      <c r="B4" t="s">
        <v>3</v>
      </c>
      <c r="C4" t="s">
        <v>4</v>
      </c>
      <c r="D4">
        <v>2010</v>
      </c>
      <c r="E4">
        <v>2011</v>
      </c>
      <c r="F4">
        <v>2012</v>
      </c>
      <c r="G4">
        <v>2013</v>
      </c>
      <c r="H4">
        <v>2014</v>
      </c>
      <c r="I4">
        <v>2015</v>
      </c>
      <c r="J4">
        <v>2016</v>
      </c>
      <c r="K4">
        <v>2017</v>
      </c>
      <c r="L4">
        <v>2018</v>
      </c>
      <c r="M4" t="s">
        <v>1</v>
      </c>
    </row>
    <row r="5" spans="1:16" x14ac:dyDescent="0.3">
      <c r="A5" t="s">
        <v>67</v>
      </c>
      <c r="B5" t="s">
        <v>15</v>
      </c>
      <c r="C5" t="s">
        <v>8</v>
      </c>
      <c r="D5" s="5" t="s">
        <v>34</v>
      </c>
      <c r="E5" s="5">
        <v>39797</v>
      </c>
      <c r="F5" s="5">
        <v>39213</v>
      </c>
      <c r="G5" s="5">
        <v>39171</v>
      </c>
      <c r="H5" s="5">
        <v>39171</v>
      </c>
      <c r="I5" s="5">
        <v>0</v>
      </c>
      <c r="J5" s="5" t="s">
        <v>34</v>
      </c>
      <c r="K5" s="5" t="s">
        <v>34</v>
      </c>
      <c r="L5" s="5" t="s">
        <v>34</v>
      </c>
      <c r="M5" s="5">
        <f t="shared" ref="M5:M34" si="0">SUM(D5:L5)</f>
        <v>157352</v>
      </c>
      <c r="N5" s="3"/>
      <c r="O5" s="3"/>
      <c r="P5" s="3"/>
    </row>
    <row r="6" spans="1:16" x14ac:dyDescent="0.3">
      <c r="A6" t="s">
        <v>67</v>
      </c>
      <c r="B6" t="s">
        <v>16</v>
      </c>
      <c r="C6" t="s">
        <v>8</v>
      </c>
      <c r="D6" s="5" t="s">
        <v>34</v>
      </c>
      <c r="E6" s="5">
        <v>1881</v>
      </c>
      <c r="F6" s="5">
        <v>3327</v>
      </c>
      <c r="G6" s="5">
        <v>2220</v>
      </c>
      <c r="H6" s="5">
        <v>2326</v>
      </c>
      <c r="I6" s="5">
        <f>1772+979</f>
        <v>2751</v>
      </c>
      <c r="J6" s="5">
        <v>2500</v>
      </c>
      <c r="K6" s="5">
        <v>2500</v>
      </c>
      <c r="L6" s="5">
        <v>3272</v>
      </c>
      <c r="M6" s="5">
        <f t="shared" si="0"/>
        <v>20777</v>
      </c>
      <c r="N6" s="3"/>
      <c r="O6" s="3"/>
      <c r="P6" s="3"/>
    </row>
    <row r="7" spans="1:16" x14ac:dyDescent="0.3">
      <c r="A7" t="s">
        <v>67</v>
      </c>
      <c r="B7" t="s">
        <v>17</v>
      </c>
      <c r="C7" t="s">
        <v>8</v>
      </c>
      <c r="D7" s="5" t="s">
        <v>34</v>
      </c>
      <c r="E7" s="5">
        <v>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f t="shared" si="0"/>
        <v>1</v>
      </c>
      <c r="N7" s="3"/>
      <c r="O7" s="3"/>
      <c r="P7" s="3"/>
    </row>
    <row r="8" spans="1:16" x14ac:dyDescent="0.3">
      <c r="A8" t="s">
        <v>67</v>
      </c>
      <c r="B8" t="s">
        <v>18</v>
      </c>
      <c r="C8" t="s">
        <v>8</v>
      </c>
      <c r="D8" s="5" t="s">
        <v>34</v>
      </c>
      <c r="E8" s="5">
        <v>2789</v>
      </c>
      <c r="F8" s="5">
        <v>6793</v>
      </c>
      <c r="G8" s="5">
        <v>11344</v>
      </c>
      <c r="H8" s="5">
        <v>5134</v>
      </c>
      <c r="I8" s="5">
        <f>5710+1003</f>
        <v>6713</v>
      </c>
      <c r="J8" s="5">
        <v>3742</v>
      </c>
      <c r="K8" s="5">
        <v>1278</v>
      </c>
      <c r="L8" s="5">
        <v>1038</v>
      </c>
      <c r="M8" s="5">
        <f t="shared" si="0"/>
        <v>38831</v>
      </c>
      <c r="N8" s="3"/>
      <c r="O8" s="3"/>
      <c r="P8" s="3"/>
    </row>
    <row r="9" spans="1:16" x14ac:dyDescent="0.3">
      <c r="A9" t="s">
        <v>67</v>
      </c>
      <c r="B9" t="s">
        <v>68</v>
      </c>
      <c r="C9" t="s">
        <v>8</v>
      </c>
      <c r="D9" s="5" t="s">
        <v>34</v>
      </c>
      <c r="E9" s="5" t="s">
        <v>34</v>
      </c>
      <c r="F9" s="5" t="s">
        <v>34</v>
      </c>
      <c r="G9" s="5" t="s">
        <v>34</v>
      </c>
      <c r="H9" s="5" t="s">
        <v>34</v>
      </c>
      <c r="I9" s="5">
        <v>0</v>
      </c>
      <c r="J9" s="5">
        <v>567</v>
      </c>
      <c r="K9" s="5">
        <v>708</v>
      </c>
      <c r="L9" s="5">
        <v>608</v>
      </c>
      <c r="M9" s="5">
        <f t="shared" si="0"/>
        <v>1883</v>
      </c>
      <c r="N9" s="3"/>
      <c r="O9" s="3"/>
      <c r="P9" s="3"/>
    </row>
    <row r="10" spans="1:16" x14ac:dyDescent="0.3">
      <c r="A10" t="s">
        <v>67</v>
      </c>
      <c r="B10" t="s">
        <v>19</v>
      </c>
      <c r="C10" t="s">
        <v>8</v>
      </c>
      <c r="D10" s="5" t="s">
        <v>34</v>
      </c>
      <c r="E10" s="5">
        <v>176</v>
      </c>
      <c r="F10" s="5">
        <v>803</v>
      </c>
      <c r="G10" s="5">
        <v>1251</v>
      </c>
      <c r="H10" s="5">
        <v>1015</v>
      </c>
      <c r="I10" s="5">
        <v>1102</v>
      </c>
      <c r="J10" s="5" t="s">
        <v>34</v>
      </c>
      <c r="K10" s="5" t="s">
        <v>34</v>
      </c>
      <c r="L10" s="5" t="s">
        <v>34</v>
      </c>
      <c r="M10" s="5">
        <f t="shared" si="0"/>
        <v>4347</v>
      </c>
      <c r="N10" s="3"/>
      <c r="O10" s="3"/>
      <c r="P10" s="3"/>
    </row>
    <row r="11" spans="1:16" x14ac:dyDescent="0.3">
      <c r="A11" t="s">
        <v>67</v>
      </c>
      <c r="B11" t="s">
        <v>20</v>
      </c>
      <c r="C11" t="s">
        <v>8</v>
      </c>
      <c r="D11" s="5" t="s">
        <v>34</v>
      </c>
      <c r="E11" s="5">
        <v>225</v>
      </c>
      <c r="F11" s="5">
        <v>547</v>
      </c>
      <c r="G11" s="5">
        <v>674</v>
      </c>
      <c r="H11" s="5">
        <v>739</v>
      </c>
      <c r="I11" s="5">
        <v>770</v>
      </c>
      <c r="J11" s="5" t="s">
        <v>34</v>
      </c>
      <c r="K11" s="5" t="s">
        <v>34</v>
      </c>
      <c r="L11" s="5" t="s">
        <v>34</v>
      </c>
      <c r="M11" s="5">
        <f t="shared" si="0"/>
        <v>2955</v>
      </c>
      <c r="N11" s="3"/>
      <c r="O11" s="3"/>
      <c r="P11" s="3"/>
    </row>
    <row r="12" spans="1:16" x14ac:dyDescent="0.3">
      <c r="A12" t="s">
        <v>67</v>
      </c>
      <c r="B12" t="s">
        <v>21</v>
      </c>
      <c r="C12" t="s">
        <v>8</v>
      </c>
      <c r="D12" s="5" t="s">
        <v>34</v>
      </c>
      <c r="E12" s="5">
        <v>0</v>
      </c>
      <c r="F12" s="5">
        <v>41</v>
      </c>
      <c r="G12" s="5">
        <v>41</v>
      </c>
      <c r="H12" s="5">
        <v>45</v>
      </c>
      <c r="I12" s="5">
        <v>113</v>
      </c>
      <c r="J12" s="5" t="s">
        <v>34</v>
      </c>
      <c r="K12" s="5" t="s">
        <v>34</v>
      </c>
      <c r="L12" s="5" t="s">
        <v>34</v>
      </c>
      <c r="M12" s="5">
        <f t="shared" si="0"/>
        <v>240</v>
      </c>
      <c r="N12" s="3"/>
      <c r="O12" s="3"/>
      <c r="P12" s="3"/>
    </row>
    <row r="13" spans="1:16" x14ac:dyDescent="0.3">
      <c r="A13" t="s">
        <v>67</v>
      </c>
      <c r="B13" t="s">
        <v>22</v>
      </c>
      <c r="C13" t="s">
        <v>8</v>
      </c>
      <c r="D13" s="5" t="s">
        <v>34</v>
      </c>
      <c r="E13" s="5">
        <v>30</v>
      </c>
      <c r="F13" s="5">
        <v>187</v>
      </c>
      <c r="G13" s="5">
        <v>331</v>
      </c>
      <c r="H13" s="5">
        <v>261</v>
      </c>
      <c r="I13" s="5">
        <v>249</v>
      </c>
      <c r="J13" s="5" t="s">
        <v>34</v>
      </c>
      <c r="K13" s="5" t="s">
        <v>34</v>
      </c>
      <c r="L13" s="5" t="s">
        <v>34</v>
      </c>
      <c r="M13" s="5">
        <f t="shared" si="0"/>
        <v>1058</v>
      </c>
      <c r="N13" s="3"/>
      <c r="O13" s="3"/>
      <c r="P13" s="3"/>
    </row>
    <row r="14" spans="1:16" x14ac:dyDescent="0.3">
      <c r="A14" t="s">
        <v>67</v>
      </c>
      <c r="B14" t="s">
        <v>23</v>
      </c>
      <c r="C14" t="s">
        <v>8</v>
      </c>
      <c r="D14" s="5" t="s">
        <v>34</v>
      </c>
      <c r="E14" s="5">
        <v>50</v>
      </c>
      <c r="F14" s="5">
        <v>127</v>
      </c>
      <c r="G14" s="5">
        <v>137</v>
      </c>
      <c r="H14" s="5">
        <v>225</v>
      </c>
      <c r="I14" s="5">
        <v>87</v>
      </c>
      <c r="J14" s="5" t="s">
        <v>34</v>
      </c>
      <c r="K14" s="5" t="s">
        <v>34</v>
      </c>
      <c r="L14" s="5" t="s">
        <v>34</v>
      </c>
      <c r="M14" s="5">
        <f t="shared" si="0"/>
        <v>626</v>
      </c>
      <c r="N14" s="3"/>
      <c r="O14" s="3"/>
      <c r="P14" s="3"/>
    </row>
    <row r="15" spans="1:16" x14ac:dyDescent="0.3">
      <c r="A15" t="s">
        <v>67</v>
      </c>
      <c r="B15" t="s">
        <v>24</v>
      </c>
      <c r="C15" t="s">
        <v>8</v>
      </c>
      <c r="D15" s="5" t="s">
        <v>34</v>
      </c>
      <c r="E15" s="5">
        <v>45</v>
      </c>
      <c r="F15" s="5">
        <v>88</v>
      </c>
      <c r="G15" s="5">
        <v>85</v>
      </c>
      <c r="H15" s="5">
        <v>100</v>
      </c>
      <c r="I15" s="5">
        <v>39</v>
      </c>
      <c r="J15" s="5" t="s">
        <v>34</v>
      </c>
      <c r="K15" s="5" t="s">
        <v>34</v>
      </c>
      <c r="L15" s="5" t="s">
        <v>34</v>
      </c>
      <c r="M15" s="5">
        <f t="shared" si="0"/>
        <v>357</v>
      </c>
      <c r="N15" s="3"/>
      <c r="O15" s="3"/>
      <c r="P15" s="3"/>
    </row>
    <row r="16" spans="1:16" x14ac:dyDescent="0.3">
      <c r="A16" t="s">
        <v>67</v>
      </c>
      <c r="B16" t="s">
        <v>25</v>
      </c>
      <c r="C16" t="s">
        <v>8</v>
      </c>
      <c r="D16" s="5" t="s">
        <v>34</v>
      </c>
      <c r="E16" s="5">
        <v>170</v>
      </c>
      <c r="F16" s="5">
        <v>5320</v>
      </c>
      <c r="G16" s="5">
        <v>8021</v>
      </c>
      <c r="H16" s="5">
        <v>2647</v>
      </c>
      <c r="I16" s="5">
        <f>3734+0</f>
        <v>3734</v>
      </c>
      <c r="J16" s="5">
        <v>1471</v>
      </c>
      <c r="K16" s="5">
        <v>478</v>
      </c>
      <c r="L16" s="5">
        <v>209</v>
      </c>
      <c r="M16" s="5">
        <f t="shared" si="0"/>
        <v>22050</v>
      </c>
      <c r="N16" s="3"/>
      <c r="O16" s="3"/>
      <c r="P16" s="3"/>
    </row>
    <row r="17" spans="1:16" x14ac:dyDescent="0.3">
      <c r="A17" t="s">
        <v>67</v>
      </c>
      <c r="B17" t="s">
        <v>26</v>
      </c>
      <c r="C17" t="s">
        <v>8</v>
      </c>
      <c r="D17" s="5" t="s">
        <v>34</v>
      </c>
      <c r="E17" s="5">
        <v>0</v>
      </c>
      <c r="F17" s="5">
        <v>3</v>
      </c>
      <c r="G17" s="5">
        <v>3</v>
      </c>
      <c r="H17" s="5">
        <v>0</v>
      </c>
      <c r="I17" s="5">
        <v>0</v>
      </c>
      <c r="J17" s="5" t="s">
        <v>34</v>
      </c>
      <c r="K17" s="5" t="s">
        <v>34</v>
      </c>
      <c r="L17" s="5" t="s">
        <v>34</v>
      </c>
      <c r="M17" s="5">
        <f t="shared" si="0"/>
        <v>6</v>
      </c>
      <c r="N17" s="3"/>
      <c r="O17" s="3"/>
      <c r="P17" s="3"/>
    </row>
    <row r="18" spans="1:16" x14ac:dyDescent="0.3">
      <c r="A18" t="s">
        <v>67</v>
      </c>
      <c r="B18" t="s">
        <v>27</v>
      </c>
      <c r="C18" t="s">
        <v>8</v>
      </c>
      <c r="D18" s="5" t="s">
        <v>34</v>
      </c>
      <c r="E18" s="5">
        <v>304</v>
      </c>
      <c r="F18" s="5">
        <v>873</v>
      </c>
      <c r="G18" s="5">
        <v>2006</v>
      </c>
      <c r="H18" s="5">
        <v>471</v>
      </c>
      <c r="I18" s="5">
        <v>298</v>
      </c>
      <c r="J18" s="5" t="s">
        <v>34</v>
      </c>
      <c r="K18" s="5" t="s">
        <v>34</v>
      </c>
      <c r="L18" s="5" t="s">
        <v>34</v>
      </c>
      <c r="M18" s="5">
        <f t="shared" si="0"/>
        <v>3952</v>
      </c>
      <c r="N18" s="3"/>
      <c r="O18" s="3"/>
      <c r="P18" s="3"/>
    </row>
    <row r="19" spans="1:16" x14ac:dyDescent="0.3">
      <c r="A19" t="s">
        <v>67</v>
      </c>
      <c r="B19" t="s">
        <v>28</v>
      </c>
      <c r="C19" t="s">
        <v>8</v>
      </c>
      <c r="D19" s="5" t="s">
        <v>34</v>
      </c>
      <c r="E19" s="5">
        <v>394</v>
      </c>
      <c r="F19" s="5">
        <v>780</v>
      </c>
      <c r="G19" s="5">
        <v>509</v>
      </c>
      <c r="H19" s="5">
        <v>271</v>
      </c>
      <c r="I19" s="5">
        <v>338</v>
      </c>
      <c r="J19" s="5" t="s">
        <v>34</v>
      </c>
      <c r="K19" s="5" t="s">
        <v>34</v>
      </c>
      <c r="L19" s="5" t="s">
        <v>34</v>
      </c>
      <c r="M19" s="5">
        <f t="shared" si="0"/>
        <v>2292</v>
      </c>
      <c r="N19" s="3"/>
      <c r="O19" s="3"/>
      <c r="P19" s="3"/>
    </row>
    <row r="20" spans="1:16" x14ac:dyDescent="0.3">
      <c r="A20" t="s">
        <v>67</v>
      </c>
      <c r="B20" t="s">
        <v>29</v>
      </c>
      <c r="C20" t="s">
        <v>8</v>
      </c>
      <c r="D20" s="5" t="s">
        <v>34</v>
      </c>
      <c r="E20" s="5">
        <v>471</v>
      </c>
      <c r="F20" s="5">
        <v>658</v>
      </c>
      <c r="G20" s="5">
        <v>1377</v>
      </c>
      <c r="H20" s="5">
        <v>626</v>
      </c>
      <c r="I20" s="5">
        <f>511+251</f>
        <v>762</v>
      </c>
      <c r="J20" s="5">
        <v>266</v>
      </c>
      <c r="K20" s="5">
        <v>295</v>
      </c>
      <c r="L20" s="5">
        <v>776</v>
      </c>
      <c r="M20" s="5">
        <f t="shared" si="0"/>
        <v>5231</v>
      </c>
      <c r="N20" s="3"/>
      <c r="O20" s="3"/>
      <c r="P20" s="3"/>
    </row>
    <row r="21" spans="1:16" x14ac:dyDescent="0.3">
      <c r="A21" t="s">
        <v>67</v>
      </c>
      <c r="B21" t="s">
        <v>30</v>
      </c>
      <c r="C21" t="s">
        <v>8</v>
      </c>
      <c r="D21" s="5" t="s">
        <v>34</v>
      </c>
      <c r="E21" s="5">
        <v>64</v>
      </c>
      <c r="F21" s="5">
        <v>178</v>
      </c>
      <c r="G21" s="5">
        <v>160</v>
      </c>
      <c r="H21" s="5">
        <v>56</v>
      </c>
      <c r="I21" s="5">
        <v>96</v>
      </c>
      <c r="J21" s="5" t="s">
        <v>34</v>
      </c>
      <c r="K21" s="5" t="s">
        <v>34</v>
      </c>
      <c r="L21" s="5" t="s">
        <v>34</v>
      </c>
      <c r="M21" s="5">
        <f t="shared" si="0"/>
        <v>554</v>
      </c>
      <c r="N21" s="3"/>
      <c r="O21" s="3"/>
      <c r="P21" s="3"/>
    </row>
    <row r="22" spans="1:16" x14ac:dyDescent="0.3">
      <c r="A22" t="s">
        <v>67</v>
      </c>
      <c r="B22" t="s">
        <v>31</v>
      </c>
      <c r="C22" t="s">
        <v>8</v>
      </c>
      <c r="D22" s="5" t="s">
        <v>34</v>
      </c>
      <c r="E22" s="5">
        <v>30</v>
      </c>
      <c r="F22" s="5">
        <v>229</v>
      </c>
      <c r="G22" s="5">
        <v>517</v>
      </c>
      <c r="H22" s="5">
        <v>97</v>
      </c>
      <c r="I22" s="5">
        <f>155+60</f>
        <v>215</v>
      </c>
      <c r="J22" s="5">
        <v>310</v>
      </c>
      <c r="K22" s="5">
        <v>206</v>
      </c>
      <c r="L22" s="5">
        <v>186</v>
      </c>
      <c r="M22" s="5">
        <f t="shared" si="0"/>
        <v>1790</v>
      </c>
      <c r="N22" s="3"/>
      <c r="O22" s="3"/>
      <c r="P22" s="3"/>
    </row>
    <row r="23" spans="1:16" x14ac:dyDescent="0.3">
      <c r="A23" t="s">
        <v>67</v>
      </c>
      <c r="B23" t="s">
        <v>32</v>
      </c>
      <c r="C23" t="s">
        <v>8</v>
      </c>
      <c r="D23" s="5" t="s">
        <v>34</v>
      </c>
      <c r="E23" s="5">
        <v>1363</v>
      </c>
      <c r="F23" s="5">
        <v>3491</v>
      </c>
      <c r="G23" s="5">
        <v>998</v>
      </c>
      <c r="H23" s="5">
        <v>287</v>
      </c>
      <c r="I23" s="5">
        <v>223</v>
      </c>
      <c r="J23" s="5" t="s">
        <v>34</v>
      </c>
      <c r="K23" s="5" t="s">
        <v>34</v>
      </c>
      <c r="L23" s="5" t="s">
        <v>34</v>
      </c>
      <c r="M23" s="5">
        <f t="shared" si="0"/>
        <v>6362</v>
      </c>
      <c r="N23" s="3"/>
      <c r="O23" s="3"/>
      <c r="P23" s="3"/>
    </row>
    <row r="24" spans="1:16" x14ac:dyDescent="0.3">
      <c r="A24" t="s">
        <v>67</v>
      </c>
      <c r="B24" t="s">
        <v>5</v>
      </c>
      <c r="C24" t="s">
        <v>8</v>
      </c>
      <c r="D24" s="5">
        <v>-363</v>
      </c>
      <c r="E24" s="5">
        <f>-233+-667</f>
        <v>-900</v>
      </c>
      <c r="F24" s="5">
        <v>-416</v>
      </c>
      <c r="G24" s="5">
        <v>2149</v>
      </c>
      <c r="H24" s="5">
        <v>1754</v>
      </c>
      <c r="I24" s="5">
        <f>1394+472</f>
        <v>1866</v>
      </c>
      <c r="J24" s="5">
        <v>1473</v>
      </c>
      <c r="K24" s="5">
        <v>1439</v>
      </c>
      <c r="L24" s="5">
        <v>639</v>
      </c>
      <c r="M24" s="5">
        <f t="shared" si="0"/>
        <v>7641</v>
      </c>
      <c r="N24" s="3"/>
      <c r="O24" s="3"/>
      <c r="P24" s="3"/>
    </row>
    <row r="25" spans="1:16" x14ac:dyDescent="0.3">
      <c r="A25" t="s">
        <v>67</v>
      </c>
      <c r="B25" t="s">
        <v>33</v>
      </c>
      <c r="C25" t="s">
        <v>8</v>
      </c>
      <c r="D25" s="5" t="s">
        <v>34</v>
      </c>
      <c r="E25" s="5">
        <v>992</v>
      </c>
      <c r="F25" s="5">
        <v>2215</v>
      </c>
      <c r="G25" s="5">
        <v>0</v>
      </c>
      <c r="H25" s="5">
        <v>0</v>
      </c>
      <c r="I25" s="5">
        <v>0</v>
      </c>
      <c r="J25" s="5" t="s">
        <v>34</v>
      </c>
      <c r="K25" s="5" t="s">
        <v>34</v>
      </c>
      <c r="L25" s="5" t="s">
        <v>34</v>
      </c>
      <c r="M25" s="5">
        <f t="shared" si="0"/>
        <v>3207</v>
      </c>
      <c r="N25" s="3"/>
      <c r="O25" s="3"/>
      <c r="P25" s="3"/>
    </row>
    <row r="26" spans="1:16" x14ac:dyDescent="0.3">
      <c r="A26" t="s">
        <v>67</v>
      </c>
      <c r="B26" t="s">
        <v>35</v>
      </c>
      <c r="C26" t="s">
        <v>8</v>
      </c>
      <c r="D26" s="5" t="s">
        <v>34</v>
      </c>
      <c r="E26" s="5">
        <v>502</v>
      </c>
      <c r="F26" s="5">
        <v>2327</v>
      </c>
      <c r="G26" s="5">
        <v>2753</v>
      </c>
      <c r="H26" s="5">
        <v>293</v>
      </c>
      <c r="I26" s="5">
        <v>754</v>
      </c>
      <c r="J26" s="5" t="s">
        <v>34</v>
      </c>
      <c r="K26" s="5" t="s">
        <v>34</v>
      </c>
      <c r="L26" s="5" t="s">
        <v>34</v>
      </c>
      <c r="M26" s="5">
        <f t="shared" si="0"/>
        <v>6629</v>
      </c>
      <c r="N26" s="3"/>
      <c r="O26" s="3"/>
      <c r="P26" s="3"/>
    </row>
    <row r="27" spans="1:16" x14ac:dyDescent="0.3">
      <c r="A27" t="s">
        <v>67</v>
      </c>
      <c r="B27" t="s">
        <v>36</v>
      </c>
      <c r="C27" t="s">
        <v>8</v>
      </c>
      <c r="D27" s="5" t="s">
        <v>34</v>
      </c>
      <c r="E27" s="5">
        <v>36</v>
      </c>
      <c r="F27" s="5">
        <v>199</v>
      </c>
      <c r="G27" s="5">
        <v>174</v>
      </c>
      <c r="H27" s="5">
        <v>16</v>
      </c>
      <c r="I27" s="5">
        <v>44</v>
      </c>
      <c r="J27" s="5" t="s">
        <v>34</v>
      </c>
      <c r="K27" s="5" t="s">
        <v>34</v>
      </c>
      <c r="L27" s="5" t="s">
        <v>34</v>
      </c>
      <c r="M27" s="5">
        <f t="shared" si="0"/>
        <v>469</v>
      </c>
      <c r="N27" s="3"/>
      <c r="O27" s="3"/>
      <c r="P27" s="3"/>
    </row>
    <row r="28" spans="1:16" x14ac:dyDescent="0.3">
      <c r="A28" t="s">
        <v>67</v>
      </c>
      <c r="B28" t="s">
        <v>37</v>
      </c>
      <c r="C28" t="s">
        <v>8</v>
      </c>
      <c r="D28" s="5" t="s">
        <v>34</v>
      </c>
      <c r="E28" s="5">
        <v>36</v>
      </c>
      <c r="F28" s="5">
        <v>204</v>
      </c>
      <c r="G28" s="5">
        <v>233</v>
      </c>
      <c r="H28" s="5">
        <v>38</v>
      </c>
      <c r="I28" s="5">
        <f>199+84</f>
        <v>283</v>
      </c>
      <c r="J28" s="5">
        <v>20</v>
      </c>
      <c r="K28" s="5">
        <v>9</v>
      </c>
      <c r="L28" s="5">
        <v>25</v>
      </c>
      <c r="M28" s="5">
        <f t="shared" si="0"/>
        <v>848</v>
      </c>
      <c r="N28" s="3"/>
      <c r="O28" s="3"/>
      <c r="P28" s="3"/>
    </row>
    <row r="29" spans="1:16" x14ac:dyDescent="0.3">
      <c r="A29" t="s">
        <v>67</v>
      </c>
      <c r="B29" t="s">
        <v>38</v>
      </c>
      <c r="C29" t="s">
        <v>8</v>
      </c>
      <c r="D29" s="5" t="s">
        <v>34</v>
      </c>
      <c r="E29" s="5">
        <v>417</v>
      </c>
      <c r="F29" s="5">
        <v>2198</v>
      </c>
      <c r="G29" s="5">
        <v>2750</v>
      </c>
      <c r="H29" s="5">
        <v>330</v>
      </c>
      <c r="I29" s="5">
        <v>893</v>
      </c>
      <c r="J29" s="5" t="s">
        <v>34</v>
      </c>
      <c r="K29" s="5" t="s">
        <v>34</v>
      </c>
      <c r="L29" s="5" t="s">
        <v>34</v>
      </c>
      <c r="M29" s="5">
        <f t="shared" si="0"/>
        <v>6588</v>
      </c>
      <c r="N29" s="3"/>
      <c r="O29" s="3"/>
      <c r="P29" s="3"/>
    </row>
    <row r="30" spans="1:16" x14ac:dyDescent="0.3">
      <c r="A30" t="s">
        <v>67</v>
      </c>
      <c r="B30" t="s">
        <v>39</v>
      </c>
      <c r="C30" t="s">
        <v>8</v>
      </c>
      <c r="D30" s="5" t="s">
        <v>34</v>
      </c>
      <c r="E30" s="5">
        <v>3200</v>
      </c>
      <c r="F30" s="5">
        <v>77646</v>
      </c>
      <c r="G30" s="5">
        <v>0</v>
      </c>
      <c r="H30" s="5">
        <v>0</v>
      </c>
      <c r="I30" s="5">
        <v>0</v>
      </c>
      <c r="J30" s="5" t="s">
        <v>34</v>
      </c>
      <c r="K30" s="5" t="s">
        <v>34</v>
      </c>
      <c r="L30" s="5" t="s">
        <v>34</v>
      </c>
      <c r="M30" s="5">
        <f t="shared" si="0"/>
        <v>80846</v>
      </c>
      <c r="N30" s="3"/>
      <c r="O30" s="3"/>
      <c r="P30" s="3"/>
    </row>
    <row r="31" spans="1:16" x14ac:dyDescent="0.3">
      <c r="A31" t="s">
        <v>67</v>
      </c>
      <c r="B31" t="s">
        <v>40</v>
      </c>
      <c r="C31" t="s">
        <v>8</v>
      </c>
      <c r="D31" s="5" t="s">
        <v>34</v>
      </c>
      <c r="E31" s="5">
        <v>815</v>
      </c>
      <c r="F31" s="5">
        <v>1064</v>
      </c>
      <c r="G31" s="5">
        <v>982</v>
      </c>
      <c r="H31" s="5">
        <v>903</v>
      </c>
      <c r="I31" s="5">
        <v>0</v>
      </c>
      <c r="J31" s="5" t="s">
        <v>34</v>
      </c>
      <c r="K31" s="5" t="s">
        <v>34</v>
      </c>
      <c r="L31" s="5" t="s">
        <v>34</v>
      </c>
      <c r="M31" s="5">
        <f t="shared" si="0"/>
        <v>3764</v>
      </c>
      <c r="N31" s="3"/>
      <c r="O31" s="3"/>
      <c r="P31" s="3"/>
    </row>
    <row r="32" spans="1:16" x14ac:dyDescent="0.3">
      <c r="A32" t="s">
        <v>67</v>
      </c>
      <c r="B32" t="s">
        <v>6</v>
      </c>
      <c r="C32" t="s">
        <v>8</v>
      </c>
      <c r="D32" s="5">
        <v>264</v>
      </c>
      <c r="E32" s="5">
        <v>27</v>
      </c>
      <c r="F32" s="5" t="s">
        <v>34</v>
      </c>
      <c r="G32" s="5" t="s">
        <v>34</v>
      </c>
      <c r="H32" s="5" t="s">
        <v>34</v>
      </c>
      <c r="I32" s="5" t="s">
        <v>34</v>
      </c>
      <c r="J32" s="5" t="s">
        <v>34</v>
      </c>
      <c r="K32" s="5" t="s">
        <v>34</v>
      </c>
      <c r="L32" s="5" t="s">
        <v>34</v>
      </c>
      <c r="M32" s="5">
        <f t="shared" si="0"/>
        <v>291</v>
      </c>
      <c r="N32" s="3"/>
      <c r="O32" s="3"/>
      <c r="P32" s="3"/>
    </row>
    <row r="33" spans="1:16" x14ac:dyDescent="0.3">
      <c r="A33" t="s">
        <v>67</v>
      </c>
      <c r="B33" t="s">
        <v>7</v>
      </c>
      <c r="C33" t="s">
        <v>8</v>
      </c>
      <c r="D33" s="5">
        <v>113</v>
      </c>
      <c r="E33" s="5">
        <v>75</v>
      </c>
      <c r="F33" s="5" t="s">
        <v>34</v>
      </c>
      <c r="G33" s="5" t="s">
        <v>34</v>
      </c>
      <c r="H33" s="5" t="s">
        <v>34</v>
      </c>
      <c r="I33" s="5" t="s">
        <v>34</v>
      </c>
      <c r="J33" s="5" t="s">
        <v>34</v>
      </c>
      <c r="K33" s="5" t="s">
        <v>34</v>
      </c>
      <c r="L33" s="5" t="s">
        <v>34</v>
      </c>
      <c r="M33" s="5">
        <f t="shared" si="0"/>
        <v>188</v>
      </c>
      <c r="N33" s="3"/>
      <c r="O33" s="3"/>
      <c r="P33" s="3"/>
    </row>
    <row r="34" spans="1:16" x14ac:dyDescent="0.3">
      <c r="A34" t="s">
        <v>67</v>
      </c>
      <c r="B34" t="s">
        <v>9</v>
      </c>
      <c r="C34" t="s">
        <v>8</v>
      </c>
      <c r="D34" s="5">
        <v>11145</v>
      </c>
      <c r="E34" s="5">
        <f>4939+10029</f>
        <v>14968</v>
      </c>
      <c r="F34" s="5">
        <v>8863</v>
      </c>
      <c r="G34" s="5">
        <v>7952</v>
      </c>
      <c r="H34" s="5">
        <v>7927</v>
      </c>
      <c r="I34" s="5">
        <f>5137+2301</f>
        <v>7438</v>
      </c>
      <c r="J34" s="5">
        <v>6696</v>
      </c>
      <c r="K34" s="5">
        <v>12314</v>
      </c>
      <c r="L34" s="5">
        <v>15762</v>
      </c>
      <c r="M34" s="5">
        <f t="shared" si="0"/>
        <v>93065</v>
      </c>
      <c r="N34" s="3"/>
      <c r="O34" s="3"/>
      <c r="P34" s="3"/>
    </row>
    <row r="35" spans="1:16" x14ac:dyDescent="0.3">
      <c r="D35" s="5"/>
      <c r="E35" s="5"/>
      <c r="F35" s="5"/>
      <c r="G35" s="5"/>
      <c r="H35" s="5"/>
      <c r="I35" s="5"/>
      <c r="J35" s="5"/>
      <c r="K35" s="5"/>
      <c r="L35" s="5"/>
      <c r="M35" s="5"/>
      <c r="N35" s="3"/>
      <c r="O35" s="3"/>
      <c r="P35" s="3"/>
    </row>
    <row r="36" spans="1:16" x14ac:dyDescent="0.3">
      <c r="A36" t="s">
        <v>67</v>
      </c>
      <c r="B36" t="s">
        <v>41</v>
      </c>
      <c r="C36" t="s">
        <v>14</v>
      </c>
      <c r="D36" s="5">
        <v>58</v>
      </c>
      <c r="E36" s="5">
        <v>65</v>
      </c>
      <c r="F36" s="5" t="s">
        <v>34</v>
      </c>
      <c r="G36" s="5" t="s">
        <v>34</v>
      </c>
      <c r="H36" s="5" t="s">
        <v>34</v>
      </c>
      <c r="I36" s="5" t="s">
        <v>34</v>
      </c>
      <c r="J36" s="5" t="s">
        <v>34</v>
      </c>
      <c r="K36" s="5" t="s">
        <v>34</v>
      </c>
      <c r="L36" s="5" t="s">
        <v>34</v>
      </c>
      <c r="M36" s="5">
        <f>SUM(D36:L36)</f>
        <v>123</v>
      </c>
      <c r="N36" s="3"/>
      <c r="O36" s="3"/>
      <c r="P36" s="3"/>
    </row>
    <row r="37" spans="1:16" x14ac:dyDescent="0.3">
      <c r="A37" t="s">
        <v>67</v>
      </c>
      <c r="B37" t="s">
        <v>42</v>
      </c>
      <c r="C37" t="s">
        <v>14</v>
      </c>
      <c r="D37" s="5" t="s">
        <v>34</v>
      </c>
      <c r="E37" s="5">
        <v>323</v>
      </c>
      <c r="F37" s="5">
        <v>307</v>
      </c>
      <c r="G37" s="5">
        <v>254</v>
      </c>
      <c r="H37" s="5">
        <v>64</v>
      </c>
      <c r="I37" s="5">
        <f>17+6</f>
        <v>23</v>
      </c>
      <c r="J37" s="5">
        <v>41</v>
      </c>
      <c r="K37" s="5">
        <v>214</v>
      </c>
      <c r="L37" s="5">
        <v>78</v>
      </c>
      <c r="M37" s="5">
        <f>SUM(D37:L37)</f>
        <v>1304</v>
      </c>
      <c r="N37" s="3"/>
      <c r="O37" s="3"/>
      <c r="P37" s="3"/>
    </row>
    <row r="38" spans="1:16" x14ac:dyDescent="0.3">
      <c r="A38" t="s">
        <v>67</v>
      </c>
      <c r="B38" t="s">
        <v>43</v>
      </c>
      <c r="C38" t="s">
        <v>14</v>
      </c>
      <c r="D38" s="5" t="s">
        <v>34</v>
      </c>
      <c r="E38" s="5">
        <v>85</v>
      </c>
      <c r="F38" s="5">
        <v>1608</v>
      </c>
      <c r="G38" s="5">
        <v>2731</v>
      </c>
      <c r="H38" s="5">
        <v>1606</v>
      </c>
      <c r="I38" s="5">
        <v>1296</v>
      </c>
      <c r="J38" s="5" t="s">
        <v>34</v>
      </c>
      <c r="K38" s="5" t="s">
        <v>34</v>
      </c>
      <c r="L38" s="5" t="s">
        <v>34</v>
      </c>
      <c r="M38" s="5">
        <f>SUM(D38:L38)</f>
        <v>7326</v>
      </c>
      <c r="N38" s="3"/>
      <c r="O38" s="3"/>
      <c r="P38" s="3"/>
    </row>
    <row r="39" spans="1:16" x14ac:dyDescent="0.3">
      <c r="A39" t="s">
        <v>70</v>
      </c>
      <c r="B39" t="s">
        <v>10</v>
      </c>
      <c r="C39" t="s">
        <v>14</v>
      </c>
      <c r="D39" s="5">
        <v>3</v>
      </c>
      <c r="E39" s="5">
        <f>0+0</f>
        <v>0</v>
      </c>
      <c r="F39" s="5">
        <v>290</v>
      </c>
      <c r="G39" s="5">
        <v>128</v>
      </c>
      <c r="H39" s="5">
        <v>73</v>
      </c>
      <c r="I39" s="5">
        <f>0+37</f>
        <v>37</v>
      </c>
      <c r="J39" s="5">
        <v>50</v>
      </c>
      <c r="K39" s="5">
        <v>0</v>
      </c>
      <c r="L39" s="5">
        <v>0</v>
      </c>
      <c r="M39" s="5">
        <f>SUM(D39:L39)</f>
        <v>581</v>
      </c>
      <c r="N39" s="3"/>
      <c r="O39" s="3"/>
      <c r="P39" s="3"/>
    </row>
    <row r="40" spans="1:16" x14ac:dyDescent="0.3">
      <c r="A40" t="s">
        <v>67</v>
      </c>
      <c r="B40" t="s">
        <v>44</v>
      </c>
      <c r="C40" t="s">
        <v>14</v>
      </c>
      <c r="D40" s="5" t="s">
        <v>34</v>
      </c>
      <c r="E40" s="5">
        <v>0</v>
      </c>
      <c r="F40" s="5">
        <v>1</v>
      </c>
      <c r="G40" s="5">
        <v>1</v>
      </c>
      <c r="H40" s="5">
        <v>1</v>
      </c>
      <c r="I40" s="5">
        <v>0</v>
      </c>
      <c r="J40" s="5" t="s">
        <v>34</v>
      </c>
      <c r="K40" s="5" t="s">
        <v>34</v>
      </c>
      <c r="L40" s="5" t="s">
        <v>34</v>
      </c>
      <c r="M40" s="5">
        <f>SUM(D40:L40)</f>
        <v>3</v>
      </c>
      <c r="N40" s="3"/>
      <c r="O40" s="3"/>
      <c r="P40" s="3"/>
    </row>
    <row r="41" spans="1:16" x14ac:dyDescent="0.3">
      <c r="A41" t="s">
        <v>71</v>
      </c>
      <c r="B41" t="s">
        <v>45</v>
      </c>
      <c r="C41" t="s">
        <v>14</v>
      </c>
      <c r="D41" s="5" t="s">
        <v>34</v>
      </c>
      <c r="E41" s="5">
        <v>22180</v>
      </c>
      <c r="F41" s="5">
        <v>80704</v>
      </c>
      <c r="G41" s="5">
        <v>190760</v>
      </c>
      <c r="H41" s="5">
        <v>4742</v>
      </c>
      <c r="I41" s="5">
        <f>8511+20555</f>
        <v>29066</v>
      </c>
      <c r="J41" s="5">
        <v>20806</v>
      </c>
      <c r="K41" s="5">
        <v>19744</v>
      </c>
      <c r="L41" s="5">
        <v>76533</v>
      </c>
      <c r="M41" s="5">
        <f>SUM(D41:L41)</f>
        <v>444535</v>
      </c>
      <c r="N41" s="3"/>
      <c r="O41" s="3"/>
      <c r="P41" s="3"/>
    </row>
    <row r="42" spans="1:16" x14ac:dyDescent="0.3">
      <c r="A42" t="s">
        <v>71</v>
      </c>
      <c r="B42" t="s">
        <v>46</v>
      </c>
      <c r="C42" t="s">
        <v>14</v>
      </c>
      <c r="D42" s="5" t="s">
        <v>34</v>
      </c>
      <c r="E42" s="5">
        <v>0</v>
      </c>
      <c r="F42" s="5">
        <v>21863</v>
      </c>
      <c r="G42" s="5">
        <v>9805</v>
      </c>
      <c r="H42" s="5">
        <v>2122</v>
      </c>
      <c r="I42" s="5">
        <v>2503</v>
      </c>
      <c r="J42" s="5" t="s">
        <v>34</v>
      </c>
      <c r="K42" s="5" t="s">
        <v>34</v>
      </c>
      <c r="L42" s="5" t="s">
        <v>34</v>
      </c>
      <c r="M42" s="5">
        <f>SUM(D42:L42)</f>
        <v>36293</v>
      </c>
      <c r="N42" s="3"/>
      <c r="O42" s="3"/>
      <c r="P42" s="3"/>
    </row>
    <row r="43" spans="1:16" x14ac:dyDescent="0.3">
      <c r="A43" t="s">
        <v>67</v>
      </c>
      <c r="B43" t="s">
        <v>47</v>
      </c>
      <c r="C43" t="s">
        <v>14</v>
      </c>
      <c r="D43" s="5" t="s">
        <v>34</v>
      </c>
      <c r="E43" s="5">
        <v>282</v>
      </c>
      <c r="F43" s="5">
        <v>876</v>
      </c>
      <c r="G43" s="5">
        <v>849</v>
      </c>
      <c r="H43" s="5">
        <v>355</v>
      </c>
      <c r="I43" s="5">
        <v>164</v>
      </c>
      <c r="J43" s="5" t="s">
        <v>34</v>
      </c>
      <c r="K43" s="5" t="s">
        <v>34</v>
      </c>
      <c r="L43" s="5" t="s">
        <v>34</v>
      </c>
      <c r="M43" s="5">
        <f>SUM(D43:L43)</f>
        <v>2526</v>
      </c>
      <c r="N43" s="3"/>
      <c r="O43" s="3"/>
      <c r="P43" s="3"/>
    </row>
    <row r="44" spans="1:16" x14ac:dyDescent="0.3">
      <c r="A44" t="s">
        <v>67</v>
      </c>
      <c r="B44" t="s">
        <v>48</v>
      </c>
      <c r="C44" t="s">
        <v>14</v>
      </c>
      <c r="D44" s="5" t="s">
        <v>34</v>
      </c>
      <c r="E44" s="5">
        <v>61</v>
      </c>
      <c r="F44" s="5">
        <v>342</v>
      </c>
      <c r="G44" s="5">
        <v>966</v>
      </c>
      <c r="H44" s="5">
        <v>1317</v>
      </c>
      <c r="I44" s="5">
        <v>1855</v>
      </c>
      <c r="J44" s="5" t="s">
        <v>34</v>
      </c>
      <c r="K44" s="5" t="s">
        <v>34</v>
      </c>
      <c r="L44" s="5" t="s">
        <v>34</v>
      </c>
      <c r="M44" s="5">
        <f>SUM(D44:L44)</f>
        <v>4541</v>
      </c>
      <c r="N44" s="3"/>
      <c r="O44" s="3"/>
      <c r="P44" s="3"/>
    </row>
    <row r="45" spans="1:16" x14ac:dyDescent="0.3">
      <c r="A45" t="s">
        <v>67</v>
      </c>
      <c r="B45" t="s">
        <v>49</v>
      </c>
      <c r="C45" t="s">
        <v>14</v>
      </c>
      <c r="D45" s="5" t="s">
        <v>34</v>
      </c>
      <c r="E45" s="5">
        <v>680</v>
      </c>
      <c r="F45" s="5">
        <v>1171</v>
      </c>
      <c r="G45" s="5">
        <v>4277</v>
      </c>
      <c r="H45" s="5">
        <v>3650</v>
      </c>
      <c r="I45" s="5">
        <v>283</v>
      </c>
      <c r="J45" s="5" t="s">
        <v>34</v>
      </c>
      <c r="K45" s="5" t="s">
        <v>34</v>
      </c>
      <c r="L45" s="5" t="s">
        <v>34</v>
      </c>
      <c r="M45" s="5">
        <f>SUM(D45:L45)</f>
        <v>10061</v>
      </c>
      <c r="N45" s="3"/>
      <c r="O45" s="3"/>
      <c r="P45" s="3"/>
    </row>
    <row r="46" spans="1:16" x14ac:dyDescent="0.3">
      <c r="A46" t="s">
        <v>71</v>
      </c>
      <c r="B46" t="s">
        <v>50</v>
      </c>
      <c r="C46" t="s">
        <v>14</v>
      </c>
      <c r="D46" s="5" t="s">
        <v>34</v>
      </c>
      <c r="E46" s="5">
        <v>85813</v>
      </c>
      <c r="F46" s="5">
        <v>424855</v>
      </c>
      <c r="G46" s="5">
        <v>1730233</v>
      </c>
      <c r="H46" s="5">
        <v>533691</v>
      </c>
      <c r="I46" s="5">
        <f>171266+59300</f>
        <v>230566</v>
      </c>
      <c r="J46" s="5">
        <v>269196</v>
      </c>
      <c r="K46" s="5">
        <v>33202</v>
      </c>
      <c r="L46" s="5">
        <v>234300</v>
      </c>
      <c r="M46" s="5">
        <f>SUM(D46:L46)</f>
        <v>3541856</v>
      </c>
      <c r="N46" s="3"/>
      <c r="O46" s="3"/>
      <c r="P46" s="3"/>
    </row>
    <row r="47" spans="1:16" x14ac:dyDescent="0.3">
      <c r="A47" t="s">
        <v>67</v>
      </c>
      <c r="B47" t="s">
        <v>51</v>
      </c>
      <c r="C47" t="s">
        <v>14</v>
      </c>
      <c r="D47" s="5" t="s">
        <v>34</v>
      </c>
      <c r="E47" s="5">
        <v>181</v>
      </c>
      <c r="F47" s="5">
        <v>330</v>
      </c>
      <c r="G47" s="5">
        <v>4825</v>
      </c>
      <c r="H47" s="5">
        <v>82</v>
      </c>
      <c r="I47" s="5">
        <v>0</v>
      </c>
      <c r="J47" s="5" t="s">
        <v>34</v>
      </c>
      <c r="K47" s="5" t="s">
        <v>34</v>
      </c>
      <c r="L47" s="5" t="s">
        <v>34</v>
      </c>
      <c r="M47" s="5">
        <f>SUM(D47:L47)</f>
        <v>5418</v>
      </c>
      <c r="N47" s="3"/>
      <c r="O47" s="3"/>
      <c r="P47" s="3"/>
    </row>
    <row r="48" spans="1:16" x14ac:dyDescent="0.3">
      <c r="A48" t="s">
        <v>67</v>
      </c>
      <c r="B48" t="s">
        <v>52</v>
      </c>
      <c r="C48" t="s">
        <v>14</v>
      </c>
      <c r="D48" s="5" t="s">
        <v>34</v>
      </c>
      <c r="E48" s="5">
        <v>5</v>
      </c>
      <c r="F48" s="5">
        <v>6</v>
      </c>
      <c r="G48" s="5">
        <v>62</v>
      </c>
      <c r="H48" s="5">
        <v>17</v>
      </c>
      <c r="I48" s="5">
        <v>20</v>
      </c>
      <c r="J48" s="5" t="s">
        <v>34</v>
      </c>
      <c r="K48" s="5" t="s">
        <v>34</v>
      </c>
      <c r="L48" s="5" t="s">
        <v>34</v>
      </c>
      <c r="M48" s="5">
        <f>SUM(D48:L48)</f>
        <v>110</v>
      </c>
      <c r="N48" s="3"/>
      <c r="O48" s="3"/>
      <c r="P48" s="3"/>
    </row>
    <row r="49" spans="1:16" x14ac:dyDescent="0.3">
      <c r="A49" t="s">
        <v>67</v>
      </c>
      <c r="B49" t="s">
        <v>53</v>
      </c>
      <c r="C49" t="s">
        <v>14</v>
      </c>
      <c r="D49" s="5" t="s">
        <v>34</v>
      </c>
      <c r="E49" s="5">
        <v>15</v>
      </c>
      <c r="F49" s="5">
        <v>412</v>
      </c>
      <c r="G49" s="5">
        <v>371</v>
      </c>
      <c r="H49" s="5">
        <v>325</v>
      </c>
      <c r="I49" s="5">
        <v>343</v>
      </c>
      <c r="J49" s="5" t="s">
        <v>34</v>
      </c>
      <c r="K49" s="5" t="s">
        <v>34</v>
      </c>
      <c r="L49" s="5" t="s">
        <v>34</v>
      </c>
      <c r="M49" s="5">
        <f>SUM(D49:L49)</f>
        <v>1466</v>
      </c>
      <c r="N49" s="3"/>
      <c r="O49" s="3"/>
      <c r="P49" s="3"/>
    </row>
    <row r="50" spans="1:16" x14ac:dyDescent="0.3">
      <c r="A50" t="s">
        <v>67</v>
      </c>
      <c r="B50" t="s">
        <v>54</v>
      </c>
      <c r="C50" t="s">
        <v>14</v>
      </c>
      <c r="D50" s="5" t="s">
        <v>34</v>
      </c>
      <c r="E50" s="5">
        <v>300</v>
      </c>
      <c r="F50" s="5">
        <v>1825</v>
      </c>
      <c r="G50" s="5">
        <v>0</v>
      </c>
      <c r="H50" s="5">
        <v>1185</v>
      </c>
      <c r="I50" s="5">
        <v>260</v>
      </c>
      <c r="J50" s="5" t="s">
        <v>34</v>
      </c>
      <c r="K50" s="5" t="s">
        <v>34</v>
      </c>
      <c r="L50" s="5" t="s">
        <v>34</v>
      </c>
      <c r="M50" s="5">
        <f>SUM(D50:L50)</f>
        <v>3570</v>
      </c>
      <c r="N50" s="3"/>
      <c r="O50" s="3"/>
      <c r="P50" s="3"/>
    </row>
    <row r="51" spans="1:16" x14ac:dyDescent="0.3">
      <c r="A51" t="s">
        <v>67</v>
      </c>
      <c r="B51" t="s">
        <v>55</v>
      </c>
      <c r="C51" t="s">
        <v>14</v>
      </c>
      <c r="D51" s="5" t="s">
        <v>34</v>
      </c>
      <c r="E51" s="5">
        <v>0</v>
      </c>
      <c r="F51" s="5">
        <v>8</v>
      </c>
      <c r="G51" s="5">
        <v>1</v>
      </c>
      <c r="H51" s="5">
        <v>1</v>
      </c>
      <c r="I51" s="5">
        <v>0</v>
      </c>
      <c r="J51" s="5" t="s">
        <v>34</v>
      </c>
      <c r="K51" s="5" t="s">
        <v>34</v>
      </c>
      <c r="L51" s="5" t="s">
        <v>34</v>
      </c>
      <c r="M51" s="5">
        <f>SUM(D51:L51)</f>
        <v>10</v>
      </c>
      <c r="N51" s="3"/>
      <c r="O51" s="3"/>
      <c r="P51" s="3"/>
    </row>
    <row r="52" spans="1:16" x14ac:dyDescent="0.3">
      <c r="A52" t="s">
        <v>67</v>
      </c>
      <c r="B52" t="s">
        <v>56</v>
      </c>
      <c r="C52" t="s">
        <v>14</v>
      </c>
      <c r="D52" s="5" t="s">
        <v>34</v>
      </c>
      <c r="E52" s="5">
        <v>0</v>
      </c>
      <c r="F52" s="5">
        <v>17</v>
      </c>
      <c r="G52" s="5">
        <v>9</v>
      </c>
      <c r="H52" s="5">
        <v>3</v>
      </c>
      <c r="I52" s="5">
        <v>12</v>
      </c>
      <c r="J52" s="5" t="s">
        <v>34</v>
      </c>
      <c r="K52" s="5" t="s">
        <v>34</v>
      </c>
      <c r="L52" s="5" t="s">
        <v>34</v>
      </c>
      <c r="M52" s="5">
        <f>SUM(D52:L52)</f>
        <v>41</v>
      </c>
      <c r="N52" s="3"/>
      <c r="O52" s="3"/>
      <c r="P52" s="3"/>
    </row>
    <row r="53" spans="1:16" x14ac:dyDescent="0.3">
      <c r="A53" t="s">
        <v>67</v>
      </c>
      <c r="B53" t="s">
        <v>57</v>
      </c>
      <c r="C53" t="s">
        <v>14</v>
      </c>
      <c r="D53" s="5" t="s">
        <v>34</v>
      </c>
      <c r="E53" s="5">
        <v>0</v>
      </c>
      <c r="F53" s="5">
        <v>1</v>
      </c>
      <c r="G53" s="5">
        <v>0</v>
      </c>
      <c r="H53" s="5">
        <v>0</v>
      </c>
      <c r="I53" s="5">
        <v>1</v>
      </c>
      <c r="J53" s="5" t="s">
        <v>34</v>
      </c>
      <c r="K53" s="5" t="s">
        <v>34</v>
      </c>
      <c r="L53" s="5" t="s">
        <v>34</v>
      </c>
      <c r="M53" s="5">
        <f>SUM(D53:L53)</f>
        <v>2</v>
      </c>
      <c r="N53" s="3"/>
      <c r="O53" s="3"/>
      <c r="P53" s="3"/>
    </row>
    <row r="54" spans="1:16" x14ac:dyDescent="0.3">
      <c r="A54" t="s">
        <v>67</v>
      </c>
      <c r="B54" t="s">
        <v>58</v>
      </c>
      <c r="C54" t="s">
        <v>14</v>
      </c>
      <c r="D54" s="5" t="s">
        <v>34</v>
      </c>
      <c r="E54" s="5">
        <v>0</v>
      </c>
      <c r="F54" s="5">
        <v>0</v>
      </c>
      <c r="G54" s="5">
        <v>4</v>
      </c>
      <c r="H54" s="5">
        <v>1</v>
      </c>
      <c r="I54" s="5">
        <v>0</v>
      </c>
      <c r="J54" s="5" t="s">
        <v>34</v>
      </c>
      <c r="K54" s="5" t="s">
        <v>34</v>
      </c>
      <c r="L54" s="5" t="s">
        <v>34</v>
      </c>
      <c r="M54" s="5">
        <f>SUM(D54:L54)</f>
        <v>5</v>
      </c>
      <c r="N54" s="3"/>
      <c r="O54" s="3"/>
      <c r="P54" s="3"/>
    </row>
    <row r="55" spans="1:16" x14ac:dyDescent="0.3">
      <c r="A55" t="s">
        <v>67</v>
      </c>
      <c r="B55" t="s">
        <v>59</v>
      </c>
      <c r="C55" t="s">
        <v>14</v>
      </c>
      <c r="D55" s="5" t="s">
        <v>34</v>
      </c>
      <c r="E55" s="5">
        <v>0</v>
      </c>
      <c r="F55" s="5">
        <v>2</v>
      </c>
      <c r="G55" s="5">
        <v>0</v>
      </c>
      <c r="H55" s="5">
        <v>2</v>
      </c>
      <c r="I55" s="5">
        <v>0</v>
      </c>
      <c r="J55" s="5" t="s">
        <v>34</v>
      </c>
      <c r="K55" s="5" t="s">
        <v>34</v>
      </c>
      <c r="L55" s="5" t="s">
        <v>34</v>
      </c>
      <c r="M55" s="5">
        <f>SUM(D55:L55)</f>
        <v>4</v>
      </c>
      <c r="N55" s="3"/>
      <c r="O55" s="3"/>
      <c r="P55" s="3"/>
    </row>
    <row r="56" spans="1:16" x14ac:dyDescent="0.3">
      <c r="A56" t="s">
        <v>67</v>
      </c>
      <c r="B56" t="s">
        <v>60</v>
      </c>
      <c r="C56" t="s">
        <v>14</v>
      </c>
      <c r="D56" s="5" t="s">
        <v>34</v>
      </c>
      <c r="E56" s="5">
        <v>0</v>
      </c>
      <c r="F56" s="5">
        <v>16</v>
      </c>
      <c r="G56" s="5">
        <v>6</v>
      </c>
      <c r="H56" s="5">
        <v>4</v>
      </c>
      <c r="I56" s="5">
        <v>12</v>
      </c>
      <c r="J56" s="5" t="s">
        <v>34</v>
      </c>
      <c r="K56" s="5" t="s">
        <v>34</v>
      </c>
      <c r="L56" s="5" t="s">
        <v>34</v>
      </c>
      <c r="M56" s="5">
        <f>SUM(D56:L56)</f>
        <v>38</v>
      </c>
      <c r="N56" s="3"/>
      <c r="O56" s="3"/>
      <c r="P56" s="3"/>
    </row>
    <row r="57" spans="1:16" x14ac:dyDescent="0.3">
      <c r="A57" t="s">
        <v>67</v>
      </c>
      <c r="B57" t="s">
        <v>61</v>
      </c>
      <c r="C57" t="s">
        <v>14</v>
      </c>
      <c r="D57" s="5" t="s">
        <v>34</v>
      </c>
      <c r="E57" s="5">
        <v>6</v>
      </c>
      <c r="F57" s="5">
        <v>5</v>
      </c>
      <c r="G57" s="5">
        <v>4</v>
      </c>
      <c r="H57" s="5">
        <v>0</v>
      </c>
      <c r="I57" s="5">
        <f>0+0</f>
        <v>0</v>
      </c>
      <c r="J57" s="5">
        <v>0</v>
      </c>
      <c r="K57" s="5">
        <v>1</v>
      </c>
      <c r="L57" s="5">
        <v>0</v>
      </c>
      <c r="M57" s="5">
        <f>SUM(D57:L57)</f>
        <v>16</v>
      </c>
      <c r="N57" s="3"/>
      <c r="O57" s="3"/>
      <c r="P57" s="3"/>
    </row>
    <row r="58" spans="1:16" x14ac:dyDescent="0.3">
      <c r="A58" t="s">
        <v>67</v>
      </c>
      <c r="B58" t="s">
        <v>11</v>
      </c>
      <c r="C58" t="s">
        <v>14</v>
      </c>
      <c r="D58" s="5">
        <v>2</v>
      </c>
      <c r="E58" s="5">
        <f>1+0</f>
        <v>1</v>
      </c>
      <c r="F58" s="5">
        <v>4</v>
      </c>
      <c r="G58" s="5">
        <v>0</v>
      </c>
      <c r="H58" s="5">
        <v>1</v>
      </c>
      <c r="I58" s="5">
        <v>1</v>
      </c>
      <c r="J58" s="5" t="s">
        <v>34</v>
      </c>
      <c r="K58" s="5" t="s">
        <v>34</v>
      </c>
      <c r="L58" s="5" t="s">
        <v>34</v>
      </c>
      <c r="M58" s="5">
        <f>SUM(D58:L58)</f>
        <v>9</v>
      </c>
      <c r="N58" s="3"/>
      <c r="O58" s="3"/>
      <c r="P58" s="3"/>
    </row>
    <row r="59" spans="1:16" x14ac:dyDescent="0.3">
      <c r="A59" t="s">
        <v>67</v>
      </c>
      <c r="B59" t="s">
        <v>12</v>
      </c>
      <c r="C59" t="s">
        <v>14</v>
      </c>
      <c r="D59" s="5">
        <v>4</v>
      </c>
      <c r="E59" s="5">
        <v>7</v>
      </c>
      <c r="F59" s="5" t="s">
        <v>34</v>
      </c>
      <c r="G59" s="5" t="s">
        <v>34</v>
      </c>
      <c r="H59" s="5" t="s">
        <v>34</v>
      </c>
      <c r="I59" s="5" t="s">
        <v>34</v>
      </c>
      <c r="J59" s="5" t="s">
        <v>34</v>
      </c>
      <c r="K59" s="5" t="s">
        <v>34</v>
      </c>
      <c r="L59" s="5" t="s">
        <v>34</v>
      </c>
      <c r="M59" s="5">
        <f t="shared" ref="M59:M60" si="1">SUM(D59:L59)</f>
        <v>11</v>
      </c>
      <c r="N59" s="3"/>
      <c r="O59" s="3"/>
      <c r="P59" s="3"/>
    </row>
    <row r="60" spans="1:16" x14ac:dyDescent="0.3">
      <c r="A60" t="s">
        <v>67</v>
      </c>
      <c r="B60" t="s">
        <v>13</v>
      </c>
      <c r="C60" t="s">
        <v>14</v>
      </c>
      <c r="D60" s="5">
        <v>472</v>
      </c>
      <c r="E60" s="5">
        <f>101+476</f>
        <v>577</v>
      </c>
      <c r="F60" s="5">
        <v>420</v>
      </c>
      <c r="G60" s="5">
        <v>567</v>
      </c>
      <c r="H60" s="5">
        <v>487</v>
      </c>
      <c r="I60" s="5">
        <f>327+125</f>
        <v>452</v>
      </c>
      <c r="J60" s="5">
        <v>342</v>
      </c>
      <c r="K60" s="5">
        <v>222</v>
      </c>
      <c r="L60" s="5">
        <v>308</v>
      </c>
      <c r="M60" s="5">
        <f t="shared" si="1"/>
        <v>3847</v>
      </c>
      <c r="N60" s="3"/>
      <c r="O60" s="3"/>
      <c r="P60" s="3"/>
    </row>
    <row r="61" spans="1:16" x14ac:dyDescent="0.3"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3"/>
    </row>
    <row r="62" spans="1:16" x14ac:dyDescent="0.3">
      <c r="A62" t="s">
        <v>67</v>
      </c>
      <c r="B62" t="s">
        <v>62</v>
      </c>
      <c r="C62" t="s">
        <v>8</v>
      </c>
      <c r="D62" s="5" t="s">
        <v>34</v>
      </c>
      <c r="E62" s="5">
        <v>35</v>
      </c>
      <c r="F62" s="5">
        <v>51</v>
      </c>
      <c r="G62" s="5">
        <v>23</v>
      </c>
      <c r="H62" s="5">
        <v>27</v>
      </c>
      <c r="I62" s="5">
        <v>34</v>
      </c>
      <c r="J62" s="5" t="s">
        <v>34</v>
      </c>
      <c r="K62" s="5" t="s">
        <v>34</v>
      </c>
      <c r="L62" s="5" t="s">
        <v>34</v>
      </c>
      <c r="M62" s="5">
        <f t="shared" ref="M62:M64" si="2">SUM(D62:L62)</f>
        <v>170</v>
      </c>
      <c r="N62" s="3"/>
      <c r="O62" s="3"/>
      <c r="P62" s="3"/>
    </row>
    <row r="63" spans="1:16" x14ac:dyDescent="0.3">
      <c r="A63" t="s">
        <v>67</v>
      </c>
      <c r="B63" t="s">
        <v>63</v>
      </c>
      <c r="C63" t="s">
        <v>8</v>
      </c>
      <c r="D63" s="5" t="s">
        <v>34</v>
      </c>
      <c r="E63" s="5">
        <v>41</v>
      </c>
      <c r="F63" s="5">
        <v>45</v>
      </c>
      <c r="G63" s="5">
        <v>42</v>
      </c>
      <c r="H63" s="5">
        <v>42</v>
      </c>
      <c r="I63" s="5">
        <v>47</v>
      </c>
      <c r="J63" s="5" t="s">
        <v>34</v>
      </c>
      <c r="K63" s="5" t="s">
        <v>34</v>
      </c>
      <c r="L63" s="5" t="s">
        <v>34</v>
      </c>
      <c r="M63" s="5">
        <f t="shared" si="2"/>
        <v>217</v>
      </c>
      <c r="N63" s="3"/>
      <c r="O63" s="3"/>
      <c r="P63" s="3"/>
    </row>
    <row r="64" spans="1:16" x14ac:dyDescent="0.3">
      <c r="A64" t="s">
        <v>67</v>
      </c>
      <c r="B64" t="s">
        <v>64</v>
      </c>
      <c r="C64" t="s">
        <v>14</v>
      </c>
      <c r="D64" s="5" t="s">
        <v>34</v>
      </c>
      <c r="E64" s="5">
        <v>1</v>
      </c>
      <c r="F64" s="5">
        <v>1</v>
      </c>
      <c r="G64" s="5">
        <v>3</v>
      </c>
      <c r="H64" s="5">
        <v>8</v>
      </c>
      <c r="I64" s="5">
        <v>6</v>
      </c>
      <c r="J64" s="5" t="s">
        <v>34</v>
      </c>
      <c r="K64" s="5" t="s">
        <v>34</v>
      </c>
      <c r="L64" s="5" t="s">
        <v>34</v>
      </c>
      <c r="M64" s="5">
        <f t="shared" si="2"/>
        <v>19</v>
      </c>
      <c r="N64" s="3"/>
      <c r="O64" s="3"/>
      <c r="P64" s="3"/>
    </row>
    <row r="65" spans="2:13" x14ac:dyDescent="0.3"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2:13" x14ac:dyDescent="0.3">
      <c r="E66" s="4"/>
    </row>
    <row r="67" spans="2:13" x14ac:dyDescent="0.3">
      <c r="E67" s="4"/>
    </row>
    <row r="73" spans="2:13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9" spans="2:13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3">
    <mergeCell ref="B3:M3"/>
    <mergeCell ref="B73:M73"/>
    <mergeCell ref="B79:M7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Winter Demand (mW) </vt:lpstr>
      <vt:lpstr>Annual Summer Demand (mW)</vt:lpstr>
      <vt:lpstr>Annual Energy Savings (GWh)</vt:lpstr>
      <vt:lpstr># of Participants-Units by Prog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Langley, Joseph</dc:creator>
  <cp:lastModifiedBy>Langley, Joseph</cp:lastModifiedBy>
  <dcterms:created xsi:type="dcterms:W3CDTF">2019-05-28T18:41:10Z</dcterms:created>
  <dcterms:modified xsi:type="dcterms:W3CDTF">2019-05-29T14:43:17Z</dcterms:modified>
</cp:coreProperties>
</file>