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quee.chandler\OneDrive - CORIX Group of Companies\Desktop\teams files\"/>
    </mc:Choice>
  </mc:AlternateContent>
  <xr:revisionPtr revIDLastSave="0" documentId="8_{74C633A2-C954-4324-AD73-AC6893B44D3B}" xr6:coauthVersionLast="44" xr6:coauthVersionMax="44" xr10:uidLastSave="{00000000-0000-0000-0000-000000000000}"/>
  <bookViews>
    <workbookView xWindow="-120" yWindow="-120" windowWidth="29040" windowHeight="15840" xr2:uid="{0E13B0AF-DDA6-4B6D-AC56-44BFD0A94ADD}"/>
  </bookViews>
  <sheets>
    <sheet name="Lincoln Heights" sheetId="1" r:id="rId1"/>
    <sheet name="Lcln Hghts Flow 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7" i="2" l="1"/>
  <c r="M67" i="2"/>
  <c r="O67" i="2" s="1"/>
  <c r="P67" i="2" s="1"/>
  <c r="N66" i="2"/>
  <c r="M66" i="2"/>
  <c r="O66" i="2" s="1"/>
  <c r="P66" i="2" s="1"/>
  <c r="N65" i="2"/>
  <c r="M65" i="2"/>
  <c r="O65" i="2" s="1"/>
  <c r="P65" i="2" s="1"/>
  <c r="N64" i="2"/>
  <c r="M64" i="2"/>
  <c r="O64" i="2" s="1"/>
  <c r="P64" i="2" s="1"/>
  <c r="N62" i="2"/>
  <c r="M62" i="2"/>
  <c r="O62" i="2" s="1"/>
  <c r="P62" i="2" s="1"/>
  <c r="N61" i="2"/>
  <c r="M61" i="2"/>
  <c r="O61" i="2" s="1"/>
  <c r="P61" i="2" s="1"/>
  <c r="N60" i="2"/>
  <c r="M60" i="2"/>
  <c r="O60" i="2" s="1"/>
  <c r="P60" i="2" s="1"/>
  <c r="N59" i="2"/>
  <c r="M59" i="2"/>
  <c r="O59" i="2" s="1"/>
  <c r="P59" i="2" s="1"/>
  <c r="N58" i="2"/>
  <c r="M58" i="2"/>
  <c r="O58" i="2" s="1"/>
  <c r="P58" i="2" s="1"/>
  <c r="N57" i="2"/>
  <c r="M57" i="2"/>
  <c r="O57" i="2" s="1"/>
  <c r="P57" i="2" s="1"/>
  <c r="N56" i="2"/>
  <c r="M56" i="2"/>
  <c r="O56" i="2" s="1"/>
  <c r="P56" i="2" s="1"/>
  <c r="N55" i="2"/>
  <c r="M55" i="2"/>
  <c r="O55" i="2" s="1"/>
  <c r="P55" i="2" s="1"/>
  <c r="N54" i="2"/>
  <c r="M54" i="2"/>
  <c r="O54" i="2" s="1"/>
  <c r="P54" i="2" s="1"/>
  <c r="N53" i="2"/>
  <c r="M53" i="2"/>
  <c r="O53" i="2" s="1"/>
  <c r="P53" i="2" s="1"/>
  <c r="N52" i="2"/>
  <c r="M52" i="2"/>
  <c r="O52" i="2" s="1"/>
  <c r="P52" i="2" s="1"/>
  <c r="N51" i="2"/>
  <c r="M51" i="2"/>
  <c r="O51" i="2" s="1"/>
  <c r="P51" i="2" s="1"/>
  <c r="N50" i="2"/>
  <c r="M50" i="2"/>
  <c r="O50" i="2" s="1"/>
  <c r="P50" i="2" s="1"/>
  <c r="N49" i="2"/>
  <c r="M49" i="2"/>
  <c r="O49" i="2" s="1"/>
  <c r="P49" i="2" s="1"/>
  <c r="N48" i="2"/>
  <c r="M48" i="2"/>
  <c r="O48" i="2" s="1"/>
  <c r="P48" i="2" s="1"/>
  <c r="N47" i="2"/>
  <c r="M47" i="2"/>
  <c r="O47" i="2" s="1"/>
  <c r="P47" i="2" s="1"/>
  <c r="N46" i="2"/>
  <c r="M46" i="2"/>
  <c r="O46" i="2" s="1"/>
  <c r="P46" i="2" s="1"/>
  <c r="N45" i="2"/>
  <c r="M45" i="2"/>
  <c r="O45" i="2" s="1"/>
  <c r="P45" i="2" s="1"/>
  <c r="N44" i="2"/>
  <c r="M44" i="2"/>
  <c r="O44" i="2" s="1"/>
  <c r="P44" i="2" s="1"/>
  <c r="N43" i="2"/>
  <c r="M43" i="2"/>
  <c r="O43" i="2" s="1"/>
  <c r="P43" i="2" s="1"/>
  <c r="N42" i="2"/>
  <c r="M42" i="2"/>
  <c r="O42" i="2" s="1"/>
  <c r="P42" i="2" s="1"/>
  <c r="N41" i="2"/>
  <c r="M41" i="2"/>
  <c r="O41" i="2" s="1"/>
  <c r="P41" i="2" s="1"/>
  <c r="N40" i="2"/>
  <c r="M40" i="2"/>
  <c r="O40" i="2" s="1"/>
  <c r="P40" i="2" s="1"/>
  <c r="N39" i="2"/>
  <c r="M39" i="2"/>
  <c r="O39" i="2" s="1"/>
  <c r="P39" i="2" s="1"/>
  <c r="N38" i="2"/>
  <c r="M38" i="2"/>
  <c r="O38" i="2" s="1"/>
  <c r="P38" i="2" s="1"/>
  <c r="N37" i="2"/>
  <c r="M37" i="2"/>
  <c r="O37" i="2" s="1"/>
  <c r="P37" i="2" s="1"/>
  <c r="AJ32" i="2"/>
  <c r="AI32" i="2"/>
  <c r="AH32" i="2"/>
  <c r="AJ31" i="2"/>
  <c r="AI31" i="2"/>
  <c r="AH31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J25" i="2"/>
  <c r="AI25" i="2"/>
  <c r="AH25" i="2"/>
  <c r="AJ24" i="2"/>
  <c r="AI24" i="2"/>
  <c r="AH24" i="2"/>
  <c r="AJ23" i="2"/>
  <c r="AI23" i="2"/>
  <c r="AH23" i="2"/>
  <c r="AJ22" i="2"/>
  <c r="AI22" i="2"/>
  <c r="AH22" i="2"/>
  <c r="AJ21" i="2"/>
  <c r="AI21" i="2"/>
  <c r="AH21" i="2"/>
  <c r="AH33" i="2" s="1"/>
  <c r="M22" i="1"/>
  <c r="P21" i="1"/>
  <c r="O21" i="1"/>
  <c r="G21" i="1"/>
  <c r="E21" i="1"/>
  <c r="B21" i="1"/>
  <c r="P20" i="1"/>
  <c r="O20" i="1"/>
  <c r="G20" i="1"/>
  <c r="E20" i="1"/>
  <c r="B20" i="1"/>
  <c r="P19" i="1"/>
  <c r="O19" i="1"/>
  <c r="G19" i="1"/>
  <c r="E19" i="1"/>
  <c r="B19" i="1"/>
  <c r="P18" i="1"/>
  <c r="O18" i="1"/>
  <c r="G18" i="1"/>
  <c r="E18" i="1"/>
  <c r="B18" i="1"/>
  <c r="P17" i="1"/>
  <c r="O17" i="1"/>
  <c r="G17" i="1"/>
  <c r="E17" i="1"/>
  <c r="B17" i="1"/>
  <c r="P16" i="1"/>
  <c r="O16" i="1"/>
  <c r="N16" i="1"/>
  <c r="L16" i="1"/>
  <c r="G16" i="1"/>
  <c r="E16" i="1"/>
  <c r="B16" i="1"/>
  <c r="N15" i="1"/>
  <c r="P15" i="1" s="1"/>
  <c r="L15" i="1"/>
  <c r="G15" i="1"/>
  <c r="E15" i="1"/>
  <c r="B15" i="1"/>
  <c r="P14" i="1"/>
  <c r="O14" i="1"/>
  <c r="L14" i="1"/>
  <c r="G14" i="1"/>
  <c r="E14" i="1"/>
  <c r="B14" i="1"/>
  <c r="P13" i="1"/>
  <c r="O13" i="1"/>
  <c r="L13" i="1"/>
  <c r="G13" i="1"/>
  <c r="P12" i="1"/>
  <c r="O12" i="1"/>
  <c r="L12" i="1"/>
  <c r="G12" i="1"/>
  <c r="P11" i="1"/>
  <c r="O11" i="1"/>
  <c r="L11" i="1"/>
  <c r="G11" i="1"/>
  <c r="O10" i="1"/>
  <c r="N10" i="1"/>
  <c r="N22" i="1" s="1"/>
  <c r="L10" i="1"/>
  <c r="G10" i="1"/>
  <c r="G22" i="1" s="1"/>
  <c r="E10" i="1"/>
  <c r="P10" i="1" l="1"/>
  <c r="O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pjhanks</author>
    <author>Jacquee Chandler</author>
  </authors>
  <commentList>
    <comment ref="F8" authorId="0" shapeId="0" xr:uid="{ED37D815-0FBC-495F-83ED-DCC26AFFF59F}">
      <text>
        <r>
          <rPr>
            <sz val="8"/>
            <color indexed="81"/>
            <rFont val="Tahoma"/>
            <family val="2"/>
          </rPr>
          <t xml:space="preserve">Meter resets at 10000
</t>
        </r>
      </text>
    </comment>
    <comment ref="A9" authorId="1" shapeId="0" xr:uid="{FBF7ACCD-8CBD-4D00-9560-4000ED0F0825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Dec, and Jan need to be reread by City. Waiting on reply from Sanford. 03/08/2018</t>
        </r>
      </text>
    </comment>
    <comment ref="G10" authorId="1" shapeId="0" xr:uid="{B72A4702-315A-462D-AEDC-4AA8815A3EFB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adjustment to flow per City 2.271 gallons.</t>
        </r>
      </text>
    </comment>
    <comment ref="O17" authorId="1" shapeId="0" xr:uid="{8B39BA08-D53B-484B-95A2-EC2C87A1C15C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Meter was broken, new read after replaced broken parts was obtain 09-13-19 at 1221472</t>
        </r>
      </text>
    </comment>
    <comment ref="O18" authorId="1" shapeId="0" xr:uid="{0A04CA97-CAB8-43C5-B21F-A4268116F020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Meter out of service 10-11-19 tested at 68.47% OVER actual. New meter on order. City notified.</t>
        </r>
      </text>
    </comment>
    <comment ref="A19" authorId="1" shapeId="0" xr:uid="{35DC497A-8899-40DE-AF30-C9922FD2AF01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CORRECTED BILL
</t>
        </r>
      </text>
    </comment>
    <comment ref="A20" authorId="1" shapeId="0" xr:uid="{4DAFBB95-1ABA-465F-B042-D9781015B12A}">
      <text>
        <r>
          <rPr>
            <b/>
            <sz val="9"/>
            <color indexed="81"/>
            <rFont val="Tahoma"/>
            <family val="2"/>
          </rPr>
          <t>Jacquee Chandler:</t>
        </r>
        <r>
          <rPr>
            <sz val="9"/>
            <color indexed="81"/>
            <rFont val="Tahoma"/>
            <family val="2"/>
          </rPr>
          <t xml:space="preserve">
CORRECTED BILL</t>
        </r>
      </text>
    </comment>
  </commentList>
</comments>
</file>

<file path=xl/sharedStrings.xml><?xml version="1.0" encoding="utf-8"?>
<sst xmlns="http://schemas.openxmlformats.org/spreadsheetml/2006/main" count="81" uniqueCount="50">
  <si>
    <t>252/344 (614) - Lincoln Heights - 2019</t>
  </si>
  <si>
    <t>Hyperlinks!A1</t>
  </si>
  <si>
    <t>Purchased Sewer</t>
  </si>
  <si>
    <t>Lincoln Heights Meter#1906-100/50879722 6"
City of Sanford Utility Department - Acct # 331330-227425</t>
  </si>
  <si>
    <t>UIF Meter Reads vs. City of Sanford Invoicing</t>
  </si>
  <si>
    <t>Previous Read Date</t>
  </si>
  <si>
    <t>Current Read Date</t>
  </si>
  <si>
    <t>Billing Days</t>
  </si>
  <si>
    <t>Previous Meter Read</t>
  </si>
  <si>
    <t>Current Meter Read</t>
  </si>
  <si>
    <t>Consump-tion</t>
  </si>
  <si>
    <t>Daily Avg.</t>
  </si>
  <si>
    <t>UIF Total</t>
  </si>
  <si>
    <t>UIF Cust. Billed</t>
  </si>
  <si>
    <t>Flow - Billed
(M) - (N)</t>
  </si>
  <si>
    <t>I&amp;I %</t>
  </si>
  <si>
    <t>February</t>
  </si>
  <si>
    <t>March</t>
  </si>
  <si>
    <t>April</t>
  </si>
  <si>
    <t>May</t>
  </si>
  <si>
    <t>June</t>
  </si>
  <si>
    <t>July</t>
  </si>
  <si>
    <t>August</t>
  </si>
  <si>
    <t>Estimated</t>
  </si>
  <si>
    <t>September</t>
  </si>
  <si>
    <t>October</t>
  </si>
  <si>
    <t>November</t>
  </si>
  <si>
    <t xml:space="preserve">New Meter </t>
  </si>
  <si>
    <t>December</t>
  </si>
  <si>
    <t>New read 165</t>
  </si>
  <si>
    <t>YTD Total</t>
  </si>
  <si>
    <t>YTD</t>
  </si>
  <si>
    <r>
      <t>(Billing cycle for sewer purchased is the 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- 6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of the month following the read date)</t>
    </r>
  </si>
  <si>
    <t>2019 Lincoln Heights Flow Summary</t>
  </si>
  <si>
    <t>Lincoln Heights Flow Meter Reads</t>
  </si>
  <si>
    <t>Prev Dec Read</t>
  </si>
  <si>
    <t>Day</t>
  </si>
  <si>
    <t>Lincoln Heights Flows</t>
  </si>
  <si>
    <t>Total</t>
  </si>
  <si>
    <t>Avg</t>
  </si>
  <si>
    <t>Max</t>
  </si>
  <si>
    <t>Date</t>
  </si>
  <si>
    <t>Actual</t>
  </si>
  <si>
    <t>Billed</t>
  </si>
  <si>
    <t>Use</t>
  </si>
  <si>
    <t># of Days</t>
  </si>
  <si>
    <t>GPD</t>
  </si>
  <si>
    <t>MGD</t>
  </si>
  <si>
    <t>New Meter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</si>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</sst>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m/d/yy;@"/>
    <numFmt numFmtId="165" formatCode="mm/dd/yy;@"/>
    <numFmt numFmtId="166" formatCode="0.000"/>
    <numFmt numFmtId="167" formatCode="0.0000"/>
    <numFmt numFmtId="168" formatCode="_(* #,##0_);_(* \(#,##0\);_(* &quot;-&quot;??_);_(@_)"/>
    <numFmt numFmtId="169" formatCode="0.000000"/>
    <numFmt numFmtId="170" formatCode="0.0"/>
  </numFmts>
  <fonts count="33">
    <font>
      <sz val="11"/>
      <color theme="1"/>
      <name val="Arial"/>
      <family val="2"/>
    </font>
    <font>
      <sz val="9"/>
      <name val="Geneva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11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3" tint="-0.249977111117893"/>
      <name val="Arial"/>
      <family val="2"/>
    </font>
    <font>
      <sz val="11"/>
      <color theme="4" tint="-0.249977111117893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vertAlign val="superscript"/>
      <sz val="9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3" tint="-0.249977111117893"/>
      <name val="Arial"/>
      <family val="2"/>
    </font>
    <font>
      <sz val="8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</cellStyleXfs>
  <cellXfs count="161">
    <xf numFmtId="0" fontId="0" fillId="0" borderId="0" xfId="0"/>
    <xf numFmtId="164" fontId="2" fillId="2" borderId="1" xfId="4" applyNumberFormat="1" applyFont="1" applyFill="1" applyBorder="1" applyAlignment="1">
      <alignment horizontal="center" wrapText="1"/>
    </xf>
    <xf numFmtId="164" fontId="2" fillId="2" borderId="0" xfId="4" applyNumberFormat="1" applyFont="1" applyFill="1" applyAlignment="1">
      <alignment horizontal="center" wrapText="1"/>
    </xf>
    <xf numFmtId="164" fontId="4" fillId="0" borderId="0" xfId="4" applyNumberFormat="1" applyFont="1"/>
    <xf numFmtId="164" fontId="5" fillId="0" borderId="0" xfId="4" applyNumberFormat="1" applyFont="1"/>
    <xf numFmtId="0" fontId="5" fillId="0" borderId="0" xfId="4" applyFont="1"/>
    <xf numFmtId="0" fontId="6" fillId="0" borderId="0" xfId="4" applyFont="1"/>
    <xf numFmtId="164" fontId="7" fillId="0" borderId="0" xfId="4" applyNumberFormat="1" applyFont="1"/>
    <xf numFmtId="0" fontId="8" fillId="0" borderId="0" xfId="4" applyFont="1"/>
    <xf numFmtId="0" fontId="8" fillId="0" borderId="0" xfId="0" applyFont="1"/>
    <xf numFmtId="0" fontId="9" fillId="0" borderId="0" xfId="0" applyFont="1"/>
    <xf numFmtId="0" fontId="10" fillId="0" borderId="0" xfId="3" applyAlignment="1" applyProtection="1"/>
    <xf numFmtId="164" fontId="2" fillId="0" borderId="0" xfId="4" applyNumberFormat="1" applyFont="1"/>
    <xf numFmtId="0" fontId="11" fillId="0" borderId="0" xfId="0" applyFont="1"/>
    <xf numFmtId="164" fontId="4" fillId="0" borderId="2" xfId="4" applyNumberFormat="1" applyFont="1" applyBorder="1" applyAlignment="1">
      <alignment horizontal="center"/>
    </xf>
    <xf numFmtId="164" fontId="4" fillId="0" borderId="3" xfId="4" applyNumberFormat="1" applyFont="1" applyBorder="1" applyAlignment="1">
      <alignment horizontal="center"/>
    </xf>
    <xf numFmtId="164" fontId="4" fillId="0" borderId="4" xfId="4" applyNumberFormat="1" applyFont="1" applyBorder="1" applyAlignment="1">
      <alignment horizontal="center"/>
    </xf>
    <xf numFmtId="164" fontId="4" fillId="0" borderId="0" xfId="4" applyNumberFormat="1" applyFont="1" applyAlignment="1">
      <alignment horizontal="center"/>
    </xf>
    <xf numFmtId="164" fontId="4" fillId="0" borderId="5" xfId="4" applyNumberFormat="1" applyFont="1" applyBorder="1" applyAlignment="1">
      <alignment horizontal="center" wrapText="1"/>
    </xf>
    <xf numFmtId="164" fontId="4" fillId="0" borderId="6" xfId="4" applyNumberFormat="1" applyFont="1" applyBorder="1" applyAlignment="1">
      <alignment horizontal="center" wrapText="1"/>
    </xf>
    <xf numFmtId="164" fontId="4" fillId="0" borderId="6" xfId="4" applyNumberFormat="1" applyFont="1" applyBorder="1" applyAlignment="1">
      <alignment horizontal="center"/>
    </xf>
    <xf numFmtId="164" fontId="4" fillId="0" borderId="7" xfId="4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0" xfId="0" applyFont="1"/>
    <xf numFmtId="0" fontId="13" fillId="0" borderId="0" xfId="4" applyFont="1" applyAlignment="1">
      <alignment horizontal="center"/>
    </xf>
    <xf numFmtId="164" fontId="4" fillId="0" borderId="11" xfId="4" applyNumberFormat="1" applyFont="1" applyBorder="1" applyAlignment="1">
      <alignment horizontal="center" wrapText="1"/>
    </xf>
    <xf numFmtId="0" fontId="13" fillId="0" borderId="11" xfId="4" applyFont="1" applyBorder="1" applyAlignment="1">
      <alignment horizontal="center" wrapText="1"/>
    </xf>
    <xf numFmtId="0" fontId="4" fillId="0" borderId="11" xfId="4" applyFont="1" applyBorder="1" applyAlignment="1">
      <alignment horizontal="center" wrapText="1"/>
    </xf>
    <xf numFmtId="0" fontId="4" fillId="0" borderId="11" xfId="4" applyFont="1" applyBorder="1" applyAlignment="1">
      <alignment horizontal="center"/>
    </xf>
    <xf numFmtId="164" fontId="4" fillId="0" borderId="12" xfId="4" applyNumberFormat="1" applyFont="1" applyBorder="1" applyAlignment="1">
      <alignment horizontal="center" wrapText="1"/>
    </xf>
    <xf numFmtId="0" fontId="13" fillId="0" borderId="13" xfId="4" applyFont="1" applyBorder="1" applyAlignment="1">
      <alignment horizontal="center" wrapText="1"/>
    </xf>
    <xf numFmtId="0" fontId="13" fillId="0" borderId="13" xfId="5" applyFont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/>
    </xf>
    <xf numFmtId="17" fontId="14" fillId="0" borderId="12" xfId="4" applyNumberFormat="1" applyFont="1" applyBorder="1" applyAlignment="1">
      <alignment horizontal="left"/>
    </xf>
    <xf numFmtId="164" fontId="4" fillId="5" borderId="12" xfId="4" applyNumberFormat="1" applyFont="1" applyFill="1" applyBorder="1" applyAlignment="1">
      <alignment horizontal="center" wrapText="1"/>
    </xf>
    <xf numFmtId="165" fontId="4" fillId="0" borderId="11" xfId="4" applyNumberFormat="1" applyFont="1" applyBorder="1" applyAlignment="1">
      <alignment horizontal="center" wrapText="1"/>
    </xf>
    <xf numFmtId="164" fontId="4" fillId="5" borderId="11" xfId="4" applyNumberFormat="1" applyFont="1" applyFill="1" applyBorder="1" applyAlignment="1">
      <alignment horizontal="center" wrapText="1"/>
    </xf>
    <xf numFmtId="1" fontId="4" fillId="5" borderId="11" xfId="4" applyNumberFormat="1" applyFont="1" applyFill="1" applyBorder="1" applyAlignment="1">
      <alignment horizontal="center" wrapText="1"/>
    </xf>
    <xf numFmtId="1" fontId="13" fillId="0" borderId="11" xfId="4" applyNumberFormat="1" applyFont="1" applyBorder="1" applyAlignment="1">
      <alignment horizontal="center" wrapText="1"/>
    </xf>
    <xf numFmtId="0" fontId="4" fillId="5" borderId="11" xfId="4" applyFont="1" applyFill="1" applyBorder="1" applyAlignment="1">
      <alignment horizontal="center" wrapText="1"/>
    </xf>
    <xf numFmtId="166" fontId="4" fillId="5" borderId="11" xfId="4" applyNumberFormat="1" applyFont="1" applyFill="1" applyBorder="1" applyAlignment="1">
      <alignment horizontal="center"/>
    </xf>
    <xf numFmtId="164" fontId="4" fillId="5" borderId="13" xfId="4" applyNumberFormat="1" applyFont="1" applyFill="1" applyBorder="1" applyAlignment="1">
      <alignment horizontal="center" wrapText="1"/>
    </xf>
    <xf numFmtId="1" fontId="4" fillId="5" borderId="13" xfId="4" applyNumberFormat="1" applyFont="1" applyFill="1" applyBorder="1" applyAlignment="1">
      <alignment horizontal="center" wrapText="1"/>
    </xf>
    <xf numFmtId="0" fontId="13" fillId="5" borderId="13" xfId="4" applyFont="1" applyFill="1" applyBorder="1" applyAlignment="1">
      <alignment horizontal="center" wrapText="1"/>
    </xf>
    <xf numFmtId="0" fontId="13" fillId="5" borderId="13" xfId="5" applyFont="1" applyFill="1" applyBorder="1" applyAlignment="1">
      <alignment horizontal="center" wrapText="1"/>
    </xf>
    <xf numFmtId="0" fontId="15" fillId="5" borderId="12" xfId="0" applyFont="1" applyFill="1" applyBorder="1"/>
    <xf numFmtId="0" fontId="0" fillId="5" borderId="12" xfId="0" applyFill="1" applyBorder="1"/>
    <xf numFmtId="17" fontId="16" fillId="0" borderId="12" xfId="0" applyNumberFormat="1" applyFont="1" applyBorder="1" applyAlignment="1">
      <alignment horizontal="left" wrapText="1"/>
    </xf>
    <xf numFmtId="165" fontId="4" fillId="0" borderId="0" xfId="0" applyNumberFormat="1" applyFont="1" applyAlignment="1">
      <alignment horizontal="center"/>
    </xf>
    <xf numFmtId="165" fontId="4" fillId="0" borderId="12" xfId="4" applyNumberFormat="1" applyFont="1" applyBorder="1" applyAlignment="1">
      <alignment horizontal="center"/>
    </xf>
    <xf numFmtId="1" fontId="4" fillId="0" borderId="12" xfId="4" applyNumberFormat="1" applyFont="1" applyBorder="1" applyAlignment="1">
      <alignment horizontal="center"/>
    </xf>
    <xf numFmtId="1" fontId="13" fillId="0" borderId="12" xfId="4" applyNumberFormat="1" applyFont="1" applyBorder="1" applyAlignment="1">
      <alignment horizontal="center"/>
    </xf>
    <xf numFmtId="166" fontId="4" fillId="0" borderId="12" xfId="4" applyNumberFormat="1" applyFont="1" applyBorder="1" applyAlignment="1">
      <alignment horizontal="center"/>
    </xf>
    <xf numFmtId="167" fontId="4" fillId="0" borderId="10" xfId="4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5" fontId="4" fillId="0" borderId="12" xfId="6" applyNumberFormat="1" applyFont="1" applyBorder="1" applyAlignment="1">
      <alignment horizontal="center"/>
    </xf>
    <xf numFmtId="1" fontId="13" fillId="0" borderId="12" xfId="6" applyNumberFormat="1" applyFont="1" applyBorder="1" applyAlignment="1">
      <alignment horizontal="center"/>
    </xf>
    <xf numFmtId="166" fontId="4" fillId="0" borderId="12" xfId="0" applyNumberFormat="1" applyFont="1" applyBorder="1" applyAlignment="1">
      <alignment horizontal="center"/>
    </xf>
    <xf numFmtId="166" fontId="15" fillId="0" borderId="12" xfId="0" applyNumberFormat="1" applyFont="1" applyBorder="1" applyAlignment="1">
      <alignment horizontal="center" wrapText="1"/>
    </xf>
    <xf numFmtId="2" fontId="0" fillId="0" borderId="12" xfId="0" applyNumberFormat="1" applyBorder="1"/>
    <xf numFmtId="9" fontId="0" fillId="0" borderId="12" xfId="2" applyFont="1" applyBorder="1"/>
    <xf numFmtId="0" fontId="4" fillId="0" borderId="12" xfId="0" applyFont="1" applyBorder="1"/>
    <xf numFmtId="1" fontId="4" fillId="0" borderId="12" xfId="6" applyNumberFormat="1" applyFont="1" applyBorder="1" applyAlignment="1">
      <alignment horizontal="center"/>
    </xf>
    <xf numFmtId="166" fontId="15" fillId="0" borderId="12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6" fontId="15" fillId="0" borderId="12" xfId="4" applyNumberFormat="1" applyFont="1" applyBorder="1" applyAlignment="1">
      <alignment horizontal="center"/>
    </xf>
    <xf numFmtId="1" fontId="17" fillId="0" borderId="12" xfId="6" applyNumberFormat="1" applyFont="1" applyBorder="1" applyAlignment="1">
      <alignment horizontal="center"/>
    </xf>
    <xf numFmtId="165" fontId="4" fillId="6" borderId="12" xfId="6" applyNumberFormat="1" applyFont="1" applyFill="1" applyBorder="1" applyAlignment="1">
      <alignment horizontal="center"/>
    </xf>
    <xf numFmtId="1" fontId="17" fillId="6" borderId="12" xfId="6" applyNumberFormat="1" applyFont="1" applyFill="1" applyBorder="1" applyAlignment="1">
      <alignment horizontal="center"/>
    </xf>
    <xf numFmtId="166" fontId="4" fillId="6" borderId="12" xfId="0" applyNumberFormat="1" applyFont="1" applyFill="1" applyBorder="1" applyAlignment="1">
      <alignment horizontal="center"/>
    </xf>
    <xf numFmtId="2" fontId="0" fillId="6" borderId="12" xfId="0" applyNumberFormat="1" applyFill="1" applyBorder="1"/>
    <xf numFmtId="166" fontId="12" fillId="0" borderId="12" xfId="4" applyNumberFormat="1" applyFont="1" applyBorder="1" applyAlignment="1">
      <alignment horizontal="center"/>
    </xf>
    <xf numFmtId="1" fontId="13" fillId="6" borderId="12" xfId="0" applyNumberFormat="1" applyFont="1" applyFill="1" applyBorder="1" applyAlignment="1">
      <alignment horizontal="center"/>
    </xf>
    <xf numFmtId="1" fontId="13" fillId="0" borderId="11" xfId="4" applyNumberFormat="1" applyFont="1" applyBorder="1" applyAlignment="1">
      <alignment horizontal="center"/>
    </xf>
    <xf numFmtId="166" fontId="12" fillId="0" borderId="11" xfId="4" applyNumberFormat="1" applyFont="1" applyBorder="1" applyAlignment="1">
      <alignment horizontal="center"/>
    </xf>
    <xf numFmtId="167" fontId="4" fillId="0" borderId="4" xfId="4" applyNumberFormat="1" applyFont="1" applyBorder="1" applyAlignment="1">
      <alignment horizontal="center"/>
    </xf>
    <xf numFmtId="165" fontId="4" fillId="0" borderId="11" xfId="1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6" borderId="11" xfId="0" applyNumberFormat="1" applyFont="1" applyFill="1" applyBorder="1" applyAlignment="1">
      <alignment horizontal="center" wrapText="1"/>
    </xf>
    <xf numFmtId="166" fontId="4" fillId="0" borderId="11" xfId="0" applyNumberFormat="1" applyFont="1" applyBorder="1" applyAlignment="1">
      <alignment horizontal="center"/>
    </xf>
    <xf numFmtId="0" fontId="4" fillId="0" borderId="0" xfId="4" applyFont="1"/>
    <xf numFmtId="0" fontId="13" fillId="0" borderId="14" xfId="4" applyFont="1" applyBorder="1" applyAlignment="1">
      <alignment horizontal="right"/>
    </xf>
    <xf numFmtId="166" fontId="13" fillId="0" borderId="15" xfId="4" applyNumberFormat="1" applyFont="1" applyBorder="1" applyAlignment="1">
      <alignment horizontal="center"/>
    </xf>
    <xf numFmtId="0" fontId="13" fillId="0" borderId="14" xfId="0" applyFont="1" applyBorder="1"/>
    <xf numFmtId="166" fontId="13" fillId="0" borderId="16" xfId="4" applyNumberFormat="1" applyFont="1" applyBorder="1" applyAlignment="1">
      <alignment horizontal="center"/>
    </xf>
    <xf numFmtId="0" fontId="13" fillId="0" borderId="16" xfId="0" applyFont="1" applyBorder="1"/>
    <xf numFmtId="0" fontId="13" fillId="0" borderId="16" xfId="4" applyFont="1" applyBorder="1" applyAlignment="1">
      <alignment horizontal="right"/>
    </xf>
    <xf numFmtId="166" fontId="13" fillId="0" borderId="17" xfId="0" applyNumberFormat="1" applyFont="1" applyBorder="1" applyAlignment="1">
      <alignment horizontal="center"/>
    </xf>
    <xf numFmtId="166" fontId="18" fillId="0" borderId="7" xfId="4" applyNumberFormat="1" applyFont="1" applyBorder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166" fontId="0" fillId="0" borderId="0" xfId="0" applyNumberFormat="1"/>
    <xf numFmtId="164" fontId="5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1" fontId="0" fillId="0" borderId="0" xfId="0" applyNumberFormat="1"/>
    <xf numFmtId="0" fontId="13" fillId="0" borderId="0" xfId="0" applyFont="1" applyAlignment="1">
      <alignment horizontal="left"/>
    </xf>
    <xf numFmtId="1" fontId="23" fillId="0" borderId="0" xfId="0" applyNumberFormat="1" applyFont="1"/>
    <xf numFmtId="1" fontId="23" fillId="0" borderId="0" xfId="6" applyNumberFormat="1" applyFont="1" applyAlignment="1">
      <alignment horizontal="center"/>
    </xf>
    <xf numFmtId="14" fontId="0" fillId="0" borderId="0" xfId="0" applyNumberFormat="1"/>
    <xf numFmtId="1" fontId="11" fillId="0" borderId="0" xfId="6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65" fontId="26" fillId="0" borderId="0" xfId="0" applyNumberFormat="1" applyFont="1" applyAlignment="1">
      <alignment horizontal="right"/>
    </xf>
    <xf numFmtId="1" fontId="0" fillId="0" borderId="12" xfId="0" applyNumberFormat="1" applyBorder="1"/>
    <xf numFmtId="14" fontId="27" fillId="0" borderId="0" xfId="0" applyNumberFormat="1" applyFont="1" applyAlignment="1">
      <alignment wrapText="1"/>
    </xf>
    <xf numFmtId="0" fontId="16" fillId="2" borderId="12" xfId="0" applyFont="1" applyFill="1" applyBorder="1" applyAlignment="1">
      <alignment horizontal="center"/>
    </xf>
    <xf numFmtId="1" fontId="16" fillId="2" borderId="12" xfId="0" applyNumberFormat="1" applyFont="1" applyFill="1" applyBorder="1" applyAlignment="1">
      <alignment horizontal="center"/>
    </xf>
    <xf numFmtId="0" fontId="28" fillId="0" borderId="0" xfId="0" applyFont="1"/>
    <xf numFmtId="1" fontId="11" fillId="0" borderId="12" xfId="6" applyNumberFormat="1" applyFont="1" applyBorder="1" applyAlignment="1">
      <alignment horizontal="center"/>
    </xf>
    <xf numFmtId="3" fontId="28" fillId="0" borderId="0" xfId="0" applyNumberFormat="1" applyFont="1"/>
    <xf numFmtId="0" fontId="11" fillId="0" borderId="12" xfId="0" applyFont="1" applyBorder="1"/>
    <xf numFmtId="1" fontId="11" fillId="2" borderId="12" xfId="6" applyNumberFormat="1" applyFont="1" applyFill="1" applyBorder="1" applyAlignment="1">
      <alignment horizontal="center"/>
    </xf>
    <xf numFmtId="3" fontId="0" fillId="0" borderId="0" xfId="0" applyNumberFormat="1"/>
    <xf numFmtId="0" fontId="26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" fontId="11" fillId="0" borderId="12" xfId="6" applyNumberFormat="1" applyFont="1" applyBorder="1"/>
    <xf numFmtId="0" fontId="11" fillId="3" borderId="12" xfId="0" applyFont="1" applyFill="1" applyBorder="1"/>
    <xf numFmtId="1" fontId="11" fillId="3" borderId="12" xfId="6" applyNumberFormat="1" applyFont="1" applyFill="1" applyBorder="1" applyAlignment="1">
      <alignment horizontal="center"/>
    </xf>
    <xf numFmtId="1" fontId="11" fillId="3" borderId="12" xfId="6" applyNumberFormat="1" applyFont="1" applyFill="1" applyBorder="1"/>
    <xf numFmtId="0" fontId="4" fillId="3" borderId="0" xfId="0" applyFont="1" applyFill="1"/>
    <xf numFmtId="3" fontId="4" fillId="0" borderId="0" xfId="0" applyNumberFormat="1" applyFont="1"/>
    <xf numFmtId="0" fontId="4" fillId="0" borderId="0" xfId="0" applyFont="1"/>
    <xf numFmtId="0" fontId="0" fillId="3" borderId="0" xfId="0" applyFill="1"/>
    <xf numFmtId="168" fontId="0" fillId="0" borderId="0" xfId="1" applyNumberFormat="1" applyFont="1"/>
    <xf numFmtId="0" fontId="30" fillId="0" borderId="0" xfId="0" applyFont="1"/>
    <xf numFmtId="0" fontId="29" fillId="0" borderId="0" xfId="0" applyFont="1" applyAlignment="1">
      <alignment horizontal="left"/>
    </xf>
    <xf numFmtId="1" fontId="30" fillId="0" borderId="0" xfId="0" applyNumberFormat="1" applyFont="1"/>
    <xf numFmtId="169" fontId="30" fillId="0" borderId="0" xfId="0" applyNumberFormat="1" applyFont="1"/>
    <xf numFmtId="0" fontId="16" fillId="0" borderId="0" xfId="0" applyFont="1"/>
    <xf numFmtId="169" fontId="0" fillId="0" borderId="0" xfId="0" applyNumberFormat="1"/>
    <xf numFmtId="0" fontId="31" fillId="7" borderId="12" xfId="0" applyFont="1" applyFill="1" applyBorder="1"/>
    <xf numFmtId="0" fontId="31" fillId="2" borderId="12" xfId="0" applyFont="1" applyFill="1" applyBorder="1" applyAlignment="1">
      <alignment horizontal="center"/>
    </xf>
    <xf numFmtId="166" fontId="11" fillId="0" borderId="12" xfId="0" applyNumberFormat="1" applyFont="1" applyBorder="1" applyAlignment="1">
      <alignment horizontal="center"/>
    </xf>
    <xf numFmtId="166" fontId="11" fillId="7" borderId="12" xfId="0" applyNumberFormat="1" applyFont="1" applyFill="1" applyBorder="1" applyAlignment="1">
      <alignment horizontal="center"/>
    </xf>
    <xf numFmtId="166" fontId="16" fillId="0" borderId="12" xfId="0" applyNumberFormat="1" applyFont="1" applyBorder="1" applyAlignment="1">
      <alignment horizontal="center"/>
    </xf>
    <xf numFmtId="166" fontId="32" fillId="0" borderId="12" xfId="7" applyNumberFormat="1" applyFont="1" applyBorder="1" applyAlignment="1">
      <alignment horizontal="center"/>
    </xf>
    <xf numFmtId="166" fontId="11" fillId="8" borderId="12" xfId="0" applyNumberFormat="1" applyFont="1" applyFill="1" applyBorder="1" applyAlignment="1">
      <alignment horizontal="center"/>
    </xf>
    <xf numFmtId="166" fontId="11" fillId="5" borderId="12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/>
    <xf numFmtId="0" fontId="0" fillId="0" borderId="0" xfId="0" applyAlignment="1">
      <alignment horizontal="center"/>
    </xf>
    <xf numFmtId="168" fontId="0" fillId="0" borderId="0" xfId="0" applyNumberFormat="1"/>
    <xf numFmtId="43" fontId="0" fillId="0" borderId="0" xfId="0" applyNumberFormat="1"/>
    <xf numFmtId="167" fontId="0" fillId="0" borderId="0" xfId="0" applyNumberFormat="1"/>
    <xf numFmtId="14" fontId="12" fillId="0" borderId="2" xfId="0" applyNumberFormat="1" applyFont="1" applyBorder="1"/>
    <xf numFmtId="170" fontId="12" fillId="0" borderId="3" xfId="0" applyNumberFormat="1" applyFont="1" applyBorder="1"/>
    <xf numFmtId="168" fontId="12" fillId="0" borderId="3" xfId="1" applyNumberFormat="1" applyFont="1" applyBorder="1"/>
    <xf numFmtId="0" fontId="12" fillId="0" borderId="3" xfId="0" applyFont="1" applyBorder="1"/>
    <xf numFmtId="167" fontId="12" fillId="0" borderId="4" xfId="0" applyNumberFormat="1" applyFont="1" applyBorder="1" applyAlignment="1">
      <alignment horizontal="center"/>
    </xf>
    <xf numFmtId="14" fontId="0" fillId="0" borderId="1" xfId="0" applyNumberFormat="1" applyBorder="1"/>
    <xf numFmtId="167" fontId="0" fillId="0" borderId="18" xfId="0" applyNumberFormat="1" applyBorder="1"/>
    <xf numFmtId="14" fontId="0" fillId="0" borderId="5" xfId="0" applyNumberFormat="1" applyBorder="1"/>
    <xf numFmtId="170" fontId="0" fillId="0" borderId="6" xfId="0" applyNumberFormat="1" applyBorder="1"/>
    <xf numFmtId="168" fontId="0" fillId="0" borderId="6" xfId="1" applyNumberFormat="1" applyFont="1" applyBorder="1"/>
    <xf numFmtId="168" fontId="0" fillId="0" borderId="6" xfId="0" applyNumberFormat="1" applyBorder="1"/>
    <xf numFmtId="167" fontId="0" fillId="0" borderId="7" xfId="0" applyNumberFormat="1" applyBorder="1"/>
  </cellXfs>
  <cellStyles count="8">
    <cellStyle name="Comma" xfId="1" builtinId="3"/>
    <cellStyle name="Hyperlink" xfId="3" builtinId="8"/>
    <cellStyle name="Normal" xfId="0" builtinId="0"/>
    <cellStyle name="Normal_Crnwd Daily Flow" xfId="7" xr:uid="{0FA960C9-C1B1-40D3-8551-4147765551C2}"/>
    <cellStyle name="Normal_Lincoln Heights" xfId="4" xr:uid="{C856FFE6-4B8E-418F-9308-F09694F6A92F}"/>
    <cellStyle name="Normal_Lk Placid Daily Flow" xfId="6" xr:uid="{A049B799-2C81-41A3-B1D2-66AFE79ACF7F}"/>
    <cellStyle name="Normal_Sheet1" xfId="5" xr:uid="{688FBA13-4802-4C89-8C49-80658CE0BA08}"/>
    <cellStyle name="Percent" xfId="2" builtinId="5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A396-A086-4384-A012-656FB657B2BA}">
  <dimension ref="A1:T29"/>
  <sheetViews>
    <sheetView tabSelected="1" zoomScale="90" zoomScaleNormal="90" workbookViewId="0">
      <selection activeCell="T21" sqref="T21"/>
    </sheetView>
  </sheetViews>
  <sheetFormatPr defaultRowHeight="14.25"/>
  <cols>
    <col min="1" max="1" width="14.125" customWidth="1"/>
    <col min="2" max="2" width="11.75" customWidth="1"/>
    <col min="3" max="3" width="10.875" customWidth="1"/>
    <col min="4" max="4" width="7.625" customWidth="1"/>
    <col min="5" max="5" width="10.875" customWidth="1"/>
    <col min="6" max="6" width="11" customWidth="1"/>
    <col min="7" max="7" width="9.5" customWidth="1"/>
    <col min="8" max="8" width="9" hidden="1" customWidth="1"/>
    <col min="9" max="9" width="9.625" hidden="1" customWidth="1"/>
    <col min="10" max="10" width="10.25" hidden="1" customWidth="1"/>
    <col min="11" max="11" width="9.625" hidden="1" customWidth="1"/>
    <col min="12" max="12" width="10.25" bestFit="1" customWidth="1"/>
    <col min="13" max="13" width="9.375" bestFit="1" customWidth="1"/>
    <col min="14" max="14" width="11" customWidth="1"/>
    <col min="15" max="15" width="8.375" customWidth="1"/>
    <col min="16" max="16" width="6.5" customWidth="1"/>
  </cols>
  <sheetData>
    <row r="1" spans="1:16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8">
      <c r="A2" s="3"/>
      <c r="B2" s="4"/>
      <c r="C2" s="4"/>
      <c r="D2" s="4"/>
      <c r="E2" s="4"/>
      <c r="F2" s="5"/>
      <c r="G2" s="5"/>
      <c r="H2" s="6"/>
    </row>
    <row r="3" spans="1:16">
      <c r="B3" s="7"/>
      <c r="C3" s="7"/>
      <c r="D3" s="7"/>
      <c r="E3" s="7"/>
      <c r="F3" s="8"/>
      <c r="G3" s="8"/>
      <c r="H3" s="9"/>
      <c r="I3" s="10"/>
    </row>
    <row r="4" spans="1:16" ht="15.75">
      <c r="A4" s="11" t="s">
        <v>1</v>
      </c>
      <c r="B4" s="12"/>
      <c r="C4" s="12"/>
      <c r="D4" s="12"/>
      <c r="E4" s="12"/>
      <c r="F4" s="5"/>
      <c r="G4" s="5"/>
      <c r="H4" s="5"/>
    </row>
    <row r="5" spans="1:16" ht="15.75">
      <c r="A5" s="5"/>
      <c r="B5" s="12"/>
      <c r="C5" s="12"/>
      <c r="D5" s="12"/>
      <c r="E5" s="12"/>
      <c r="F5" s="5"/>
      <c r="G5" s="5"/>
      <c r="H5" s="5"/>
      <c r="I5" s="13"/>
    </row>
    <row r="6" spans="1:16" ht="24.75" customHeight="1">
      <c r="A6" s="5"/>
      <c r="B6" s="14" t="s">
        <v>2</v>
      </c>
      <c r="C6" s="15"/>
      <c r="D6" s="15"/>
      <c r="E6" s="15"/>
      <c r="F6" s="15"/>
      <c r="G6" s="15"/>
      <c r="H6" s="16"/>
      <c r="I6" s="17"/>
    </row>
    <row r="7" spans="1:16" ht="31.5" customHeight="1">
      <c r="A7" s="5"/>
      <c r="B7" s="18" t="s">
        <v>3</v>
      </c>
      <c r="C7" s="19"/>
      <c r="D7" s="19"/>
      <c r="E7" s="19"/>
      <c r="F7" s="20"/>
      <c r="G7" s="20"/>
      <c r="H7" s="21"/>
      <c r="I7" s="22" t="s">
        <v>4</v>
      </c>
      <c r="J7" s="23"/>
      <c r="K7" s="23"/>
      <c r="L7" s="23"/>
      <c r="M7" s="23"/>
      <c r="N7" s="24"/>
      <c r="O7" s="25"/>
      <c r="P7" s="25"/>
    </row>
    <row r="8" spans="1:16" ht="43.5">
      <c r="A8" s="26"/>
      <c r="B8" s="27" t="s">
        <v>5</v>
      </c>
      <c r="C8" s="27" t="s">
        <v>6</v>
      </c>
      <c r="D8" s="27" t="s">
        <v>7</v>
      </c>
      <c r="E8" s="27" t="s">
        <v>8</v>
      </c>
      <c r="F8" s="28" t="s">
        <v>9</v>
      </c>
      <c r="G8" s="29" t="s">
        <v>10</v>
      </c>
      <c r="H8" s="30" t="s">
        <v>11</v>
      </c>
      <c r="I8" s="31" t="s">
        <v>5</v>
      </c>
      <c r="J8" s="31" t="s">
        <v>8</v>
      </c>
      <c r="K8" s="31" t="s">
        <v>6</v>
      </c>
      <c r="L8" s="32" t="s">
        <v>9</v>
      </c>
      <c r="M8" s="33" t="s">
        <v>12</v>
      </c>
      <c r="N8" s="34" t="s">
        <v>13</v>
      </c>
      <c r="O8" s="35" t="s">
        <v>14</v>
      </c>
      <c r="P8" s="36" t="s">
        <v>15</v>
      </c>
    </row>
    <row r="9" spans="1:16" ht="26.25" customHeight="1">
      <c r="A9" s="37">
        <v>43435</v>
      </c>
      <c r="B9" s="38"/>
      <c r="C9" s="39">
        <v>43451</v>
      </c>
      <c r="D9" s="40"/>
      <c r="E9" s="41"/>
      <c r="F9" s="42">
        <v>105879</v>
      </c>
      <c r="G9" s="43"/>
      <c r="H9" s="44"/>
      <c r="I9" s="45"/>
      <c r="J9" s="46"/>
      <c r="K9" s="38"/>
      <c r="L9" s="47"/>
      <c r="M9" s="48"/>
      <c r="N9" s="49"/>
      <c r="O9" s="50"/>
      <c r="P9" s="50"/>
    </row>
    <row r="10" spans="1:16" ht="26.25" customHeight="1">
      <c r="A10" s="51">
        <v>43466</v>
      </c>
      <c r="B10" s="52">
        <v>43451</v>
      </c>
      <c r="C10" s="53">
        <v>43480</v>
      </c>
      <c r="D10" s="54">
        <v>29</v>
      </c>
      <c r="E10" s="54">
        <f>F9</f>
        <v>105879</v>
      </c>
      <c r="F10" s="55">
        <v>109158</v>
      </c>
      <c r="G10" s="56">
        <f>3279000/1000000</f>
        <v>3.2789999999999999</v>
      </c>
      <c r="H10" s="57"/>
      <c r="I10" s="58"/>
      <c r="J10" s="59"/>
      <c r="K10" s="60"/>
      <c r="L10" s="61">
        <f>'Lcln Hghts Flow Summary'!W5/10</f>
        <v>108589.2</v>
      </c>
      <c r="M10" s="62">
        <v>2.8609671717171707</v>
      </c>
      <c r="N10" s="63">
        <f>1.19322+1.24902</f>
        <v>2.44224</v>
      </c>
      <c r="O10" s="64">
        <f>M10-N10</f>
        <v>0.41872717171717078</v>
      </c>
      <c r="P10" s="65">
        <f>100%-(N10/M10)</f>
        <v>0.14635860762633224</v>
      </c>
    </row>
    <row r="11" spans="1:16" ht="26.25" customHeight="1">
      <c r="A11" s="66" t="s">
        <v>16</v>
      </c>
      <c r="B11" s="53">
        <v>43480</v>
      </c>
      <c r="C11" s="53">
        <v>43510</v>
      </c>
      <c r="D11" s="54">
        <v>30</v>
      </c>
      <c r="E11" s="54">
        <v>109158</v>
      </c>
      <c r="F11" s="55">
        <v>110487</v>
      </c>
      <c r="G11" s="56">
        <f>1329000/1000000</f>
        <v>1.329</v>
      </c>
      <c r="H11" s="57"/>
      <c r="I11" s="58"/>
      <c r="J11" s="67"/>
      <c r="K11" s="60"/>
      <c r="L11" s="61">
        <f>'Lcln Hghts Flow Summary'!M6/10</f>
        <v>110303.9</v>
      </c>
      <c r="M11" s="62">
        <v>2.1211555555555566</v>
      </c>
      <c r="N11" s="68">
        <v>1.1053219999999999</v>
      </c>
      <c r="O11" s="64">
        <f t="shared" ref="O11:O16" si="0">M11-N11</f>
        <v>1.0158335555555567</v>
      </c>
      <c r="P11" s="65">
        <f t="shared" ref="P11:P15" si="1">100%-(N11/M11)</f>
        <v>0.47890573272430148</v>
      </c>
    </row>
    <row r="12" spans="1:16" ht="26.25" customHeight="1">
      <c r="A12" s="66" t="s">
        <v>17</v>
      </c>
      <c r="B12" s="53">
        <v>43510</v>
      </c>
      <c r="C12" s="69">
        <v>43537</v>
      </c>
      <c r="D12" s="59">
        <v>27</v>
      </c>
      <c r="E12" s="54">
        <v>110487</v>
      </c>
      <c r="F12" s="55">
        <v>112545</v>
      </c>
      <c r="G12" s="56">
        <f>2058000/1000000</f>
        <v>2.0579999999999998</v>
      </c>
      <c r="H12" s="57"/>
      <c r="I12" s="58"/>
      <c r="J12" s="67"/>
      <c r="K12" s="60"/>
      <c r="L12" s="61">
        <f>'Lcln Hghts Flow Summary'!L7/10</f>
        <v>112398.6</v>
      </c>
      <c r="M12" s="62">
        <v>2.0903999999999985</v>
      </c>
      <c r="N12" s="70">
        <v>1.21834</v>
      </c>
      <c r="O12" s="64">
        <f t="shared" si="0"/>
        <v>0.8720599999999985</v>
      </c>
      <c r="P12" s="65">
        <f>100%-(N12/M12)</f>
        <v>0.4171737466513582</v>
      </c>
    </row>
    <row r="13" spans="1:16" ht="26.25" customHeight="1">
      <c r="A13" s="66" t="s">
        <v>18</v>
      </c>
      <c r="B13" s="53">
        <v>43537</v>
      </c>
      <c r="C13" s="69">
        <v>43570</v>
      </c>
      <c r="D13" s="59">
        <v>33</v>
      </c>
      <c r="E13" s="54">
        <v>112545</v>
      </c>
      <c r="F13" s="55">
        <v>114607</v>
      </c>
      <c r="G13" s="56">
        <f>2062000/1000000</f>
        <v>2.0619999999999998</v>
      </c>
      <c r="H13" s="57"/>
      <c r="I13" s="58"/>
      <c r="J13" s="67"/>
      <c r="K13" s="60"/>
      <c r="L13" s="61">
        <f>'Lcln Hghts Flow Summary'!P8/10</f>
        <v>114599.4</v>
      </c>
      <c r="M13" s="62">
        <v>1.9298888888888874</v>
      </c>
      <c r="N13" s="70">
        <v>1.2477499999999999</v>
      </c>
      <c r="O13" s="64">
        <f t="shared" si="0"/>
        <v>0.68213888888888752</v>
      </c>
      <c r="P13" s="65">
        <f t="shared" si="1"/>
        <v>0.35346018769071286</v>
      </c>
    </row>
    <row r="14" spans="1:16" ht="26.25" customHeight="1">
      <c r="A14" s="66" t="s">
        <v>19</v>
      </c>
      <c r="B14" s="53">
        <f>C13</f>
        <v>43570</v>
      </c>
      <c r="C14" s="53">
        <v>43599</v>
      </c>
      <c r="D14" s="54">
        <v>29</v>
      </c>
      <c r="E14" s="54">
        <f>F13</f>
        <v>114607</v>
      </c>
      <c r="F14" s="55">
        <v>116387</v>
      </c>
      <c r="G14" s="56">
        <f>1780000/1000000</f>
        <v>1.78</v>
      </c>
      <c r="H14" s="57"/>
      <c r="I14" s="58"/>
      <c r="J14" s="67"/>
      <c r="K14" s="60"/>
      <c r="L14" s="61">
        <f>'Lcln Hghts Flow Summary'!V9/10</f>
        <v>116763.9</v>
      </c>
      <c r="M14" s="62">
        <v>1.8631111111111109</v>
      </c>
      <c r="N14" s="68">
        <v>1.2153700000000001</v>
      </c>
      <c r="O14" s="64">
        <f>M14-N14</f>
        <v>0.64774111111111088</v>
      </c>
      <c r="P14" s="65">
        <f t="shared" si="1"/>
        <v>0.3476663883587785</v>
      </c>
    </row>
    <row r="15" spans="1:16" ht="26.25" customHeight="1">
      <c r="A15" s="66" t="s">
        <v>20</v>
      </c>
      <c r="B15" s="53">
        <f>C14</f>
        <v>43599</v>
      </c>
      <c r="C15" s="53">
        <v>43633</v>
      </c>
      <c r="D15" s="54">
        <v>34</v>
      </c>
      <c r="E15" s="54">
        <f>F14</f>
        <v>116387</v>
      </c>
      <c r="F15" s="55">
        <v>118337</v>
      </c>
      <c r="G15" s="56">
        <f>1950000/1000000</f>
        <v>1.95</v>
      </c>
      <c r="H15" s="57"/>
      <c r="I15" s="58"/>
      <c r="J15" s="67"/>
      <c r="K15" s="60"/>
      <c r="L15" s="61">
        <f>'Lcln Hghts Flow Summary'!R10/10</f>
        <v>118346.9</v>
      </c>
      <c r="M15" s="62">
        <v>1.7827499999999994</v>
      </c>
      <c r="N15" s="68">
        <f>1.28068</f>
        <v>1.28068</v>
      </c>
      <c r="O15" s="64">
        <f>M15-N15</f>
        <v>0.50206999999999935</v>
      </c>
      <c r="P15" s="65">
        <f t="shared" si="1"/>
        <v>0.28162670032253512</v>
      </c>
    </row>
    <row r="16" spans="1:16" ht="26.25" customHeight="1">
      <c r="A16" s="66" t="s">
        <v>21</v>
      </c>
      <c r="B16" s="53">
        <f t="shared" ref="B16:B21" si="2">C15</f>
        <v>43633</v>
      </c>
      <c r="C16" s="53">
        <v>43662</v>
      </c>
      <c r="D16" s="54">
        <v>29</v>
      </c>
      <c r="E16" s="54">
        <f t="shared" ref="E16:E21" si="3">F15</f>
        <v>118337</v>
      </c>
      <c r="F16" s="55">
        <v>119924</v>
      </c>
      <c r="G16" s="56">
        <f>1587000/1000000</f>
        <v>1.587</v>
      </c>
      <c r="H16" s="57"/>
      <c r="I16" s="58"/>
      <c r="J16" s="67"/>
      <c r="K16" s="60"/>
      <c r="L16" s="61">
        <f>'Lcln Hghts Flow Summary'!R10</f>
        <v>1183469</v>
      </c>
      <c r="M16" s="62">
        <v>1.0412500000000002</v>
      </c>
      <c r="N16" s="68">
        <f>1.13426</f>
        <v>1.13426</v>
      </c>
      <c r="O16" s="64">
        <f t="shared" si="0"/>
        <v>-9.3009999999999815E-2</v>
      </c>
      <c r="P16" s="65">
        <f>100%-(N16/M16)</f>
        <v>-8.9325330132052683E-2</v>
      </c>
    </row>
    <row r="17" spans="1:20" ht="26.25" customHeight="1">
      <c r="A17" s="66" t="s">
        <v>22</v>
      </c>
      <c r="B17" s="53">
        <f t="shared" si="2"/>
        <v>43662</v>
      </c>
      <c r="C17" s="53">
        <v>43697</v>
      </c>
      <c r="D17" s="54">
        <v>35</v>
      </c>
      <c r="E17" s="54">
        <f t="shared" si="3"/>
        <v>119924</v>
      </c>
      <c r="F17" s="55">
        <v>121810</v>
      </c>
      <c r="G17" s="56">
        <f>1886000/1000000</f>
        <v>1.8859999999999999</v>
      </c>
      <c r="H17" s="57"/>
      <c r="I17" s="58"/>
      <c r="J17" s="67"/>
      <c r="K17" s="60"/>
      <c r="L17" s="71" t="s">
        <v>23</v>
      </c>
      <c r="M17" s="62">
        <v>1.3640000000000005</v>
      </c>
      <c r="N17" s="68">
        <v>1.2704</v>
      </c>
      <c r="O17" s="64">
        <f>M17-N17</f>
        <v>9.3600000000000572E-2</v>
      </c>
      <c r="P17" s="65">
        <f>100%-(N17/M17)</f>
        <v>6.8621700879765823E-2</v>
      </c>
    </row>
    <row r="18" spans="1:20" ht="26.25" customHeight="1">
      <c r="A18" s="66" t="s">
        <v>24</v>
      </c>
      <c r="B18" s="53">
        <f t="shared" si="2"/>
        <v>43697</v>
      </c>
      <c r="C18" s="53">
        <v>43724</v>
      </c>
      <c r="D18" s="54">
        <v>27</v>
      </c>
      <c r="E18" s="54">
        <f t="shared" si="3"/>
        <v>121810</v>
      </c>
      <c r="F18" s="55">
        <v>123486</v>
      </c>
      <c r="G18" s="56">
        <f>1676000/1000000</f>
        <v>1.6759999999999999</v>
      </c>
      <c r="H18" s="57"/>
      <c r="I18" s="58"/>
      <c r="J18" s="67"/>
      <c r="K18" s="72"/>
      <c r="L18" s="73" t="s">
        <v>23</v>
      </c>
      <c r="M18" s="74">
        <v>2.5555714285714286</v>
      </c>
      <c r="N18" s="68">
        <v>1.374404</v>
      </c>
      <c r="O18" s="75">
        <f t="shared" ref="O18:O21" si="4">M18-N18</f>
        <v>1.1811674285714286</v>
      </c>
      <c r="P18" s="65">
        <f t="shared" ref="P18" si="5">100%-(N18/M18)</f>
        <v>0.46219307954608979</v>
      </c>
      <c r="T18" s="25"/>
    </row>
    <row r="19" spans="1:20" ht="26.25" customHeight="1">
      <c r="A19" s="66" t="s">
        <v>25</v>
      </c>
      <c r="B19" s="53">
        <f t="shared" si="2"/>
        <v>43724</v>
      </c>
      <c r="C19" s="53">
        <v>43756</v>
      </c>
      <c r="D19" s="54">
        <v>32</v>
      </c>
      <c r="E19" s="54">
        <f>F18</f>
        <v>123486</v>
      </c>
      <c r="F19" s="55">
        <v>124453</v>
      </c>
      <c r="G19" s="76">
        <f>967000/1000000</f>
        <v>0.96699999999999997</v>
      </c>
      <c r="H19" s="57"/>
      <c r="I19" s="58"/>
      <c r="J19" s="67"/>
      <c r="K19" s="72"/>
      <c r="L19" s="73" t="s">
        <v>23</v>
      </c>
      <c r="M19" s="74">
        <v>1.3494285714285714</v>
      </c>
      <c r="N19" s="68">
        <v>1.167368</v>
      </c>
      <c r="O19" s="75">
        <f t="shared" si="4"/>
        <v>0.18206057142857146</v>
      </c>
      <c r="P19" s="65">
        <f>100%-(N19/M19)</f>
        <v>0.13491679017573577</v>
      </c>
    </row>
    <row r="20" spans="1:20" ht="26.25" customHeight="1">
      <c r="A20" s="66" t="s">
        <v>26</v>
      </c>
      <c r="B20" s="53">
        <f t="shared" si="2"/>
        <v>43756</v>
      </c>
      <c r="C20" s="53">
        <v>43783</v>
      </c>
      <c r="D20" s="54">
        <v>27</v>
      </c>
      <c r="E20" s="54">
        <f t="shared" si="3"/>
        <v>124453</v>
      </c>
      <c r="F20" s="55">
        <v>125420</v>
      </c>
      <c r="G20" s="76">
        <f>967000/1000000</f>
        <v>0.96699999999999997</v>
      </c>
      <c r="H20" s="57"/>
      <c r="I20" s="58"/>
      <c r="J20" s="59"/>
      <c r="K20" s="72"/>
      <c r="L20" s="77" t="s">
        <v>27</v>
      </c>
      <c r="M20" s="62">
        <v>0.83671603928571447</v>
      </c>
      <c r="N20" s="68">
        <v>1.2033780000000001</v>
      </c>
      <c r="O20" s="75">
        <f t="shared" si="4"/>
        <v>-0.36666196071428558</v>
      </c>
      <c r="P20" s="65">
        <f>100%-(N20/M20)</f>
        <v>-0.438215527728256</v>
      </c>
    </row>
    <row r="21" spans="1:20" ht="33" customHeight="1" thickBot="1">
      <c r="A21" s="66" t="s">
        <v>28</v>
      </c>
      <c r="B21" s="53">
        <f t="shared" si="2"/>
        <v>43783</v>
      </c>
      <c r="C21" s="53">
        <v>43811</v>
      </c>
      <c r="D21" s="54">
        <v>28</v>
      </c>
      <c r="E21" s="54">
        <f t="shared" si="3"/>
        <v>125420</v>
      </c>
      <c r="F21" s="78">
        <v>326</v>
      </c>
      <c r="G21" s="79">
        <f>326000/1000000</f>
        <v>0.32600000000000001</v>
      </c>
      <c r="H21" s="80"/>
      <c r="I21" s="81"/>
      <c r="J21" s="82"/>
      <c r="K21" s="72"/>
      <c r="L21" s="83" t="s">
        <v>29</v>
      </c>
      <c r="M21" s="84">
        <v>0.39173386071428573</v>
      </c>
      <c r="N21" s="68">
        <v>1.24027</v>
      </c>
      <c r="O21" s="75">
        <f t="shared" si="4"/>
        <v>-0.84853613928571425</v>
      </c>
      <c r="P21" s="65">
        <f>100%-(N21/M21)</f>
        <v>-2.1661036340807951</v>
      </c>
    </row>
    <row r="22" spans="1:20" ht="26.25" customHeight="1" thickBot="1">
      <c r="A22" s="85"/>
      <c r="B22" s="17"/>
      <c r="C22" s="17"/>
      <c r="D22" s="17"/>
      <c r="E22" s="17"/>
      <c r="F22" s="86" t="s">
        <v>30</v>
      </c>
      <c r="G22" s="87">
        <f>SUM(G10:G21)</f>
        <v>19.866999999999994</v>
      </c>
      <c r="H22" s="88" t="s">
        <v>31</v>
      </c>
      <c r="I22" s="89"/>
      <c r="J22" s="90"/>
      <c r="K22" s="88"/>
      <c r="L22" s="91" t="s">
        <v>30</v>
      </c>
      <c r="M22" s="92">
        <f>SUM(M10:M21)</f>
        <v>20.186972627272727</v>
      </c>
      <c r="N22" s="93">
        <f>SUM(N10:N21)</f>
        <v>15.899782000000002</v>
      </c>
      <c r="O22" s="64"/>
      <c r="P22" s="65"/>
    </row>
    <row r="23" spans="1:20">
      <c r="A23" s="85"/>
      <c r="B23" s="17"/>
      <c r="C23" s="17"/>
      <c r="D23" s="17"/>
      <c r="E23" s="17"/>
      <c r="F23" s="94"/>
      <c r="G23" s="94"/>
      <c r="H23" s="85"/>
      <c r="I23" s="85"/>
    </row>
    <row r="24" spans="1:20">
      <c r="A24" s="95" t="s">
        <v>32</v>
      </c>
      <c r="B24" s="17"/>
      <c r="C24" s="17"/>
      <c r="D24" s="17"/>
      <c r="E24" s="17"/>
      <c r="F24" s="94"/>
      <c r="G24" s="94"/>
      <c r="H24" s="85"/>
      <c r="I24" s="85"/>
      <c r="J24" s="96"/>
    </row>
    <row r="25" spans="1:20">
      <c r="A25" s="5"/>
      <c r="B25" s="97"/>
      <c r="C25" s="97"/>
      <c r="D25" s="97"/>
      <c r="E25" s="97"/>
      <c r="F25" s="98"/>
      <c r="G25" s="98"/>
      <c r="H25" s="5"/>
      <c r="I25" s="5"/>
      <c r="J25" s="13"/>
    </row>
    <row r="26" spans="1:20">
      <c r="A26" s="8"/>
      <c r="B26" s="95"/>
      <c r="C26" s="95"/>
      <c r="D26" s="95"/>
      <c r="E26" s="95"/>
      <c r="F26" s="98"/>
      <c r="G26" s="98"/>
      <c r="H26" s="5"/>
      <c r="I26" s="5"/>
    </row>
    <row r="29" spans="1:20">
      <c r="F29" s="99"/>
    </row>
  </sheetData>
  <mergeCells count="4">
    <mergeCell ref="A1:N1"/>
    <mergeCell ref="B6:H6"/>
    <mergeCell ref="B7:H7"/>
    <mergeCell ref="I7:N7"/>
  </mergeCells>
  <conditionalFormatting sqref="P10:P22">
    <cfRule type="cellIs" dxfId="0" priority="1" operator="greaterThan">
      <formula>0.1</formula>
    </cfRule>
  </conditionalFormatting>
  <hyperlinks>
    <hyperlink ref="A4" location="Hyperlinks!A1" display="Hyperlinks!A1" xr:uid="{CE07A332-DC8F-492F-B8C2-A72B89B228B0}"/>
  </hyperlink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7191-A235-41F6-952D-A42D27352D1B}">
  <dimension ref="A1:AJ67"/>
  <sheetViews>
    <sheetView zoomScale="80" zoomScaleNormal="80" workbookViewId="0">
      <selection activeCell="T21" sqref="T21"/>
    </sheetView>
  </sheetViews>
  <sheetFormatPr defaultRowHeight="14.25"/>
  <cols>
    <col min="1" max="1" width="11.375" customWidth="1"/>
    <col min="2" max="2" width="10.375" bestFit="1" customWidth="1"/>
    <col min="3" max="3" width="10.25" bestFit="1" customWidth="1"/>
    <col min="4" max="4" width="10.375" style="99" customWidth="1"/>
    <col min="5" max="5" width="8.375" customWidth="1"/>
    <col min="6" max="6" width="9.125" customWidth="1"/>
    <col min="7" max="7" width="8.25" customWidth="1"/>
    <col min="8" max="8" width="10.25" bestFit="1" customWidth="1"/>
    <col min="9" max="9" width="8.5" style="99" bestFit="1" customWidth="1"/>
    <col min="10" max="10" width="11.75" customWidth="1"/>
    <col min="11" max="11" width="11.25" customWidth="1"/>
    <col min="12" max="12" width="8.75" bestFit="1" customWidth="1"/>
    <col min="13" max="13" width="12.875" bestFit="1" customWidth="1"/>
    <col min="14" max="14" width="9" style="99" bestFit="1" customWidth="1"/>
    <col min="15" max="15" width="13.75" bestFit="1" customWidth="1"/>
    <col min="16" max="16" width="13.875" bestFit="1" customWidth="1"/>
    <col min="17" max="17" width="5.25" bestFit="1" customWidth="1"/>
    <col min="18" max="18" width="8.25" bestFit="1" customWidth="1"/>
    <col min="19" max="19" width="8.75" style="99" customWidth="1"/>
    <col min="20" max="20" width="11.25" customWidth="1"/>
    <col min="21" max="23" width="8.25" bestFit="1" customWidth="1"/>
    <col min="24" max="24" width="10" bestFit="1" customWidth="1"/>
    <col min="25" max="29" width="8.25" bestFit="1" customWidth="1"/>
    <col min="30" max="30" width="8.5" bestFit="1" customWidth="1"/>
    <col min="31" max="32" width="8.25" bestFit="1" customWidth="1"/>
    <col min="33" max="33" width="7.25" bestFit="1" customWidth="1"/>
    <col min="34" max="34" width="10.25" bestFit="1" customWidth="1"/>
    <col min="35" max="35" width="8.25" customWidth="1"/>
    <col min="36" max="36" width="8.25" bestFit="1" customWidth="1"/>
  </cols>
  <sheetData>
    <row r="1" spans="1:35" ht="15">
      <c r="A1" s="100" t="s">
        <v>33</v>
      </c>
      <c r="D1" s="101"/>
      <c r="E1" s="102"/>
      <c r="G1" s="11" t="s">
        <v>1</v>
      </c>
      <c r="M1" s="103"/>
      <c r="N1" s="104"/>
    </row>
    <row r="2" spans="1:35" ht="15">
      <c r="A2" s="100"/>
      <c r="D2" s="101"/>
      <c r="E2" s="102"/>
      <c r="G2" s="105"/>
      <c r="M2" s="103"/>
      <c r="N2" s="104"/>
    </row>
    <row r="3" spans="1:35" ht="15">
      <c r="A3" s="106" t="s">
        <v>34</v>
      </c>
      <c r="E3" s="107" t="s">
        <v>35</v>
      </c>
      <c r="F3" s="108">
        <v>1065384</v>
      </c>
      <c r="G3" s="109"/>
    </row>
    <row r="4" spans="1:35">
      <c r="A4" s="110" t="s">
        <v>36</v>
      </c>
      <c r="B4" s="110">
        <v>1</v>
      </c>
      <c r="C4" s="110">
        <v>2</v>
      </c>
      <c r="D4" s="111">
        <v>3</v>
      </c>
      <c r="E4" s="110">
        <v>4</v>
      </c>
      <c r="F4" s="110">
        <v>5</v>
      </c>
      <c r="G4" s="110">
        <v>6</v>
      </c>
      <c r="H4" s="110">
        <v>7</v>
      </c>
      <c r="I4" s="111">
        <v>8</v>
      </c>
      <c r="J4" s="110">
        <v>9</v>
      </c>
      <c r="K4" s="110">
        <v>10</v>
      </c>
      <c r="L4" s="110">
        <v>11</v>
      </c>
      <c r="M4" s="110">
        <v>12</v>
      </c>
      <c r="N4" s="111">
        <v>13</v>
      </c>
      <c r="O4" s="110">
        <v>14</v>
      </c>
      <c r="P4" s="110">
        <v>15</v>
      </c>
      <c r="Q4" s="110">
        <v>16</v>
      </c>
      <c r="R4" s="110">
        <v>17</v>
      </c>
      <c r="S4" s="111">
        <v>18</v>
      </c>
      <c r="T4" s="110">
        <v>19</v>
      </c>
      <c r="U4" s="110">
        <v>20</v>
      </c>
      <c r="V4" s="110">
        <v>21</v>
      </c>
      <c r="W4" s="110">
        <v>22</v>
      </c>
      <c r="X4" s="110">
        <v>23</v>
      </c>
      <c r="Y4" s="110">
        <v>24</v>
      </c>
      <c r="Z4" s="110">
        <v>25</v>
      </c>
      <c r="AA4" s="110">
        <v>26</v>
      </c>
      <c r="AB4" s="110">
        <v>27</v>
      </c>
      <c r="AC4" s="110">
        <v>28</v>
      </c>
      <c r="AD4" s="110">
        <v>29</v>
      </c>
      <c r="AE4" s="110">
        <v>30</v>
      </c>
      <c r="AF4" s="110">
        <v>31</v>
      </c>
      <c r="AH4" s="112"/>
    </row>
    <row r="5" spans="1:35">
      <c r="A5" s="51">
        <v>43466</v>
      </c>
      <c r="B5" s="104"/>
      <c r="C5" s="113"/>
      <c r="D5" s="113"/>
      <c r="E5" s="104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>
        <v>1085892</v>
      </c>
      <c r="X5" s="113"/>
      <c r="Y5" s="113"/>
      <c r="Z5" s="113"/>
      <c r="AA5" s="113">
        <v>1090280</v>
      </c>
      <c r="AB5" s="113"/>
      <c r="AC5" s="113"/>
      <c r="AD5" s="113"/>
      <c r="AE5" s="113"/>
      <c r="AF5" s="113"/>
      <c r="AH5" s="114"/>
    </row>
    <row r="6" spans="1:35">
      <c r="A6" s="115" t="s">
        <v>16</v>
      </c>
      <c r="B6" s="113"/>
      <c r="C6" s="113"/>
      <c r="D6" s="113"/>
      <c r="E6" s="113">
        <v>1096664</v>
      </c>
      <c r="F6" s="113"/>
      <c r="G6" s="113"/>
      <c r="H6" s="113"/>
      <c r="I6" s="113"/>
      <c r="J6" s="113"/>
      <c r="K6" s="113"/>
      <c r="L6" s="113"/>
      <c r="M6" s="113">
        <v>1103039</v>
      </c>
      <c r="N6" s="113"/>
      <c r="O6" s="113"/>
      <c r="P6" s="113"/>
      <c r="Q6" s="113"/>
      <c r="R6" s="113"/>
      <c r="S6" s="113"/>
      <c r="T6" s="113">
        <v>1108915</v>
      </c>
      <c r="U6" s="113"/>
      <c r="V6" s="113"/>
      <c r="W6" s="113"/>
      <c r="X6" s="113"/>
      <c r="Y6" s="113"/>
      <c r="Z6" s="113"/>
      <c r="AA6" s="113"/>
      <c r="AB6" s="113">
        <v>1114078</v>
      </c>
      <c r="AC6" s="113"/>
      <c r="AD6" s="116"/>
      <c r="AE6" s="116"/>
      <c r="AF6" s="116"/>
      <c r="AH6" s="114"/>
    </row>
    <row r="7" spans="1:35">
      <c r="A7" s="115" t="s">
        <v>17</v>
      </c>
      <c r="B7" s="113"/>
      <c r="C7" s="113"/>
      <c r="D7" s="113"/>
      <c r="E7" s="113">
        <v>1118900</v>
      </c>
      <c r="F7" s="113"/>
      <c r="G7" s="113"/>
      <c r="H7" s="113"/>
      <c r="I7" s="113"/>
      <c r="J7" s="113"/>
      <c r="K7" s="113"/>
      <c r="L7" s="113">
        <v>1123986</v>
      </c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>
        <v>1132598</v>
      </c>
      <c r="AB7" s="113"/>
      <c r="AC7" s="113"/>
      <c r="AD7" s="113"/>
      <c r="AE7" s="113"/>
      <c r="AF7" s="113"/>
      <c r="AH7" s="114"/>
    </row>
    <row r="8" spans="1:35">
      <c r="A8" s="115" t="s">
        <v>18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>
        <v>1145994</v>
      </c>
      <c r="Q8" s="113"/>
      <c r="R8" s="113"/>
      <c r="S8" s="113"/>
      <c r="T8" s="113"/>
      <c r="U8" s="113"/>
      <c r="V8" s="113"/>
      <c r="W8" s="113">
        <v>1150439</v>
      </c>
      <c r="X8" s="113"/>
      <c r="Y8" s="113"/>
      <c r="Z8" s="113"/>
      <c r="AA8" s="113"/>
      <c r="AB8" s="113"/>
      <c r="AC8" s="113"/>
      <c r="AD8" s="113"/>
      <c r="AE8" s="113"/>
      <c r="AF8" s="116"/>
      <c r="AH8" s="117"/>
      <c r="AI8" s="118"/>
    </row>
    <row r="9" spans="1:35">
      <c r="A9" s="115" t="s">
        <v>19</v>
      </c>
      <c r="B9" s="113">
        <v>1155845</v>
      </c>
      <c r="C9" s="113"/>
      <c r="D9" s="113"/>
      <c r="E9" s="113"/>
      <c r="F9" s="113"/>
      <c r="G9" s="113">
        <v>1158739</v>
      </c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>
        <v>1167639</v>
      </c>
      <c r="W9" s="113"/>
      <c r="X9" s="113"/>
      <c r="Y9" s="113"/>
      <c r="Z9" s="113"/>
      <c r="AA9" s="113"/>
      <c r="AB9" s="113"/>
      <c r="AC9" s="113"/>
      <c r="AD9" s="113"/>
      <c r="AE9" s="113"/>
      <c r="AF9" s="113">
        <v>1173879</v>
      </c>
      <c r="AH9" s="119"/>
    </row>
    <row r="10" spans="1:35">
      <c r="A10" s="115" t="s">
        <v>20</v>
      </c>
      <c r="B10" s="113"/>
      <c r="C10" s="113"/>
      <c r="D10" s="113">
        <v>1175437</v>
      </c>
      <c r="E10" s="113"/>
      <c r="F10" s="113">
        <v>1176432</v>
      </c>
      <c r="G10" s="113"/>
      <c r="H10" s="113"/>
      <c r="I10" s="113"/>
      <c r="J10" s="113"/>
      <c r="K10" s="113">
        <v>1178978</v>
      </c>
      <c r="L10" s="113"/>
      <c r="M10" s="120"/>
      <c r="N10" s="120"/>
      <c r="O10" s="120"/>
      <c r="P10" s="120"/>
      <c r="Q10" s="120"/>
      <c r="R10" s="120">
        <v>1183469</v>
      </c>
      <c r="S10" s="120"/>
      <c r="T10" s="120">
        <v>1184511</v>
      </c>
      <c r="U10" s="120"/>
      <c r="V10" s="120">
        <v>1185906</v>
      </c>
      <c r="W10" s="120"/>
      <c r="X10" s="120"/>
      <c r="Y10" s="120"/>
      <c r="Z10" s="120"/>
      <c r="AA10" s="120"/>
      <c r="AB10" s="120"/>
      <c r="AC10" s="120"/>
      <c r="AD10" s="120"/>
      <c r="AE10" s="120"/>
      <c r="AF10" s="116"/>
      <c r="AH10" s="117"/>
    </row>
    <row r="11" spans="1:35">
      <c r="A11" s="115" t="s">
        <v>21</v>
      </c>
      <c r="B11" s="113"/>
      <c r="C11" s="113"/>
      <c r="D11" s="113">
        <v>1193630</v>
      </c>
      <c r="E11" s="113"/>
      <c r="F11" s="113"/>
      <c r="G11" s="113"/>
      <c r="H11" s="113"/>
      <c r="I11" s="113"/>
      <c r="J11" s="113"/>
      <c r="K11" s="113"/>
      <c r="L11" s="113"/>
      <c r="M11" s="113">
        <v>1193759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H11" s="117"/>
    </row>
    <row r="12" spans="1:35" s="126" customFormat="1">
      <c r="A12" s="121" t="s">
        <v>22</v>
      </c>
      <c r="B12" s="122"/>
      <c r="C12" s="122"/>
      <c r="D12" s="123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4"/>
      <c r="AH12" s="125"/>
    </row>
    <row r="13" spans="1:35">
      <c r="A13" s="121" t="s">
        <v>24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>
        <v>1221472</v>
      </c>
      <c r="O13" s="122"/>
      <c r="P13" s="122"/>
      <c r="Q13" s="122"/>
      <c r="R13" s="122"/>
      <c r="S13" s="122"/>
      <c r="T13" s="122"/>
      <c r="U13" s="122">
        <v>1231221</v>
      </c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7"/>
      <c r="AH13" s="117"/>
    </row>
    <row r="14" spans="1:35">
      <c r="A14" s="121" t="s">
        <v>25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>
        <v>1252400</v>
      </c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7"/>
      <c r="AH14" s="117"/>
    </row>
    <row r="15" spans="1:35">
      <c r="A15" s="115" t="s">
        <v>26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>
        <v>165000</v>
      </c>
      <c r="V15" s="113">
        <v>559836</v>
      </c>
      <c r="W15" s="113"/>
      <c r="X15" s="113"/>
      <c r="Y15" s="113"/>
      <c r="Z15" s="113"/>
      <c r="AA15" s="113"/>
      <c r="AB15" s="113"/>
      <c r="AC15" s="113"/>
      <c r="AD15" s="113"/>
      <c r="AE15" s="113"/>
      <c r="AF15" s="116"/>
      <c r="AH15" s="117"/>
    </row>
    <row r="16" spans="1:35">
      <c r="A16" s="115" t="s">
        <v>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>
        <v>652286</v>
      </c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>
        <v>955344</v>
      </c>
      <c r="AF16" s="113"/>
      <c r="AH16" s="117"/>
    </row>
    <row r="17" spans="1:36">
      <c r="AH17" s="128"/>
    </row>
    <row r="18" spans="1:36" s="129" customFormat="1" ht="12">
      <c r="B18" s="130"/>
      <c r="D18" s="131"/>
      <c r="F18" s="132"/>
      <c r="I18" s="131"/>
      <c r="N18" s="131"/>
      <c r="S18" s="131"/>
    </row>
    <row r="19" spans="1:36">
      <c r="A19" s="133" t="s">
        <v>37</v>
      </c>
      <c r="G19" s="134"/>
      <c r="J19" s="134"/>
      <c r="Q19" s="134"/>
      <c r="AA19" s="134"/>
      <c r="AB19" s="134"/>
      <c r="AE19" s="134"/>
    </row>
    <row r="20" spans="1:36">
      <c r="A20" s="110" t="s">
        <v>36</v>
      </c>
      <c r="B20" s="110">
        <v>1</v>
      </c>
      <c r="C20" s="110">
        <v>2</v>
      </c>
      <c r="D20" s="111">
        <v>3</v>
      </c>
      <c r="E20" s="110">
        <v>4</v>
      </c>
      <c r="F20" s="110">
        <v>5</v>
      </c>
      <c r="G20" s="110">
        <v>6</v>
      </c>
      <c r="H20" s="110">
        <v>7</v>
      </c>
      <c r="I20" s="111">
        <v>8</v>
      </c>
      <c r="J20" s="110">
        <v>9</v>
      </c>
      <c r="K20" s="110">
        <v>10</v>
      </c>
      <c r="L20" s="110">
        <v>11</v>
      </c>
      <c r="M20" s="110">
        <v>12</v>
      </c>
      <c r="N20" s="111">
        <v>13</v>
      </c>
      <c r="O20" s="110">
        <v>14</v>
      </c>
      <c r="P20" s="110">
        <v>15</v>
      </c>
      <c r="Q20" s="110">
        <v>16</v>
      </c>
      <c r="R20" s="110">
        <v>17</v>
      </c>
      <c r="S20" s="111">
        <v>18</v>
      </c>
      <c r="T20" s="110">
        <v>19</v>
      </c>
      <c r="U20" s="110">
        <v>20</v>
      </c>
      <c r="V20" s="110">
        <v>21</v>
      </c>
      <c r="W20" s="110">
        <v>22</v>
      </c>
      <c r="X20" s="110">
        <v>23</v>
      </c>
      <c r="Y20" s="110">
        <v>24</v>
      </c>
      <c r="Z20" s="110">
        <v>25</v>
      </c>
      <c r="AA20" s="110">
        <v>26</v>
      </c>
      <c r="AB20" s="110">
        <v>27</v>
      </c>
      <c r="AC20" s="110">
        <v>28</v>
      </c>
      <c r="AD20" s="110">
        <v>29</v>
      </c>
      <c r="AE20" s="110">
        <v>30</v>
      </c>
      <c r="AF20" s="110">
        <v>31</v>
      </c>
      <c r="AG20" s="135"/>
      <c r="AH20" s="136" t="s">
        <v>38</v>
      </c>
      <c r="AI20" s="136" t="s">
        <v>39</v>
      </c>
      <c r="AJ20" s="136" t="s">
        <v>40</v>
      </c>
    </row>
    <row r="21" spans="1:36">
      <c r="A21" s="51">
        <v>43466</v>
      </c>
      <c r="B21" s="137">
        <v>9.3227272727272714E-2</v>
      </c>
      <c r="C21" s="137">
        <v>9.3227272727272714E-2</v>
      </c>
      <c r="D21" s="137">
        <v>9.3227272727272714E-2</v>
      </c>
      <c r="E21" s="137">
        <v>9.3227272727272714E-2</v>
      </c>
      <c r="F21" s="137">
        <v>9.3227272727272714E-2</v>
      </c>
      <c r="G21" s="137">
        <v>9.3227272727272714E-2</v>
      </c>
      <c r="H21" s="137">
        <v>9.3227272727272714E-2</v>
      </c>
      <c r="I21" s="137">
        <v>9.3227272727272714E-2</v>
      </c>
      <c r="J21" s="137">
        <v>9.3227272727272714E-2</v>
      </c>
      <c r="K21" s="137">
        <v>9.3227272727272714E-2</v>
      </c>
      <c r="L21" s="137">
        <v>9.3227272727272714E-2</v>
      </c>
      <c r="M21" s="137">
        <v>9.3227272727272714E-2</v>
      </c>
      <c r="N21" s="137">
        <v>9.3227272727272714E-2</v>
      </c>
      <c r="O21" s="137">
        <v>9.3227272727272714E-2</v>
      </c>
      <c r="P21" s="137">
        <v>9.3227272727272714E-2</v>
      </c>
      <c r="Q21" s="137">
        <v>9.3227272727272714E-2</v>
      </c>
      <c r="R21" s="137">
        <v>9.3227272727272714E-2</v>
      </c>
      <c r="S21" s="137">
        <v>9.3227272727272714E-2</v>
      </c>
      <c r="T21" s="137">
        <v>9.3227272727272714E-2</v>
      </c>
      <c r="U21" s="137">
        <v>9.3227272727272714E-2</v>
      </c>
      <c r="V21" s="137">
        <v>9.3227272727272714E-2</v>
      </c>
      <c r="W21" s="137">
        <v>0.10975</v>
      </c>
      <c r="X21" s="137">
        <v>0.10975</v>
      </c>
      <c r="Y21" s="137">
        <v>0.10975</v>
      </c>
      <c r="Z21" s="137">
        <v>0.10975</v>
      </c>
      <c r="AA21" s="137">
        <v>0.10975</v>
      </c>
      <c r="AB21" s="137">
        <v>7.088888888888889E-2</v>
      </c>
      <c r="AC21" s="137">
        <v>7.088888888888889E-2</v>
      </c>
      <c r="AD21" s="137">
        <v>7.088888888888889E-2</v>
      </c>
      <c r="AE21" s="137">
        <v>7.088888888888889E-2</v>
      </c>
      <c r="AF21" s="137">
        <v>7.088888888888889E-2</v>
      </c>
      <c r="AG21" s="138"/>
      <c r="AH21" s="139">
        <f>SUM(B21:AF21)</f>
        <v>2.8609671717171707</v>
      </c>
      <c r="AI21" s="140">
        <f>IF(ISERROR(AVERAGE(B21:AF21))," ",AVERAGE(B21:AF21))</f>
        <v>9.2289263603779703E-2</v>
      </c>
      <c r="AJ21" s="137">
        <f>MAX(B21:AF21)</f>
        <v>0.10975</v>
      </c>
    </row>
    <row r="22" spans="1:36">
      <c r="A22" s="115" t="s">
        <v>16</v>
      </c>
      <c r="B22" s="137">
        <v>7.088888888888889E-2</v>
      </c>
      <c r="C22" s="137">
        <v>7.088888888888889E-2</v>
      </c>
      <c r="D22" s="137">
        <v>7.088888888888889E-2</v>
      </c>
      <c r="E22" s="137">
        <v>7.088888888888889E-2</v>
      </c>
      <c r="F22" s="137">
        <v>7.9625000000000001E-2</v>
      </c>
      <c r="G22" s="137">
        <v>7.9625000000000001E-2</v>
      </c>
      <c r="H22" s="137">
        <v>7.9625000000000001E-2</v>
      </c>
      <c r="I22" s="137">
        <v>7.9625000000000001E-2</v>
      </c>
      <c r="J22" s="137">
        <v>7.9625000000000001E-2</v>
      </c>
      <c r="K22" s="137">
        <v>7.9625000000000001E-2</v>
      </c>
      <c r="L22" s="137">
        <v>7.9625000000000001E-2</v>
      </c>
      <c r="M22" s="137">
        <v>7.9625000000000001E-2</v>
      </c>
      <c r="N22" s="137">
        <v>8.4000000000000005E-2</v>
      </c>
      <c r="O22" s="137">
        <v>8.4000000000000005E-2</v>
      </c>
      <c r="P22" s="137">
        <v>8.4000000000000005E-2</v>
      </c>
      <c r="Q22" s="137">
        <v>8.4000000000000005E-2</v>
      </c>
      <c r="R22" s="137">
        <v>8.4000000000000005E-2</v>
      </c>
      <c r="S22" s="137">
        <v>8.4000000000000005E-2</v>
      </c>
      <c r="T22" s="137">
        <v>8.4000000000000005E-2</v>
      </c>
      <c r="U22" s="137">
        <v>6.4500000000000002E-2</v>
      </c>
      <c r="V22" s="137">
        <v>6.4500000000000002E-2</v>
      </c>
      <c r="W22" s="137">
        <v>6.4500000000000002E-2</v>
      </c>
      <c r="X22" s="137">
        <v>6.4500000000000002E-2</v>
      </c>
      <c r="Y22" s="137">
        <v>6.4500000000000002E-2</v>
      </c>
      <c r="Z22" s="137">
        <v>6.4500000000000002E-2</v>
      </c>
      <c r="AA22" s="137">
        <v>6.4500000000000002E-2</v>
      </c>
      <c r="AB22" s="137">
        <v>6.4500000000000002E-2</v>
      </c>
      <c r="AC22" s="137">
        <v>9.6600000000000005E-2</v>
      </c>
      <c r="AD22" s="141"/>
      <c r="AE22" s="141"/>
      <c r="AF22" s="141"/>
      <c r="AG22" s="138"/>
      <c r="AH22" s="139">
        <f t="shared" ref="AH22:AH32" si="0">SUM(B22:AF22)</f>
        <v>2.1211555555555566</v>
      </c>
      <c r="AI22" s="140">
        <f t="shared" ref="AI22:AI32" si="1">IF(ISERROR(AVERAGE(B22:AF22))," ",AVERAGE(B22:AF22))</f>
        <v>7.575555555555559E-2</v>
      </c>
      <c r="AJ22" s="137">
        <f t="shared" ref="AJ22:AJ32" si="2">MAX(B22:AF22)</f>
        <v>9.6600000000000005E-2</v>
      </c>
    </row>
    <row r="23" spans="1:36">
      <c r="A23" s="115" t="s">
        <v>17</v>
      </c>
      <c r="B23" s="137">
        <v>9.6600000000000005E-2</v>
      </c>
      <c r="C23" s="137">
        <v>9.6600000000000005E-2</v>
      </c>
      <c r="D23" s="137">
        <v>9.6600000000000005E-2</v>
      </c>
      <c r="E23" s="137">
        <v>9.6600000000000005E-2</v>
      </c>
      <c r="F23" s="137">
        <v>7.2571428571428565E-2</v>
      </c>
      <c r="G23" s="137">
        <v>7.2571428571428565E-2</v>
      </c>
      <c r="H23" s="137">
        <v>7.2571428571428565E-2</v>
      </c>
      <c r="I23" s="137">
        <v>7.2571428571428565E-2</v>
      </c>
      <c r="J23" s="137">
        <v>7.2571428571428565E-2</v>
      </c>
      <c r="K23" s="137">
        <v>7.2571428571428565E-2</v>
      </c>
      <c r="L23" s="137">
        <v>7.2571428571428565E-2</v>
      </c>
      <c r="M23" s="137">
        <v>5.74E-2</v>
      </c>
      <c r="N23" s="137">
        <v>5.74E-2</v>
      </c>
      <c r="O23" s="137">
        <v>5.74E-2</v>
      </c>
      <c r="P23" s="137">
        <v>5.74E-2</v>
      </c>
      <c r="Q23" s="137">
        <v>5.74E-2</v>
      </c>
      <c r="R23" s="137">
        <v>5.74E-2</v>
      </c>
      <c r="S23" s="137">
        <v>5.74E-2</v>
      </c>
      <c r="T23" s="137">
        <v>5.74E-2</v>
      </c>
      <c r="U23" s="137">
        <v>5.74E-2</v>
      </c>
      <c r="V23" s="137">
        <v>5.74E-2</v>
      </c>
      <c r="W23" s="137">
        <v>5.74E-2</v>
      </c>
      <c r="X23" s="137">
        <v>5.74E-2</v>
      </c>
      <c r="Y23" s="137">
        <v>5.74E-2</v>
      </c>
      <c r="Z23" s="137">
        <v>5.74E-2</v>
      </c>
      <c r="AA23" s="137">
        <v>5.74E-2</v>
      </c>
      <c r="AB23" s="137">
        <v>6.7000000000000004E-2</v>
      </c>
      <c r="AC23" s="137">
        <v>6.7000000000000004E-2</v>
      </c>
      <c r="AD23" s="137">
        <v>6.7000000000000004E-2</v>
      </c>
      <c r="AE23" s="137">
        <v>6.7000000000000004E-2</v>
      </c>
      <c r="AF23" s="137">
        <v>6.7000000000000004E-2</v>
      </c>
      <c r="AG23" s="138"/>
      <c r="AH23" s="139">
        <f t="shared" si="0"/>
        <v>2.0903999999999985</v>
      </c>
      <c r="AI23" s="140">
        <f t="shared" si="1"/>
        <v>6.7432258064516082E-2</v>
      </c>
      <c r="AJ23" s="137">
        <f t="shared" si="2"/>
        <v>9.6600000000000005E-2</v>
      </c>
    </row>
    <row r="24" spans="1:36">
      <c r="A24" s="115" t="s">
        <v>18</v>
      </c>
      <c r="B24" s="137">
        <v>6.7000000000000004E-2</v>
      </c>
      <c r="C24" s="137">
        <v>6.7000000000000004E-2</v>
      </c>
      <c r="D24" s="137">
        <v>6.7000000000000004E-2</v>
      </c>
      <c r="E24" s="137">
        <v>6.7000000000000004E-2</v>
      </c>
      <c r="F24" s="137">
        <v>6.7000000000000004E-2</v>
      </c>
      <c r="G24" s="137">
        <v>6.7000000000000004E-2</v>
      </c>
      <c r="H24" s="137">
        <v>6.7000000000000004E-2</v>
      </c>
      <c r="I24" s="137">
        <v>6.7000000000000004E-2</v>
      </c>
      <c r="J24" s="137">
        <v>6.7000000000000004E-2</v>
      </c>
      <c r="K24" s="137">
        <v>6.7000000000000004E-2</v>
      </c>
      <c r="L24" s="137">
        <v>6.7000000000000004E-2</v>
      </c>
      <c r="M24" s="137">
        <v>6.7000000000000004E-2</v>
      </c>
      <c r="N24" s="137">
        <v>6.7000000000000004E-2</v>
      </c>
      <c r="O24" s="137">
        <v>6.7000000000000004E-2</v>
      </c>
      <c r="P24" s="137">
        <v>6.7000000000000004E-2</v>
      </c>
      <c r="Q24" s="137">
        <v>6.3428571428571431E-2</v>
      </c>
      <c r="R24" s="137">
        <v>6.3428571428571431E-2</v>
      </c>
      <c r="S24" s="137">
        <v>6.3428571428571431E-2</v>
      </c>
      <c r="T24" s="137">
        <v>6.3428571428571431E-2</v>
      </c>
      <c r="U24" s="137">
        <v>6.3428571428571431E-2</v>
      </c>
      <c r="V24" s="137">
        <v>6.3428571428571431E-2</v>
      </c>
      <c r="W24" s="137">
        <v>6.3428571428571431E-2</v>
      </c>
      <c r="X24" s="137">
        <v>6.0111111111111108E-2</v>
      </c>
      <c r="Y24" s="137">
        <v>6.0111111111111108E-2</v>
      </c>
      <c r="Z24" s="137">
        <v>6.0111111111111108E-2</v>
      </c>
      <c r="AA24" s="137">
        <v>6.0111111111111108E-2</v>
      </c>
      <c r="AB24" s="137">
        <v>6.0111111111111108E-2</v>
      </c>
      <c r="AC24" s="137">
        <v>6.0111111111111108E-2</v>
      </c>
      <c r="AD24" s="137">
        <v>6.0111111111111108E-2</v>
      </c>
      <c r="AE24" s="137">
        <v>6.0111111111111108E-2</v>
      </c>
      <c r="AF24" s="141"/>
      <c r="AG24" s="138"/>
      <c r="AH24" s="139">
        <f t="shared" si="0"/>
        <v>1.9298888888888874</v>
      </c>
      <c r="AI24" s="140">
        <f t="shared" si="1"/>
        <v>6.4329629629629584E-2</v>
      </c>
      <c r="AJ24" s="137">
        <f t="shared" si="2"/>
        <v>6.7000000000000004E-2</v>
      </c>
    </row>
    <row r="25" spans="1:36">
      <c r="A25" s="115" t="s">
        <v>19</v>
      </c>
      <c r="B25" s="137">
        <v>6.0111111111111108E-2</v>
      </c>
      <c r="C25" s="137">
        <v>5.7799999999999997E-2</v>
      </c>
      <c r="D25" s="137">
        <v>5.7799999999999997E-2</v>
      </c>
      <c r="E25" s="137">
        <v>5.7799999999999997E-2</v>
      </c>
      <c r="F25" s="137">
        <v>5.7799999999999997E-2</v>
      </c>
      <c r="G25" s="137">
        <v>5.7799999999999997E-2</v>
      </c>
      <c r="H25" s="137">
        <v>5.9333333333333335E-2</v>
      </c>
      <c r="I25" s="137">
        <v>5.9333333333333335E-2</v>
      </c>
      <c r="J25" s="137">
        <v>5.9333333333333335E-2</v>
      </c>
      <c r="K25" s="137">
        <v>5.9333333333333335E-2</v>
      </c>
      <c r="L25" s="137">
        <v>5.9333333333333335E-2</v>
      </c>
      <c r="M25" s="137">
        <v>5.9333333333333335E-2</v>
      </c>
      <c r="N25" s="137">
        <v>5.9333333333333335E-2</v>
      </c>
      <c r="O25" s="137">
        <v>5.9333333333333335E-2</v>
      </c>
      <c r="P25" s="137">
        <v>5.9333333333333335E-2</v>
      </c>
      <c r="Q25" s="137">
        <v>5.9333333333333335E-2</v>
      </c>
      <c r="R25" s="137">
        <v>5.9333333333333335E-2</v>
      </c>
      <c r="S25" s="137">
        <v>5.9333333333333335E-2</v>
      </c>
      <c r="T25" s="137">
        <v>5.9333333333333335E-2</v>
      </c>
      <c r="U25" s="137">
        <v>5.9333333333333335E-2</v>
      </c>
      <c r="V25" s="137">
        <v>5.9333333333333335E-2</v>
      </c>
      <c r="W25" s="137">
        <v>6.2399999999999997E-2</v>
      </c>
      <c r="X25" s="137">
        <v>6.2399999999999997E-2</v>
      </c>
      <c r="Y25" s="137">
        <v>6.2399999999999997E-2</v>
      </c>
      <c r="Z25" s="137">
        <v>6.2399999999999997E-2</v>
      </c>
      <c r="AA25" s="137">
        <v>6.2399999999999997E-2</v>
      </c>
      <c r="AB25" s="137">
        <v>6.2399999999999997E-2</v>
      </c>
      <c r="AC25" s="137">
        <v>6.2399999999999997E-2</v>
      </c>
      <c r="AD25" s="137">
        <v>6.2399999999999997E-2</v>
      </c>
      <c r="AE25" s="137">
        <v>6.2399999999999997E-2</v>
      </c>
      <c r="AF25" s="137">
        <v>6.2399999999999997E-2</v>
      </c>
      <c r="AG25" s="138"/>
      <c r="AH25" s="139">
        <f t="shared" si="0"/>
        <v>1.8631111111111109</v>
      </c>
      <c r="AI25" s="140">
        <f t="shared" si="1"/>
        <v>6.0100358422939065E-2</v>
      </c>
      <c r="AJ25" s="137">
        <f t="shared" si="2"/>
        <v>6.2399999999999997E-2</v>
      </c>
    </row>
    <row r="26" spans="1:36">
      <c r="A26" s="115" t="s">
        <v>20</v>
      </c>
      <c r="B26" s="137">
        <v>5.1999999999999998E-2</v>
      </c>
      <c r="C26" s="137">
        <v>5.1999999999999998E-2</v>
      </c>
      <c r="D26" s="137">
        <v>5.1999999999999998E-2</v>
      </c>
      <c r="E26" s="137">
        <v>0.05</v>
      </c>
      <c r="F26" s="137">
        <v>0.05</v>
      </c>
      <c r="G26" s="137">
        <v>5.0799999999999998E-2</v>
      </c>
      <c r="H26" s="137">
        <v>5.0799999999999998E-2</v>
      </c>
      <c r="I26" s="137">
        <v>5.0799999999999998E-2</v>
      </c>
      <c r="J26" s="137">
        <v>5.0799999999999998E-2</v>
      </c>
      <c r="K26" s="137">
        <v>5.0799999999999998E-2</v>
      </c>
      <c r="L26" s="137">
        <v>6.414285714285714E-2</v>
      </c>
      <c r="M26" s="137">
        <v>6.414285714285714E-2</v>
      </c>
      <c r="N26" s="137">
        <v>6.414285714285714E-2</v>
      </c>
      <c r="O26" s="137">
        <v>6.414285714285714E-2</v>
      </c>
      <c r="P26" s="137">
        <v>6.414285714285714E-2</v>
      </c>
      <c r="Q26" s="137">
        <v>6.414285714285714E-2</v>
      </c>
      <c r="R26" s="137">
        <v>6.414285714285714E-2</v>
      </c>
      <c r="S26" s="137">
        <v>5.2499999999999998E-2</v>
      </c>
      <c r="T26" s="137">
        <v>5.2499999999999998E-2</v>
      </c>
      <c r="U26" s="137">
        <v>6.9500000000000006E-2</v>
      </c>
      <c r="V26" s="137">
        <v>6.9500000000000006E-2</v>
      </c>
      <c r="W26" s="137">
        <v>6.4416666666666664E-2</v>
      </c>
      <c r="X26" s="137">
        <v>6.4416666666666664E-2</v>
      </c>
      <c r="Y26" s="137">
        <v>6.4416666666666664E-2</v>
      </c>
      <c r="Z26" s="137">
        <v>6.4416666666666664E-2</v>
      </c>
      <c r="AA26" s="137">
        <v>6.4416666666666664E-2</v>
      </c>
      <c r="AB26" s="137">
        <v>6.4416666666666664E-2</v>
      </c>
      <c r="AC26" s="137">
        <v>6.4416666666666664E-2</v>
      </c>
      <c r="AD26" s="137">
        <v>6.4416666666666664E-2</v>
      </c>
      <c r="AE26" s="137">
        <v>6.4416666666666664E-2</v>
      </c>
      <c r="AF26" s="141"/>
      <c r="AG26" s="138"/>
      <c r="AH26" s="139">
        <f t="shared" si="0"/>
        <v>1.7827499999999994</v>
      </c>
      <c r="AI26" s="140">
        <f t="shared" si="1"/>
        <v>5.9424999999999978E-2</v>
      </c>
      <c r="AJ26" s="137">
        <f t="shared" si="2"/>
        <v>6.9500000000000006E-2</v>
      </c>
    </row>
    <row r="27" spans="1:36">
      <c r="A27" s="115" t="s">
        <v>21</v>
      </c>
      <c r="B27" s="137">
        <v>6.4416666666666664E-2</v>
      </c>
      <c r="C27" s="137">
        <v>6.4416666666666664E-2</v>
      </c>
      <c r="D27" s="137">
        <v>6.4416666666666664E-2</v>
      </c>
      <c r="E27" s="137">
        <v>1.3333333333333333E-3</v>
      </c>
      <c r="F27" s="137">
        <v>1.3333333333333333E-3</v>
      </c>
      <c r="G27" s="137">
        <v>1.3333333333333333E-3</v>
      </c>
      <c r="H27" s="137">
        <v>1.3333333333333333E-3</v>
      </c>
      <c r="I27" s="137">
        <v>1.3333333333333333E-3</v>
      </c>
      <c r="J27" s="137">
        <v>1.3333333333333333E-3</v>
      </c>
      <c r="K27" s="137">
        <v>1.3333333333333333E-3</v>
      </c>
      <c r="L27" s="137">
        <v>1.3333333333333333E-3</v>
      </c>
      <c r="M27" s="137">
        <v>1.3333333333333333E-3</v>
      </c>
      <c r="N27" s="137">
        <v>4.3999999999999997E-2</v>
      </c>
      <c r="O27" s="137">
        <v>4.3999999999999997E-2</v>
      </c>
      <c r="P27" s="137">
        <v>4.3999999999999997E-2</v>
      </c>
      <c r="Q27" s="137">
        <v>4.3999999999999997E-2</v>
      </c>
      <c r="R27" s="137">
        <v>4.3999999999999997E-2</v>
      </c>
      <c r="S27" s="137">
        <v>4.3999999999999997E-2</v>
      </c>
      <c r="T27" s="137">
        <v>4.3999999999999997E-2</v>
      </c>
      <c r="U27" s="137">
        <v>4.3999999999999997E-2</v>
      </c>
      <c r="V27" s="137">
        <v>4.3999999999999997E-2</v>
      </c>
      <c r="W27" s="137">
        <v>4.3999999999999997E-2</v>
      </c>
      <c r="X27" s="137">
        <v>4.3999999999999997E-2</v>
      </c>
      <c r="Y27" s="137">
        <v>4.3999999999999997E-2</v>
      </c>
      <c r="Z27" s="137">
        <v>4.3999999999999997E-2</v>
      </c>
      <c r="AA27" s="137">
        <v>4.3999999999999997E-2</v>
      </c>
      <c r="AB27" s="137">
        <v>4.3999999999999997E-2</v>
      </c>
      <c r="AC27" s="137">
        <v>4.3999999999999997E-2</v>
      </c>
      <c r="AD27" s="137">
        <v>4.3999999999999997E-2</v>
      </c>
      <c r="AE27" s="137">
        <v>4.3999999999999997E-2</v>
      </c>
      <c r="AF27" s="137">
        <v>4.3999999999999997E-2</v>
      </c>
      <c r="AG27" s="138"/>
      <c r="AH27" s="139">
        <f t="shared" si="0"/>
        <v>1.0412500000000002</v>
      </c>
      <c r="AI27" s="140">
        <f t="shared" si="1"/>
        <v>3.3588709677419365E-2</v>
      </c>
      <c r="AJ27" s="137">
        <f t="shared" si="2"/>
        <v>6.4416666666666664E-2</v>
      </c>
    </row>
    <row r="28" spans="1:36">
      <c r="A28" s="115" t="s">
        <v>22</v>
      </c>
      <c r="B28" s="137">
        <v>4.3999999999999997E-2</v>
      </c>
      <c r="C28" s="137">
        <v>4.3999999999999997E-2</v>
      </c>
      <c r="D28" s="137">
        <v>4.3999999999999997E-2</v>
      </c>
      <c r="E28" s="137">
        <v>4.3999999999999997E-2</v>
      </c>
      <c r="F28" s="137">
        <v>4.3999999999999997E-2</v>
      </c>
      <c r="G28" s="137">
        <v>4.3999999999999997E-2</v>
      </c>
      <c r="H28" s="137">
        <v>4.3999999999999997E-2</v>
      </c>
      <c r="I28" s="137">
        <v>4.3999999999999997E-2</v>
      </c>
      <c r="J28" s="137">
        <v>4.3999999999999997E-2</v>
      </c>
      <c r="K28" s="137">
        <v>4.3999999999999997E-2</v>
      </c>
      <c r="L28" s="137">
        <v>4.3999999999999997E-2</v>
      </c>
      <c r="M28" s="137">
        <v>4.3999999999999997E-2</v>
      </c>
      <c r="N28" s="137">
        <v>4.3999999999999997E-2</v>
      </c>
      <c r="O28" s="137">
        <v>4.3999999999999997E-2</v>
      </c>
      <c r="P28" s="137">
        <v>4.3999999999999997E-2</v>
      </c>
      <c r="Q28" s="137">
        <v>4.3999999999999997E-2</v>
      </c>
      <c r="R28" s="137">
        <v>4.3999999999999997E-2</v>
      </c>
      <c r="S28" s="137">
        <v>4.3999999999999997E-2</v>
      </c>
      <c r="T28" s="137">
        <v>4.3999999999999997E-2</v>
      </c>
      <c r="U28" s="137">
        <v>4.3999999999999997E-2</v>
      </c>
      <c r="V28" s="137">
        <v>4.3999999999999997E-2</v>
      </c>
      <c r="W28" s="137">
        <v>4.3999999999999997E-2</v>
      </c>
      <c r="X28" s="137">
        <v>4.3999999999999997E-2</v>
      </c>
      <c r="Y28" s="137">
        <v>4.3999999999999997E-2</v>
      </c>
      <c r="Z28" s="137">
        <v>4.3999999999999997E-2</v>
      </c>
      <c r="AA28" s="137">
        <v>4.3999999999999997E-2</v>
      </c>
      <c r="AB28" s="137">
        <v>4.3999999999999997E-2</v>
      </c>
      <c r="AC28" s="137">
        <v>4.3999999999999997E-2</v>
      </c>
      <c r="AD28" s="137">
        <v>4.3999999999999997E-2</v>
      </c>
      <c r="AE28" s="137">
        <v>4.3999999999999997E-2</v>
      </c>
      <c r="AF28" s="137">
        <v>4.3999999999999997E-2</v>
      </c>
      <c r="AG28" s="138"/>
      <c r="AH28" s="139">
        <f t="shared" si="0"/>
        <v>1.3640000000000005</v>
      </c>
      <c r="AI28" s="140">
        <f t="shared" si="1"/>
        <v>4.4000000000000018E-2</v>
      </c>
      <c r="AJ28" s="137">
        <f t="shared" si="2"/>
        <v>4.3999999999999997E-2</v>
      </c>
    </row>
    <row r="29" spans="1:36">
      <c r="A29" s="115" t="s">
        <v>24</v>
      </c>
      <c r="B29" s="137">
        <v>4.3999999999999997E-2</v>
      </c>
      <c r="C29" s="137">
        <v>4.3999999999999997E-2</v>
      </c>
      <c r="D29" s="137">
        <v>4.3999999999999997E-2</v>
      </c>
      <c r="E29" s="137">
        <v>4.3999999999999997E-2</v>
      </c>
      <c r="F29" s="137">
        <v>4.3999999999999997E-2</v>
      </c>
      <c r="G29" s="137">
        <v>4.3999999999999997E-2</v>
      </c>
      <c r="H29" s="137">
        <v>4.3999999999999997E-2</v>
      </c>
      <c r="I29" s="137">
        <v>4.3999999999999997E-2</v>
      </c>
      <c r="J29" s="137">
        <v>4.3999999999999997E-2</v>
      </c>
      <c r="K29" s="137">
        <v>4.3999999999999997E-2</v>
      </c>
      <c r="L29" s="137">
        <v>4.3999999999999997E-2</v>
      </c>
      <c r="M29" s="137">
        <v>4.3999999999999997E-2</v>
      </c>
      <c r="N29" s="137">
        <v>4.3999999999999997E-2</v>
      </c>
      <c r="O29" s="137">
        <v>0.13928571428571429</v>
      </c>
      <c r="P29" s="137">
        <v>0.13928571428571429</v>
      </c>
      <c r="Q29" s="137">
        <v>0.13928571428571429</v>
      </c>
      <c r="R29" s="137">
        <v>0.13928571428571429</v>
      </c>
      <c r="S29" s="137">
        <v>0.13928571428571429</v>
      </c>
      <c r="T29" s="137">
        <v>0.13928571428571429</v>
      </c>
      <c r="U29" s="137">
        <v>0.13928571428571429</v>
      </c>
      <c r="V29" s="137">
        <v>0.10085714285714285</v>
      </c>
      <c r="W29" s="137">
        <v>0.10085714285714285</v>
      </c>
      <c r="X29" s="137">
        <v>0.10085714285714285</v>
      </c>
      <c r="Y29" s="137">
        <v>0.10085714285714285</v>
      </c>
      <c r="Z29" s="137">
        <v>0.10085714285714285</v>
      </c>
      <c r="AA29" s="137">
        <v>0.10085714285714285</v>
      </c>
      <c r="AB29" s="137">
        <v>0.10085714285714285</v>
      </c>
      <c r="AC29" s="137">
        <v>0.10085714285714285</v>
      </c>
      <c r="AD29" s="137">
        <v>0.10085714285714285</v>
      </c>
      <c r="AE29" s="137">
        <v>0.10085714285714285</v>
      </c>
      <c r="AF29" s="142"/>
      <c r="AG29" s="138"/>
      <c r="AH29" s="139">
        <f t="shared" si="0"/>
        <v>2.5555714285714286</v>
      </c>
      <c r="AI29" s="140">
        <f t="shared" si="1"/>
        <v>8.5185714285714281E-2</v>
      </c>
      <c r="AJ29" s="137">
        <f t="shared" si="2"/>
        <v>0.13928571428571429</v>
      </c>
    </row>
    <row r="30" spans="1:36">
      <c r="A30" s="115" t="s">
        <v>25</v>
      </c>
      <c r="B30" s="137">
        <v>0.10085714285714285</v>
      </c>
      <c r="C30" s="137">
        <v>0.10085714285714285</v>
      </c>
      <c r="D30" s="137">
        <v>0.10085714285714285</v>
      </c>
      <c r="E30" s="137">
        <v>0.10085714285714285</v>
      </c>
      <c r="F30" s="137">
        <v>0.10085714285714285</v>
      </c>
      <c r="G30" s="137">
        <v>0.10085714285714285</v>
      </c>
      <c r="H30" s="137">
        <v>0.10085714285714285</v>
      </c>
      <c r="I30" s="137">
        <v>0.10085714285714285</v>
      </c>
      <c r="J30" s="137">
        <v>0.10085714285714285</v>
      </c>
      <c r="K30" s="137">
        <v>0.10085714285714285</v>
      </c>
      <c r="L30" s="137">
        <v>0.10085714285714285</v>
      </c>
      <c r="M30" s="137">
        <v>1.2E-2</v>
      </c>
      <c r="N30" s="137">
        <v>1.2E-2</v>
      </c>
      <c r="O30" s="137">
        <v>1.2E-2</v>
      </c>
      <c r="P30" s="137">
        <v>1.2E-2</v>
      </c>
      <c r="Q30" s="137">
        <v>1.2E-2</v>
      </c>
      <c r="R30" s="137">
        <v>1.2E-2</v>
      </c>
      <c r="S30" s="137">
        <v>1.2E-2</v>
      </c>
      <c r="T30" s="137">
        <v>1.2E-2</v>
      </c>
      <c r="U30" s="137">
        <v>1.2E-2</v>
      </c>
      <c r="V30" s="137">
        <v>1.2E-2</v>
      </c>
      <c r="W30" s="137">
        <v>1.2E-2</v>
      </c>
      <c r="X30" s="137">
        <v>1.2E-2</v>
      </c>
      <c r="Y30" s="137">
        <v>1.2E-2</v>
      </c>
      <c r="Z30" s="137">
        <v>1.2E-2</v>
      </c>
      <c r="AA30" s="137">
        <v>1.2E-2</v>
      </c>
      <c r="AB30" s="137">
        <v>1.2E-2</v>
      </c>
      <c r="AC30" s="137">
        <v>1.2E-2</v>
      </c>
      <c r="AD30" s="137">
        <v>1.2E-2</v>
      </c>
      <c r="AE30" s="137">
        <v>1.2E-2</v>
      </c>
      <c r="AF30" s="137">
        <v>1.2E-2</v>
      </c>
      <c r="AG30" s="138"/>
      <c r="AH30" s="139">
        <f t="shared" si="0"/>
        <v>1.3494285714285714</v>
      </c>
      <c r="AI30" s="140">
        <f t="shared" si="1"/>
        <v>4.3529953917050689E-2</v>
      </c>
      <c r="AJ30" s="137">
        <f t="shared" si="2"/>
        <v>0.10085714285714285</v>
      </c>
    </row>
    <row r="31" spans="1:36">
      <c r="A31" s="115" t="s">
        <v>26</v>
      </c>
      <c r="B31" s="137">
        <v>1.2E-2</v>
      </c>
      <c r="C31" s="137">
        <v>1.2E-2</v>
      </c>
      <c r="D31" s="137">
        <v>1.2E-2</v>
      </c>
      <c r="E31" s="137">
        <v>1.2E-2</v>
      </c>
      <c r="F31" s="137">
        <v>1.2E-2</v>
      </c>
      <c r="G31" s="137">
        <v>1.2E-2</v>
      </c>
      <c r="H31" s="137">
        <v>1.2E-2</v>
      </c>
      <c r="I31" s="137">
        <v>1.2E-2</v>
      </c>
      <c r="J31" s="137">
        <v>1.2E-2</v>
      </c>
      <c r="K31" s="137">
        <v>1.2E-2</v>
      </c>
      <c r="L31" s="137">
        <v>1.2E-2</v>
      </c>
      <c r="M31" s="137">
        <v>1.2E-2</v>
      </c>
      <c r="N31" s="137">
        <v>1.2E-2</v>
      </c>
      <c r="O31" s="137">
        <v>1.2E-2</v>
      </c>
      <c r="P31" s="137">
        <v>1.2E-2</v>
      </c>
      <c r="Q31" s="137">
        <v>1.2E-2</v>
      </c>
      <c r="R31" s="137">
        <v>1.2E-2</v>
      </c>
      <c r="S31" s="137">
        <v>1.2E-2</v>
      </c>
      <c r="T31" s="137">
        <v>0.19700000000000001</v>
      </c>
      <c r="U31" s="137">
        <v>0.19700000000000001</v>
      </c>
      <c r="V31" s="137">
        <v>0.19700000000000001</v>
      </c>
      <c r="W31" s="137">
        <v>3.301782142857145E-3</v>
      </c>
      <c r="X31" s="137">
        <v>3.301782142857145E-3</v>
      </c>
      <c r="Y31" s="137">
        <v>3.301782142857145E-3</v>
      </c>
      <c r="Z31" s="137">
        <v>3.301782142857145E-3</v>
      </c>
      <c r="AA31" s="137">
        <v>3.301782142857145E-3</v>
      </c>
      <c r="AB31" s="137">
        <v>3.301782142857145E-3</v>
      </c>
      <c r="AC31" s="137">
        <v>3.301782142857145E-3</v>
      </c>
      <c r="AD31" s="137">
        <v>3.301782142857145E-3</v>
      </c>
      <c r="AE31" s="137">
        <v>3.301782142857145E-3</v>
      </c>
      <c r="AF31" s="142"/>
      <c r="AG31" s="138"/>
      <c r="AH31" s="139">
        <f t="shared" si="0"/>
        <v>0.83671603928571447</v>
      </c>
      <c r="AI31" s="140">
        <f t="shared" si="1"/>
        <v>2.7890534642857148E-2</v>
      </c>
      <c r="AJ31" s="137">
        <f t="shared" si="2"/>
        <v>0.19700000000000001</v>
      </c>
    </row>
    <row r="32" spans="1:36">
      <c r="A32" s="115" t="s">
        <v>28</v>
      </c>
      <c r="B32" s="137">
        <v>3.301782142857145E-3</v>
      </c>
      <c r="C32" s="137">
        <v>3.301782142857145E-3</v>
      </c>
      <c r="D32" s="137">
        <v>3.301782142857145E-3</v>
      </c>
      <c r="E32" s="137">
        <v>3.301782142857145E-3</v>
      </c>
      <c r="F32" s="137">
        <v>3.301782142857145E-3</v>
      </c>
      <c r="G32" s="137">
        <v>3.301782142857145E-3</v>
      </c>
      <c r="H32" s="137">
        <v>3.301782142857145E-3</v>
      </c>
      <c r="I32" s="137">
        <v>3.301782142857145E-3</v>
      </c>
      <c r="J32" s="137">
        <v>3.301782142857145E-3</v>
      </c>
      <c r="K32" s="137">
        <v>3.301782142857145E-3</v>
      </c>
      <c r="L32" s="137">
        <v>3.301782142857145E-3</v>
      </c>
      <c r="M32" s="137">
        <v>3.301782142857145E-3</v>
      </c>
      <c r="N32" s="137">
        <v>3.301782142857145E-3</v>
      </c>
      <c r="O32" s="137">
        <v>3.301782142857145E-3</v>
      </c>
      <c r="P32" s="137">
        <v>3.301782142857145E-3</v>
      </c>
      <c r="Q32" s="137">
        <v>3.301782142857145E-3</v>
      </c>
      <c r="R32" s="137">
        <v>3.301782142857145E-3</v>
      </c>
      <c r="S32" s="137">
        <v>3.301782142857145E-3</v>
      </c>
      <c r="T32" s="137">
        <v>3.301782142857145E-3</v>
      </c>
      <c r="U32" s="137">
        <v>2.7545454545454543E-2</v>
      </c>
      <c r="V32" s="137">
        <v>2.7545454545454543E-2</v>
      </c>
      <c r="W32" s="137">
        <v>2.7545454545454543E-2</v>
      </c>
      <c r="X32" s="137">
        <v>2.7545454545454543E-2</v>
      </c>
      <c r="Y32" s="137">
        <v>2.7545454545454543E-2</v>
      </c>
      <c r="Z32" s="137">
        <v>2.7545454545454543E-2</v>
      </c>
      <c r="AA32" s="137">
        <v>2.7545454545454543E-2</v>
      </c>
      <c r="AB32" s="137">
        <v>2.7545454545454543E-2</v>
      </c>
      <c r="AC32" s="137">
        <v>2.7545454545454543E-2</v>
      </c>
      <c r="AD32" s="137">
        <v>2.7545454545454543E-2</v>
      </c>
      <c r="AE32" s="137">
        <v>2.7545454545454543E-2</v>
      </c>
      <c r="AF32" s="137">
        <v>2.5999999999999999E-2</v>
      </c>
      <c r="AG32" s="138"/>
      <c r="AH32" s="139">
        <f t="shared" si="0"/>
        <v>0.39173386071428573</v>
      </c>
      <c r="AI32" s="140">
        <f t="shared" si="1"/>
        <v>1.2636576152073734E-2</v>
      </c>
      <c r="AJ32" s="137">
        <f t="shared" si="2"/>
        <v>2.7545454545454543E-2</v>
      </c>
    </row>
    <row r="33" spans="1:36"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>
        <f>SUM(AH21:AH32)</f>
        <v>20.186972627272727</v>
      </c>
      <c r="AI33" s="96"/>
      <c r="AJ33" s="96"/>
    </row>
    <row r="35" spans="1:36">
      <c r="D35"/>
      <c r="J35" s="143" t="s">
        <v>41</v>
      </c>
      <c r="K35" s="143" t="s">
        <v>42</v>
      </c>
      <c r="L35" s="143" t="s">
        <v>43</v>
      </c>
      <c r="M35" s="143" t="s">
        <v>44</v>
      </c>
      <c r="N35" s="143" t="s">
        <v>45</v>
      </c>
      <c r="O35" s="143" t="s">
        <v>46</v>
      </c>
      <c r="P35" s="143" t="s">
        <v>47</v>
      </c>
    </row>
    <row r="36" spans="1:36">
      <c r="A36" s="103"/>
      <c r="B36" s="144"/>
      <c r="C36" s="144"/>
      <c r="D36" s="128"/>
      <c r="G36" s="145"/>
      <c r="J36" s="103">
        <v>43465</v>
      </c>
      <c r="K36">
        <v>1065384</v>
      </c>
      <c r="L36">
        <v>106538</v>
      </c>
      <c r="T36" s="146"/>
    </row>
    <row r="37" spans="1:36">
      <c r="A37" s="103"/>
      <c r="B37" s="144"/>
      <c r="C37" s="144"/>
      <c r="D37" s="128"/>
      <c r="F37" s="146"/>
      <c r="G37" s="147"/>
      <c r="J37" s="103">
        <v>43487</v>
      </c>
      <c r="K37">
        <v>1085892</v>
      </c>
      <c r="L37">
        <v>108589</v>
      </c>
      <c r="M37" s="128">
        <f>(L37-L36)*1000</f>
        <v>2051000</v>
      </c>
      <c r="N37" s="99">
        <f>J37-J36</f>
        <v>22</v>
      </c>
      <c r="O37" s="128">
        <f t="shared" ref="O37:O62" si="3">M37/N37</f>
        <v>93227.272727272721</v>
      </c>
      <c r="P37" s="148">
        <f>O37/1000000</f>
        <v>9.3227272727272714E-2</v>
      </c>
      <c r="Q37" s="148"/>
      <c r="T37" s="146"/>
    </row>
    <row r="38" spans="1:36">
      <c r="A38" s="103"/>
      <c r="B38" s="144"/>
      <c r="C38" s="144"/>
      <c r="D38" s="128"/>
      <c r="F38" s="146"/>
      <c r="G38" s="147"/>
      <c r="J38" s="103">
        <v>43491</v>
      </c>
      <c r="K38">
        <v>1090280</v>
      </c>
      <c r="L38">
        <v>109028</v>
      </c>
      <c r="M38" s="128">
        <f t="shared" ref="M38:M62" si="4">(L38-L37)*1000</f>
        <v>439000</v>
      </c>
      <c r="N38" s="99">
        <f t="shared" ref="N38:N62" si="5">J38-J37</f>
        <v>4</v>
      </c>
      <c r="O38" s="128">
        <f t="shared" si="3"/>
        <v>109750</v>
      </c>
      <c r="P38" s="148">
        <f t="shared" ref="P38:P62" si="6">O38/1000000</f>
        <v>0.10975</v>
      </c>
      <c r="Q38" s="148"/>
      <c r="T38" s="146"/>
    </row>
    <row r="39" spans="1:36">
      <c r="A39" s="103"/>
      <c r="B39" s="144"/>
      <c r="C39" s="144"/>
      <c r="D39" s="128"/>
      <c r="F39" s="146"/>
      <c r="G39" s="147"/>
      <c r="J39" s="103">
        <v>43500</v>
      </c>
      <c r="K39">
        <v>1096664</v>
      </c>
      <c r="L39">
        <v>109666</v>
      </c>
      <c r="M39" s="128">
        <f t="shared" si="4"/>
        <v>638000</v>
      </c>
      <c r="N39" s="99">
        <f t="shared" si="5"/>
        <v>9</v>
      </c>
      <c r="O39" s="128">
        <f t="shared" si="3"/>
        <v>70888.888888888891</v>
      </c>
      <c r="P39" s="148">
        <f t="shared" si="6"/>
        <v>7.088888888888889E-2</v>
      </c>
      <c r="Q39" s="148"/>
      <c r="T39" s="146"/>
    </row>
    <row r="40" spans="1:36">
      <c r="A40" s="103"/>
      <c r="B40" s="144"/>
      <c r="C40" s="144"/>
      <c r="D40" s="128"/>
      <c r="F40" s="146"/>
      <c r="G40" s="147"/>
      <c r="J40" s="103">
        <v>43508</v>
      </c>
      <c r="K40">
        <v>1103039</v>
      </c>
      <c r="L40">
        <v>110303</v>
      </c>
      <c r="M40" s="128">
        <f t="shared" si="4"/>
        <v>637000</v>
      </c>
      <c r="N40" s="99">
        <f t="shared" si="5"/>
        <v>8</v>
      </c>
      <c r="O40" s="128">
        <f t="shared" si="3"/>
        <v>79625</v>
      </c>
      <c r="P40" s="148">
        <f t="shared" si="6"/>
        <v>7.9625000000000001E-2</v>
      </c>
      <c r="Q40" s="148"/>
      <c r="T40" s="146"/>
    </row>
    <row r="41" spans="1:36">
      <c r="J41" s="103">
        <v>43515</v>
      </c>
      <c r="K41">
        <v>1108915</v>
      </c>
      <c r="L41">
        <v>110891</v>
      </c>
      <c r="M41" s="128">
        <f t="shared" si="4"/>
        <v>588000</v>
      </c>
      <c r="N41" s="99">
        <f t="shared" si="5"/>
        <v>7</v>
      </c>
      <c r="O41" s="128">
        <f t="shared" si="3"/>
        <v>84000</v>
      </c>
      <c r="P41" s="148">
        <f t="shared" si="6"/>
        <v>8.4000000000000005E-2</v>
      </c>
      <c r="Q41" s="148"/>
      <c r="T41" s="146"/>
    </row>
    <row r="42" spans="1:36">
      <c r="J42" s="103">
        <v>43523</v>
      </c>
      <c r="K42">
        <v>1114078</v>
      </c>
      <c r="L42">
        <v>111407</v>
      </c>
      <c r="M42" s="128">
        <f>(L42-L41)*1000</f>
        <v>516000</v>
      </c>
      <c r="N42" s="99">
        <f>J42-J41</f>
        <v>8</v>
      </c>
      <c r="O42" s="128">
        <f t="shared" si="3"/>
        <v>64500</v>
      </c>
      <c r="P42" s="148">
        <f t="shared" si="6"/>
        <v>6.4500000000000002E-2</v>
      </c>
      <c r="Q42" s="148"/>
      <c r="T42" s="146"/>
    </row>
    <row r="43" spans="1:36">
      <c r="J43" s="103">
        <v>43528</v>
      </c>
      <c r="K43">
        <v>1118900</v>
      </c>
      <c r="L43">
        <v>111890</v>
      </c>
      <c r="M43" s="128">
        <f t="shared" si="4"/>
        <v>483000</v>
      </c>
      <c r="N43" s="99">
        <f t="shared" si="5"/>
        <v>5</v>
      </c>
      <c r="O43" s="128">
        <f t="shared" si="3"/>
        <v>96600</v>
      </c>
      <c r="P43" s="148">
        <f t="shared" si="6"/>
        <v>9.6600000000000005E-2</v>
      </c>
      <c r="Q43" s="148"/>
      <c r="T43" s="146"/>
    </row>
    <row r="44" spans="1:36">
      <c r="J44" s="103">
        <v>43535</v>
      </c>
      <c r="K44">
        <v>1123986</v>
      </c>
      <c r="L44">
        <v>112398</v>
      </c>
      <c r="M44" s="128">
        <f t="shared" si="4"/>
        <v>508000</v>
      </c>
      <c r="N44" s="99">
        <f t="shared" si="5"/>
        <v>7</v>
      </c>
      <c r="O44" s="128">
        <f t="shared" si="3"/>
        <v>72571.428571428565</v>
      </c>
      <c r="P44" s="148">
        <f t="shared" si="6"/>
        <v>7.2571428571428565E-2</v>
      </c>
      <c r="Q44" s="148"/>
      <c r="T44" s="146"/>
    </row>
    <row r="45" spans="1:36">
      <c r="J45" s="103">
        <v>43550</v>
      </c>
      <c r="K45">
        <v>1132598</v>
      </c>
      <c r="L45">
        <v>113259</v>
      </c>
      <c r="M45" s="128">
        <f t="shared" si="4"/>
        <v>861000</v>
      </c>
      <c r="N45" s="99">
        <f t="shared" si="5"/>
        <v>15</v>
      </c>
      <c r="O45" s="128">
        <f t="shared" si="3"/>
        <v>57400</v>
      </c>
      <c r="P45" s="148">
        <f t="shared" si="6"/>
        <v>5.74E-2</v>
      </c>
      <c r="Q45" s="148"/>
      <c r="T45" s="146"/>
    </row>
    <row r="46" spans="1:36">
      <c r="J46" s="103">
        <v>43570</v>
      </c>
      <c r="K46">
        <v>1145994</v>
      </c>
      <c r="L46">
        <v>114599</v>
      </c>
      <c r="M46" s="128">
        <f t="shared" si="4"/>
        <v>1340000</v>
      </c>
      <c r="N46" s="99">
        <f t="shared" si="5"/>
        <v>20</v>
      </c>
      <c r="O46" s="128">
        <f t="shared" si="3"/>
        <v>67000</v>
      </c>
      <c r="P46" s="148">
        <f t="shared" si="6"/>
        <v>6.7000000000000004E-2</v>
      </c>
      <c r="Q46" s="148"/>
      <c r="T46" s="146"/>
    </row>
    <row r="47" spans="1:36">
      <c r="J47" s="103">
        <v>43577</v>
      </c>
      <c r="K47">
        <v>1150439</v>
      </c>
      <c r="L47">
        <v>115043</v>
      </c>
      <c r="M47" s="128">
        <f t="shared" si="4"/>
        <v>444000</v>
      </c>
      <c r="N47" s="99">
        <f t="shared" si="5"/>
        <v>7</v>
      </c>
      <c r="O47" s="128">
        <f t="shared" si="3"/>
        <v>63428.571428571428</v>
      </c>
      <c r="P47" s="148">
        <f t="shared" si="6"/>
        <v>6.3428571428571431E-2</v>
      </c>
      <c r="Q47" s="148"/>
      <c r="T47" s="146"/>
    </row>
    <row r="48" spans="1:36">
      <c r="J48" s="103">
        <v>43586</v>
      </c>
      <c r="K48">
        <v>1155845</v>
      </c>
      <c r="L48">
        <v>115584</v>
      </c>
      <c r="M48" s="128">
        <f t="shared" si="4"/>
        <v>541000</v>
      </c>
      <c r="N48" s="99">
        <f t="shared" si="5"/>
        <v>9</v>
      </c>
      <c r="O48" s="128">
        <f t="shared" si="3"/>
        <v>60111.111111111109</v>
      </c>
      <c r="P48" s="148">
        <f t="shared" si="6"/>
        <v>6.0111111111111108E-2</v>
      </c>
      <c r="Q48" s="148"/>
    </row>
    <row r="49" spans="10:17">
      <c r="J49" s="103">
        <v>43591</v>
      </c>
      <c r="K49">
        <v>1158739</v>
      </c>
      <c r="L49">
        <v>115873</v>
      </c>
      <c r="M49" s="128">
        <f t="shared" si="4"/>
        <v>289000</v>
      </c>
      <c r="N49" s="99">
        <f t="shared" si="5"/>
        <v>5</v>
      </c>
      <c r="O49" s="128">
        <f t="shared" si="3"/>
        <v>57800</v>
      </c>
      <c r="P49" s="148">
        <f t="shared" si="6"/>
        <v>5.7799999999999997E-2</v>
      </c>
      <c r="Q49" s="148"/>
    </row>
    <row r="50" spans="10:17">
      <c r="J50" s="103">
        <v>43606</v>
      </c>
      <c r="K50">
        <v>1167639</v>
      </c>
      <c r="L50">
        <v>116763</v>
      </c>
      <c r="M50" s="128">
        <f t="shared" si="4"/>
        <v>890000</v>
      </c>
      <c r="N50" s="99">
        <f t="shared" si="5"/>
        <v>15</v>
      </c>
      <c r="O50" s="128">
        <f t="shared" si="3"/>
        <v>59333.333333333336</v>
      </c>
      <c r="P50" s="148">
        <f t="shared" si="6"/>
        <v>5.9333333333333335E-2</v>
      </c>
      <c r="Q50" s="148"/>
    </row>
    <row r="51" spans="10:17">
      <c r="J51" s="103">
        <v>43616</v>
      </c>
      <c r="K51">
        <v>1173879</v>
      </c>
      <c r="L51">
        <v>117387</v>
      </c>
      <c r="M51" s="128">
        <f t="shared" si="4"/>
        <v>624000</v>
      </c>
      <c r="N51" s="99">
        <f t="shared" si="5"/>
        <v>10</v>
      </c>
      <c r="O51" s="128">
        <f t="shared" si="3"/>
        <v>62400</v>
      </c>
      <c r="P51" s="148">
        <f t="shared" si="6"/>
        <v>6.2399999999999997E-2</v>
      </c>
      <c r="Q51" s="148"/>
    </row>
    <row r="52" spans="10:17">
      <c r="J52" s="103">
        <v>43619</v>
      </c>
      <c r="K52">
        <v>1175437</v>
      </c>
      <c r="L52">
        <v>117543</v>
      </c>
      <c r="M52" s="128">
        <f t="shared" si="4"/>
        <v>156000</v>
      </c>
      <c r="N52" s="99">
        <f t="shared" si="5"/>
        <v>3</v>
      </c>
      <c r="O52" s="128">
        <f t="shared" si="3"/>
        <v>52000</v>
      </c>
      <c r="P52" s="148">
        <f t="shared" si="6"/>
        <v>5.1999999999999998E-2</v>
      </c>
      <c r="Q52" s="148"/>
    </row>
    <row r="53" spans="10:17">
      <c r="J53" s="103">
        <v>43621</v>
      </c>
      <c r="K53">
        <v>1176432</v>
      </c>
      <c r="L53">
        <v>117643</v>
      </c>
      <c r="M53" s="128">
        <f t="shared" si="4"/>
        <v>100000</v>
      </c>
      <c r="N53" s="99">
        <f>J53-J52</f>
        <v>2</v>
      </c>
      <c r="O53" s="128">
        <f t="shared" si="3"/>
        <v>50000</v>
      </c>
      <c r="P53" s="148">
        <f t="shared" si="6"/>
        <v>0.05</v>
      </c>
      <c r="Q53" s="148"/>
    </row>
    <row r="54" spans="10:17">
      <c r="J54" s="103">
        <v>43626</v>
      </c>
      <c r="K54">
        <v>1178978</v>
      </c>
      <c r="L54">
        <v>117897</v>
      </c>
      <c r="M54" s="128">
        <f t="shared" si="4"/>
        <v>254000</v>
      </c>
      <c r="N54" s="99">
        <f t="shared" si="5"/>
        <v>5</v>
      </c>
      <c r="O54" s="128">
        <f t="shared" si="3"/>
        <v>50800</v>
      </c>
      <c r="P54" s="148">
        <f t="shared" si="6"/>
        <v>5.0799999999999998E-2</v>
      </c>
      <c r="Q54" s="148"/>
    </row>
    <row r="55" spans="10:17">
      <c r="J55" s="103">
        <v>43633</v>
      </c>
      <c r="K55">
        <v>1183469</v>
      </c>
      <c r="L55">
        <v>118346</v>
      </c>
      <c r="M55" s="128">
        <f t="shared" si="4"/>
        <v>449000</v>
      </c>
      <c r="N55" s="99">
        <f t="shared" si="5"/>
        <v>7</v>
      </c>
      <c r="O55" s="128">
        <f t="shared" si="3"/>
        <v>64142.857142857145</v>
      </c>
      <c r="P55" s="148">
        <f t="shared" si="6"/>
        <v>6.414285714285714E-2</v>
      </c>
      <c r="Q55" s="148"/>
    </row>
    <row r="56" spans="10:17">
      <c r="J56" s="103">
        <v>43635</v>
      </c>
      <c r="K56">
        <v>1184511</v>
      </c>
      <c r="L56">
        <v>118451</v>
      </c>
      <c r="M56" s="128">
        <f t="shared" si="4"/>
        <v>105000</v>
      </c>
      <c r="N56" s="99">
        <f t="shared" si="5"/>
        <v>2</v>
      </c>
      <c r="O56" s="128">
        <f t="shared" si="3"/>
        <v>52500</v>
      </c>
      <c r="P56" s="148">
        <f t="shared" si="6"/>
        <v>5.2499999999999998E-2</v>
      </c>
      <c r="Q56" s="148"/>
    </row>
    <row r="57" spans="10:17">
      <c r="J57" s="103">
        <v>43637</v>
      </c>
      <c r="K57">
        <v>1185906</v>
      </c>
      <c r="L57">
        <v>118590</v>
      </c>
      <c r="M57" s="128">
        <f t="shared" si="4"/>
        <v>139000</v>
      </c>
      <c r="N57" s="99">
        <f t="shared" si="5"/>
        <v>2</v>
      </c>
      <c r="O57" s="128">
        <f t="shared" si="3"/>
        <v>69500</v>
      </c>
      <c r="P57" s="148">
        <f t="shared" si="6"/>
        <v>6.9500000000000006E-2</v>
      </c>
      <c r="Q57" s="148"/>
    </row>
    <row r="58" spans="10:17">
      <c r="J58" s="103">
        <v>43649</v>
      </c>
      <c r="K58">
        <v>1193630</v>
      </c>
      <c r="L58">
        <v>119363</v>
      </c>
      <c r="M58" s="128">
        <f t="shared" si="4"/>
        <v>773000</v>
      </c>
      <c r="N58" s="99">
        <f t="shared" si="5"/>
        <v>12</v>
      </c>
      <c r="O58" s="128">
        <f t="shared" si="3"/>
        <v>64416.666666666664</v>
      </c>
      <c r="P58" s="148">
        <f t="shared" si="6"/>
        <v>6.4416666666666664E-2</v>
      </c>
      <c r="Q58" s="148"/>
    </row>
    <row r="59" spans="10:17">
      <c r="J59" s="103">
        <v>43658</v>
      </c>
      <c r="K59">
        <v>1193759</v>
      </c>
      <c r="L59">
        <v>119375</v>
      </c>
      <c r="M59" s="128">
        <f t="shared" si="4"/>
        <v>12000</v>
      </c>
      <c r="N59" s="99">
        <f t="shared" si="5"/>
        <v>9</v>
      </c>
      <c r="O59" s="128">
        <f t="shared" si="3"/>
        <v>1333.3333333333333</v>
      </c>
      <c r="P59" s="148">
        <f t="shared" si="6"/>
        <v>1.3333333333333333E-3</v>
      </c>
      <c r="Q59" s="148"/>
    </row>
    <row r="60" spans="10:17">
      <c r="J60" s="103">
        <v>43721</v>
      </c>
      <c r="K60">
        <v>1221472</v>
      </c>
      <c r="L60">
        <v>122147</v>
      </c>
      <c r="M60" s="128">
        <f t="shared" si="4"/>
        <v>2772000</v>
      </c>
      <c r="N60" s="99">
        <f t="shared" si="5"/>
        <v>63</v>
      </c>
      <c r="O60" s="128">
        <f t="shared" si="3"/>
        <v>44000</v>
      </c>
      <c r="P60" s="148">
        <f t="shared" si="6"/>
        <v>4.3999999999999997E-2</v>
      </c>
      <c r="Q60" s="148"/>
    </row>
    <row r="61" spans="10:17">
      <c r="J61" s="103">
        <v>43728</v>
      </c>
      <c r="K61">
        <v>1231221</v>
      </c>
      <c r="L61">
        <v>123122</v>
      </c>
      <c r="M61" s="128">
        <f t="shared" si="4"/>
        <v>975000</v>
      </c>
      <c r="N61" s="99">
        <f t="shared" si="5"/>
        <v>7</v>
      </c>
      <c r="O61" s="128">
        <f t="shared" si="3"/>
        <v>139285.71428571429</v>
      </c>
      <c r="P61" s="148">
        <f t="shared" si="6"/>
        <v>0.13928571428571429</v>
      </c>
      <c r="Q61" s="148"/>
    </row>
    <row r="62" spans="10:17">
      <c r="J62" s="103">
        <v>43749</v>
      </c>
      <c r="K62">
        <v>1252400</v>
      </c>
      <c r="L62">
        <v>125240</v>
      </c>
      <c r="M62" s="128">
        <f t="shared" si="4"/>
        <v>2118000</v>
      </c>
      <c r="N62" s="99">
        <f t="shared" si="5"/>
        <v>21</v>
      </c>
      <c r="O62" s="128">
        <f t="shared" si="3"/>
        <v>100857.14285714286</v>
      </c>
      <c r="P62" s="148">
        <f t="shared" si="6"/>
        <v>0.10085714285714285</v>
      </c>
      <c r="Q62" s="148"/>
    </row>
    <row r="63" spans="10:17">
      <c r="J63" s="149">
        <v>43788</v>
      </c>
      <c r="K63" s="150">
        <v>165000</v>
      </c>
      <c r="L63" s="150">
        <v>165</v>
      </c>
      <c r="M63" s="151">
        <v>0</v>
      </c>
      <c r="N63" s="152">
        <v>0</v>
      </c>
      <c r="O63" s="152" t="s">
        <v>48</v>
      </c>
      <c r="P63" s="153" t="s">
        <v>49</v>
      </c>
    </row>
    <row r="64" spans="10:17">
      <c r="J64" s="154">
        <v>43790</v>
      </c>
      <c r="K64" s="144">
        <v>559836.9</v>
      </c>
      <c r="L64" s="144">
        <v>559</v>
      </c>
      <c r="M64" s="128">
        <f>(L64-L63)*1000</f>
        <v>394000</v>
      </c>
      <c r="N64">
        <f>J64-J63</f>
        <v>2</v>
      </c>
      <c r="O64" s="146">
        <f>M64/N64</f>
        <v>197000</v>
      </c>
      <c r="P64" s="155">
        <f>O64/1000000</f>
        <v>0.19700000000000001</v>
      </c>
    </row>
    <row r="65" spans="10:16">
      <c r="J65" s="156">
        <v>43818</v>
      </c>
      <c r="K65" s="157">
        <v>652286.80000000005</v>
      </c>
      <c r="L65" s="157">
        <v>652</v>
      </c>
      <c r="M65" s="158">
        <f>(L65-L64)*1000</f>
        <v>93000</v>
      </c>
      <c r="N65" s="143">
        <f t="shared" ref="N65:N67" si="7">J65-J64</f>
        <v>28</v>
      </c>
      <c r="O65" s="159">
        <f t="shared" ref="O65:O67" si="8">M65/N65</f>
        <v>3321.4285714285716</v>
      </c>
      <c r="P65" s="160">
        <f t="shared" ref="P65:P67" si="9">O65/1000000</f>
        <v>3.3214285714285715E-3</v>
      </c>
    </row>
    <row r="66" spans="10:16">
      <c r="J66" s="103">
        <v>43829</v>
      </c>
      <c r="K66" s="144">
        <v>955344.8</v>
      </c>
      <c r="L66" s="144">
        <v>955</v>
      </c>
      <c r="M66" s="128">
        <f>(L66-L65)*1000</f>
        <v>303000</v>
      </c>
      <c r="N66">
        <f t="shared" si="7"/>
        <v>11</v>
      </c>
      <c r="O66" s="146">
        <f t="shared" si="8"/>
        <v>27545.454545454544</v>
      </c>
      <c r="P66" s="148">
        <f>O66/1000000</f>
        <v>2.7545454545454543E-2</v>
      </c>
    </row>
    <row r="67" spans="10:16">
      <c r="J67" s="103">
        <v>43833</v>
      </c>
      <c r="K67" s="144">
        <v>1059526</v>
      </c>
      <c r="L67" s="144">
        <v>1059</v>
      </c>
      <c r="M67" s="128">
        <f>(L67-L66)*1000</f>
        <v>104000</v>
      </c>
      <c r="N67">
        <f t="shared" si="7"/>
        <v>4</v>
      </c>
      <c r="O67" s="146">
        <f t="shared" si="8"/>
        <v>26000</v>
      </c>
      <c r="P67" s="148">
        <f t="shared" si="9"/>
        <v>2.5999999999999999E-2</v>
      </c>
    </row>
  </sheetData>
  <hyperlinks>
    <hyperlink ref="G1" location="Hyperlinks!A1" display="Hyperlinks!A1" xr:uid="{D529F776-909B-44C4-881B-9A7BD4152914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314433-BB6A-4020-9A1E-7F22DABC1020}"/>
</file>

<file path=customXml/itemProps2.xml><?xml version="1.0" encoding="utf-8"?>
<ds:datastoreItem xmlns:ds="http://schemas.openxmlformats.org/officeDocument/2006/customXml" ds:itemID="{580566C2-897F-4248-9F1F-8D1410793853}"/>
</file>

<file path=customXml/itemProps3.xml><?xml version="1.0" encoding="utf-8"?>
<ds:datastoreItem xmlns:ds="http://schemas.openxmlformats.org/officeDocument/2006/customXml" ds:itemID="{1C28D248-A4FC-4A53-A186-ECC767781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Lincoln Heights</vt:lpstr>
      <vt:lpstr>Lcln Hghts Flow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Jacquee Chandler</dc:creator>
  <cp:lastModifiedBy>Jacquee Chandler</cp:lastModifiedBy>
  <dcterms:created xsi:type="dcterms:W3CDTF">2020-02-13T21:46:14Z</dcterms:created>
  <dcterms:modified xsi:type="dcterms:W3CDTF">2020-02-13T21:46:32Z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