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8_{264A1458-A0BC-4A36-91DF-8E24CC0AE574}" xr6:coauthVersionLast="44" xr6:coauthVersionMax="44" xr10:uidLastSave="{00000000-0000-0000-0000-000000000000}"/>
  <bookViews>
    <workbookView xWindow="-120" yWindow="-120" windowWidth="29040" windowHeight="15840" xr2:uid="{4A011D3E-FD1B-47C3-B31B-28E6AB315D8A}"/>
  </bookViews>
  <sheets>
    <sheet name="Tierra Ver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I23" i="1" s="1"/>
  <c r="G22" i="1"/>
  <c r="F22" i="1"/>
  <c r="H22" i="1" s="1"/>
  <c r="I22" i="1" s="1"/>
  <c r="G21" i="1"/>
  <c r="F21" i="1"/>
  <c r="H21" i="1" s="1"/>
  <c r="I21" i="1" s="1"/>
  <c r="G20" i="1"/>
  <c r="F20" i="1"/>
  <c r="H20" i="1" s="1"/>
  <c r="I20" i="1" s="1"/>
  <c r="G19" i="1"/>
  <c r="F19" i="1"/>
  <c r="H19" i="1" s="1"/>
  <c r="I19" i="1" s="1"/>
  <c r="G18" i="1"/>
  <c r="F18" i="1"/>
  <c r="H18" i="1" s="1"/>
  <c r="I18" i="1" s="1"/>
  <c r="D18" i="1"/>
  <c r="G17" i="1"/>
  <c r="F17" i="1"/>
  <c r="H17" i="1" s="1"/>
  <c r="I17" i="1" s="1"/>
  <c r="G16" i="1"/>
  <c r="F16" i="1"/>
  <c r="H16" i="1" s="1"/>
  <c r="I16" i="1" s="1"/>
  <c r="G15" i="1"/>
  <c r="F15" i="1"/>
  <c r="H15" i="1" s="1"/>
  <c r="I15" i="1" s="1"/>
  <c r="G14" i="1"/>
  <c r="F14" i="1"/>
  <c r="H14" i="1" s="1"/>
  <c r="I14" i="1" s="1"/>
  <c r="G13" i="1"/>
  <c r="F13" i="1"/>
  <c r="H13" i="1" s="1"/>
  <c r="I13" i="1" s="1"/>
  <c r="G12" i="1"/>
  <c r="G24" i="1" s="1"/>
  <c r="F12" i="1"/>
  <c r="H12" i="1" s="1"/>
  <c r="H24" i="1" l="1"/>
  <c r="I12" i="1"/>
  <c r="H26" i="1"/>
  <c r="H25" i="1"/>
  <c r="F25" i="1"/>
  <c r="F26" i="1"/>
  <c r="F24" i="1"/>
  <c r="G25" i="1"/>
  <c r="G26" i="1"/>
  <c r="I26" i="1" l="1"/>
  <c r="I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Jacquee Chandler</author>
  </authors>
  <commentList>
    <comment ref="F19" authorId="0" shapeId="0" xr:uid="{4485BE05-60C1-43A7-BE84-B53B729647F5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Reached out to City to verify. This is highest ever flow.</t>
        </r>
      </text>
    </comment>
  </commentList>
</comments>
</file>

<file path=xl/sharedStrings.xml><?xml version="1.0" encoding="utf-8"?>
<sst xmlns="http://schemas.openxmlformats.org/spreadsheetml/2006/main" count="32" uniqueCount="30">
  <si>
    <t>241/428 - Tierra Verde 2019
Purchased Sewer</t>
  </si>
  <si>
    <t>Sewer Treatment by the City of St. Petersburg</t>
  </si>
  <si>
    <t>Hyperlinks!A1</t>
  </si>
  <si>
    <r>
      <t xml:space="preserve">City of St. Petersburg  -  Acct:  514806-337871 </t>
    </r>
    <r>
      <rPr>
        <sz val="12"/>
        <color indexed="12"/>
        <rFont val="Arial"/>
        <family val="2"/>
      </rPr>
      <t>Customer # 3615</t>
    </r>
  </si>
  <si>
    <t>Service Date</t>
  </si>
  <si>
    <t>Meter Read</t>
  </si>
  <si>
    <t>Total Metered</t>
  </si>
  <si>
    <t>Ft. DeSoto</t>
  </si>
  <si>
    <t>Tierra Verde</t>
  </si>
  <si>
    <t>Start</t>
  </si>
  <si>
    <t>End</t>
  </si>
  <si>
    <t>Gal.</t>
  </si>
  <si>
    <t>Usage (Gal.)</t>
  </si>
  <si>
    <t>Consump-tion (Gal)</t>
  </si>
  <si>
    <t>Avg./Day (Gal.)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</si>
  <si>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</si>
  <si>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</si>
  <si>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</si>
  <si>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</si>
  <si>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</si>
  <si>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</si>
  <si>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</si>
  <si>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</si>
  <si>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</si>
  <si>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</si>
  <si>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</si>
  <si>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</si>
  <si>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Average</t>
  </si>
  <si>
    <t>Maximum</t>
  </si>
  <si>
    <r>
      <t>(Billing cycle for sewer purchased is the 9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- 12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of the month following the 'service end date'.)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</si>
</sst>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dd/yy;@"/>
    <numFmt numFmtId="166" formatCode="0.000000"/>
    <numFmt numFmtId="167" formatCode="0.0000"/>
  </numFmts>
  <fonts count="15">
    <font>
      <sz val="11"/>
      <color theme="1"/>
      <name val="Arial"/>
      <family val="2"/>
    </font>
    <font>
      <sz val="10"/>
      <name val="Geneva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2" fillId="2" borderId="0" xfId="2" applyFont="1" applyFill="1" applyAlignment="1">
      <alignment horizontal="center" wrapText="1"/>
    </xf>
    <xf numFmtId="0" fontId="2" fillId="2" borderId="0" xfId="2" applyFont="1" applyFill="1" applyAlignment="1">
      <alignment horizontal="center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1" quotePrefix="1" applyAlignment="1" applyProtection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0" fontId="6" fillId="0" borderId="0" xfId="1" applyAlignment="1" applyProtection="1"/>
    <xf numFmtId="0" fontId="7" fillId="0" borderId="0" xfId="2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 wrapText="1"/>
    </xf>
    <xf numFmtId="164" fontId="9" fillId="0" borderId="7" xfId="0" applyNumberFormat="1" applyFont="1" applyBorder="1" applyAlignment="1">
      <alignment horizontal="center" wrapText="1"/>
    </xf>
    <xf numFmtId="17" fontId="4" fillId="0" borderId="5" xfId="0" applyNumberFormat="1" applyFont="1" applyBorder="1" applyAlignment="1">
      <alignment wrapText="1"/>
    </xf>
    <xf numFmtId="165" fontId="0" fillId="0" borderId="5" xfId="0" applyNumberFormat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167" fontId="0" fillId="3" borderId="5" xfId="0" applyNumberFormat="1" applyFill="1" applyBorder="1" applyAlignment="1">
      <alignment horizontal="center"/>
    </xf>
    <xf numFmtId="17" fontId="9" fillId="0" borderId="5" xfId="0" applyNumberFormat="1" applyFont="1" applyBorder="1" applyAlignment="1">
      <alignment horizontal="left" wrapText="1"/>
    </xf>
    <xf numFmtId="166" fontId="0" fillId="0" borderId="5" xfId="0" applyNumberForma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/>
    <xf numFmtId="1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10" fillId="4" borderId="5" xfId="0" applyNumberFormat="1" applyFont="1" applyFill="1" applyBorder="1" applyAlignment="1">
      <alignment horizontal="center"/>
    </xf>
    <xf numFmtId="0" fontId="11" fillId="0" borderId="0" xfId="0" applyFont="1"/>
  </cellXfs>
  <cellStyles count="3">
    <cellStyle name="Hyperlink" xfId="1" builtinId="8"/>
    <cellStyle name="Normal" xfId="0" builtinId="0"/>
    <cellStyle name="Normal_WW Plant Capacities" xfId="2" xr:uid="{913014E3-5A1B-4E37-B461-4F111CD414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D2752-F829-4ED1-B3C1-61D07357CEAB}">
  <sheetPr>
    <tabColor rgb="FF92D050"/>
  </sheetPr>
  <dimension ref="A1:I29"/>
  <sheetViews>
    <sheetView tabSelected="1" workbookViewId="0">
      <selection activeCell="O14" sqref="O14"/>
    </sheetView>
  </sheetViews>
  <sheetFormatPr defaultRowHeight="14.25"/>
  <cols>
    <col min="1" max="1" width="14" customWidth="1"/>
    <col min="2" max="3" width="9.375" customWidth="1"/>
    <col min="4" max="4" width="11.5" customWidth="1"/>
    <col min="5" max="5" width="11.75" customWidth="1"/>
    <col min="6" max="6" width="11.375" bestFit="1" customWidth="1"/>
    <col min="7" max="7" width="10.5" bestFit="1" customWidth="1"/>
    <col min="8" max="8" width="14.5" bestFit="1" customWidth="1"/>
    <col min="9" max="9" width="9.5" customWidth="1"/>
  </cols>
  <sheetData>
    <row r="1" spans="1:9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">
      <c r="A2" s="3" t="s">
        <v>1</v>
      </c>
      <c r="B2" s="4"/>
      <c r="C2" s="4"/>
      <c r="D2" s="5"/>
      <c r="E2" s="6"/>
      <c r="F2" s="6"/>
      <c r="G2" s="6"/>
      <c r="H2" s="7"/>
      <c r="I2" s="6"/>
    </row>
    <row r="3" spans="1:9" ht="15.75">
      <c r="A3" s="8"/>
      <c r="B3" s="4"/>
      <c r="C3" s="9"/>
      <c r="D3" s="6"/>
      <c r="E3" s="10"/>
      <c r="F3" s="6"/>
      <c r="G3" s="6"/>
      <c r="H3" s="6"/>
      <c r="I3" s="6"/>
    </row>
    <row r="4" spans="1:9">
      <c r="A4" s="11" t="s">
        <v>2</v>
      </c>
      <c r="B4" s="4"/>
      <c r="C4" s="9"/>
      <c r="D4" s="6"/>
      <c r="E4" s="6"/>
      <c r="F4" s="6"/>
      <c r="G4" s="6"/>
      <c r="H4" s="6"/>
      <c r="I4" s="6"/>
    </row>
    <row r="5" spans="1:9">
      <c r="A5" s="4"/>
      <c r="B5" s="4"/>
      <c r="C5" s="9"/>
      <c r="D5" s="6"/>
      <c r="E5" s="6"/>
      <c r="F5" s="6"/>
      <c r="G5" s="6"/>
      <c r="H5" s="6"/>
      <c r="I5" s="6"/>
    </row>
    <row r="6" spans="1:9" ht="15">
      <c r="A6" s="4"/>
      <c r="B6" s="12" t="s">
        <v>3</v>
      </c>
      <c r="C6" s="12"/>
      <c r="D6" s="12"/>
      <c r="E6" s="12"/>
      <c r="F6" s="12"/>
      <c r="G6" s="12"/>
      <c r="H6" s="12"/>
      <c r="I6" s="12"/>
    </row>
    <row r="7" spans="1:9" ht="18">
      <c r="A7" s="13"/>
      <c r="B7" s="13"/>
      <c r="C7" s="13"/>
      <c r="D7" s="14"/>
      <c r="E7" s="15"/>
      <c r="F7" s="15"/>
      <c r="G7" s="15"/>
      <c r="H7" s="15"/>
      <c r="I7" s="15"/>
    </row>
    <row r="8" spans="1:9">
      <c r="A8" s="14"/>
      <c r="B8" s="14"/>
      <c r="C8" s="14"/>
      <c r="D8" s="16"/>
      <c r="E8" s="16"/>
      <c r="F8" s="14"/>
      <c r="G8" s="14"/>
      <c r="H8" s="6"/>
      <c r="I8" s="14"/>
    </row>
    <row r="9" spans="1:9" ht="25.5">
      <c r="A9" s="14"/>
      <c r="B9" s="17" t="s">
        <v>4</v>
      </c>
      <c r="C9" s="18"/>
      <c r="D9" s="17" t="s">
        <v>5</v>
      </c>
      <c r="E9" s="18"/>
      <c r="F9" s="19" t="s">
        <v>6</v>
      </c>
      <c r="G9" s="20" t="s">
        <v>7</v>
      </c>
      <c r="H9" s="17" t="s">
        <v>8</v>
      </c>
      <c r="I9" s="21"/>
    </row>
    <row r="10" spans="1:9" ht="25.5">
      <c r="A10" s="14"/>
      <c r="B10" s="22" t="s">
        <v>9</v>
      </c>
      <c r="C10" s="23" t="s">
        <v>10</v>
      </c>
      <c r="D10" s="22" t="s">
        <v>9</v>
      </c>
      <c r="E10" s="23" t="s">
        <v>10</v>
      </c>
      <c r="F10" s="24" t="s">
        <v>11</v>
      </c>
      <c r="G10" s="24" t="s">
        <v>12</v>
      </c>
      <c r="H10" s="25" t="s">
        <v>13</v>
      </c>
      <c r="I10" s="26" t="s">
        <v>14</v>
      </c>
    </row>
    <row r="11" spans="1:9" ht="21.75" customHeight="1">
      <c r="A11" s="27">
        <v>43800</v>
      </c>
      <c r="B11" s="28">
        <v>43435</v>
      </c>
      <c r="C11" s="28">
        <v>43465</v>
      </c>
      <c r="D11" s="29"/>
      <c r="E11" s="30">
        <v>829924000</v>
      </c>
      <c r="F11" s="31"/>
      <c r="G11" s="32"/>
      <c r="H11" s="32"/>
      <c r="I11" s="32"/>
    </row>
    <row r="12" spans="1:9" ht="21.75" customHeight="1">
      <c r="A12" s="33">
        <v>43466</v>
      </c>
      <c r="B12" s="28">
        <v>43466</v>
      </c>
      <c r="C12" s="28">
        <v>43496</v>
      </c>
      <c r="D12" s="30">
        <v>829924000</v>
      </c>
      <c r="E12" s="30">
        <v>840809000</v>
      </c>
      <c r="F12" s="34">
        <f>10885000/1000000</f>
        <v>10.885</v>
      </c>
      <c r="G12" s="34">
        <f>2067685/1000000</f>
        <v>2.067685</v>
      </c>
      <c r="H12" s="34">
        <f t="shared" ref="H12:H15" si="0">F12-G12</f>
        <v>8.8173150000000007</v>
      </c>
      <c r="I12" s="34">
        <f>H12/31</f>
        <v>0.28442951612903228</v>
      </c>
    </row>
    <row r="13" spans="1:9" ht="21.75" customHeight="1">
      <c r="A13" s="35" t="s">
        <v>15</v>
      </c>
      <c r="B13" s="28">
        <v>43496</v>
      </c>
      <c r="C13" s="28">
        <v>43524</v>
      </c>
      <c r="D13" s="30">
        <v>840809000</v>
      </c>
      <c r="E13" s="30">
        <v>850725000</v>
      </c>
      <c r="F13" s="34">
        <f>9916000/1000000</f>
        <v>9.9160000000000004</v>
      </c>
      <c r="G13" s="34">
        <f>722857/1000000</f>
        <v>0.72285699999999997</v>
      </c>
      <c r="H13" s="34">
        <f t="shared" si="0"/>
        <v>9.193143000000001</v>
      </c>
      <c r="I13" s="34">
        <f>H13/28</f>
        <v>0.32832653571428577</v>
      </c>
    </row>
    <row r="14" spans="1:9" ht="21.75" customHeight="1">
      <c r="A14" s="35" t="s">
        <v>16</v>
      </c>
      <c r="B14" s="28">
        <v>43525</v>
      </c>
      <c r="C14" s="28">
        <v>43554</v>
      </c>
      <c r="D14" s="30">
        <v>850725000</v>
      </c>
      <c r="E14" s="30">
        <v>860396000</v>
      </c>
      <c r="F14" s="34">
        <f>9671000/1000000</f>
        <v>9.6709999999999994</v>
      </c>
      <c r="G14" s="34">
        <f>1032952/1000000</f>
        <v>1.0329520000000001</v>
      </c>
      <c r="H14" s="34">
        <f t="shared" si="0"/>
        <v>8.6380479999999995</v>
      </c>
      <c r="I14" s="34">
        <f>H14/31</f>
        <v>0.27864670967741934</v>
      </c>
    </row>
    <row r="15" spans="1:9" ht="21.75" customHeight="1">
      <c r="A15" s="35" t="s">
        <v>17</v>
      </c>
      <c r="B15" s="28">
        <v>43556</v>
      </c>
      <c r="C15" s="28">
        <v>43585</v>
      </c>
      <c r="D15" s="30">
        <v>860396000</v>
      </c>
      <c r="E15" s="30">
        <v>870332000</v>
      </c>
      <c r="F15" s="34">
        <f>9936000/1000000</f>
        <v>9.9359999999999999</v>
      </c>
      <c r="G15" s="34">
        <f>945337/1000000</f>
        <v>0.94533699999999998</v>
      </c>
      <c r="H15" s="34">
        <f t="shared" si="0"/>
        <v>8.9906629999999996</v>
      </c>
      <c r="I15" s="34">
        <f>H15/30</f>
        <v>0.29968876666666666</v>
      </c>
    </row>
    <row r="16" spans="1:9" ht="21.75" customHeight="1">
      <c r="A16" s="35" t="s">
        <v>18</v>
      </c>
      <c r="B16" s="28">
        <v>43586</v>
      </c>
      <c r="C16" s="28">
        <v>43616</v>
      </c>
      <c r="D16" s="30">
        <v>870332000</v>
      </c>
      <c r="E16" s="30">
        <v>880209000</v>
      </c>
      <c r="F16" s="34">
        <f>9877000/1000000</f>
        <v>9.8770000000000007</v>
      </c>
      <c r="G16" s="34">
        <f>881100/1000000</f>
        <v>0.88109999999999999</v>
      </c>
      <c r="H16" s="34">
        <f>F16-G16</f>
        <v>8.9959000000000007</v>
      </c>
      <c r="I16" s="34">
        <f>H16/31</f>
        <v>0.2901903225806452</v>
      </c>
    </row>
    <row r="17" spans="1:9" ht="21.75" customHeight="1">
      <c r="A17" s="35" t="s">
        <v>19</v>
      </c>
      <c r="B17" s="28">
        <v>43617</v>
      </c>
      <c r="C17" s="28">
        <v>43646</v>
      </c>
      <c r="D17" s="30">
        <v>880209000</v>
      </c>
      <c r="E17" s="30">
        <v>891119000</v>
      </c>
      <c r="F17" s="34">
        <f>10910000/1000000</f>
        <v>10.91</v>
      </c>
      <c r="G17" s="34">
        <f>1068710/1000000</f>
        <v>1.06871</v>
      </c>
      <c r="H17" s="34">
        <f t="shared" ref="H17:H23" si="1">F17-G17</f>
        <v>9.8412900000000008</v>
      </c>
      <c r="I17" s="34">
        <f>H17/30</f>
        <v>0.32804300000000003</v>
      </c>
    </row>
    <row r="18" spans="1:9" ht="21.75" customHeight="1">
      <c r="A18" s="35" t="s">
        <v>20</v>
      </c>
      <c r="B18" s="28">
        <v>43647</v>
      </c>
      <c r="C18" s="28">
        <v>43677</v>
      </c>
      <c r="D18" s="30">
        <f>E17</f>
        <v>891119000</v>
      </c>
      <c r="E18" s="30">
        <v>902653000</v>
      </c>
      <c r="F18" s="34">
        <f>11534000/1000000</f>
        <v>11.534000000000001</v>
      </c>
      <c r="G18" s="34">
        <f>1078130/1000000</f>
        <v>1.07813</v>
      </c>
      <c r="H18" s="34">
        <f t="shared" si="1"/>
        <v>10.455870000000001</v>
      </c>
      <c r="I18" s="34">
        <f t="shared" ref="I18:I23" si="2">H18/31</f>
        <v>0.33728612903225808</v>
      </c>
    </row>
    <row r="19" spans="1:9" ht="21.75" customHeight="1">
      <c r="A19" s="35" t="s">
        <v>21</v>
      </c>
      <c r="B19" s="28">
        <v>43678</v>
      </c>
      <c r="C19" s="28">
        <v>43708</v>
      </c>
      <c r="D19" s="30">
        <v>902653000</v>
      </c>
      <c r="E19" s="30">
        <v>917100000</v>
      </c>
      <c r="F19" s="34">
        <f>14447000/1000000</f>
        <v>14.446999999999999</v>
      </c>
      <c r="G19" s="34">
        <f>1002498/1000000</f>
        <v>1.0024979999999999</v>
      </c>
      <c r="H19" s="34">
        <f t="shared" si="1"/>
        <v>13.444502</v>
      </c>
      <c r="I19" s="34">
        <f t="shared" si="2"/>
        <v>0.43369361290322578</v>
      </c>
    </row>
    <row r="20" spans="1:9" ht="21.75" customHeight="1">
      <c r="A20" s="35" t="s">
        <v>22</v>
      </c>
      <c r="B20" s="28">
        <v>43709</v>
      </c>
      <c r="C20" s="28">
        <v>43738</v>
      </c>
      <c r="D20" s="30">
        <v>917100000</v>
      </c>
      <c r="E20" s="30">
        <v>927211000</v>
      </c>
      <c r="F20" s="34">
        <f>10111000/1000000</f>
        <v>10.111000000000001</v>
      </c>
      <c r="G20" s="34">
        <f>678687/1000000</f>
        <v>0.67868700000000004</v>
      </c>
      <c r="H20" s="34">
        <f>F20-G20</f>
        <v>9.4323130000000006</v>
      </c>
      <c r="I20" s="34">
        <f>H20/30</f>
        <v>0.31441043333333335</v>
      </c>
    </row>
    <row r="21" spans="1:9" ht="21.75" customHeight="1">
      <c r="A21" s="35" t="s">
        <v>23</v>
      </c>
      <c r="B21" s="28">
        <v>43739</v>
      </c>
      <c r="C21" s="28">
        <v>43769</v>
      </c>
      <c r="D21" s="30">
        <v>927211000</v>
      </c>
      <c r="E21" s="30">
        <v>939967000</v>
      </c>
      <c r="F21" s="34">
        <f>12756000/1000000</f>
        <v>12.756</v>
      </c>
      <c r="G21" s="34">
        <f>678687/1000000</f>
        <v>0.67868700000000004</v>
      </c>
      <c r="H21" s="34">
        <f t="shared" si="1"/>
        <v>12.077313</v>
      </c>
      <c r="I21" s="34">
        <f t="shared" si="2"/>
        <v>0.38959074193548388</v>
      </c>
    </row>
    <row r="22" spans="1:9" ht="21.75" customHeight="1">
      <c r="A22" s="35" t="s">
        <v>24</v>
      </c>
      <c r="B22" s="28">
        <v>43770</v>
      </c>
      <c r="C22" s="28">
        <v>43799</v>
      </c>
      <c r="D22" s="30">
        <v>939967000</v>
      </c>
      <c r="E22" s="30">
        <v>950985000</v>
      </c>
      <c r="F22" s="34">
        <f>11018000/1000000</f>
        <v>11.018000000000001</v>
      </c>
      <c r="G22" s="34">
        <f>718874/1000000</f>
        <v>0.71887400000000001</v>
      </c>
      <c r="H22" s="34">
        <f t="shared" si="1"/>
        <v>10.299126000000001</v>
      </c>
      <c r="I22" s="34">
        <f>H22/30</f>
        <v>0.34330420000000006</v>
      </c>
    </row>
    <row r="23" spans="1:9" ht="21.75" customHeight="1">
      <c r="A23" s="36" t="s">
        <v>25</v>
      </c>
      <c r="B23" s="28">
        <v>43800</v>
      </c>
      <c r="C23" s="28">
        <v>43830</v>
      </c>
      <c r="D23" s="30">
        <v>950985000</v>
      </c>
      <c r="E23" s="37">
        <v>958462000</v>
      </c>
      <c r="F23" s="34">
        <f>7477000/1000000</f>
        <v>7.4770000000000003</v>
      </c>
      <c r="G23" s="34">
        <f>624967/1000000</f>
        <v>0.62496700000000005</v>
      </c>
      <c r="H23" s="34">
        <f t="shared" si="1"/>
        <v>6.8520330000000005</v>
      </c>
      <c r="I23" s="34">
        <f t="shared" si="2"/>
        <v>0.22103332258064518</v>
      </c>
    </row>
    <row r="24" spans="1:9" ht="18.75" customHeight="1">
      <c r="B24" s="38"/>
      <c r="C24" s="38"/>
      <c r="D24" s="38"/>
      <c r="E24" s="22" t="s">
        <v>26</v>
      </c>
      <c r="F24" s="34">
        <f>SUM(F12:F23)</f>
        <v>128.53800000000001</v>
      </c>
      <c r="G24" s="34">
        <f>SUM(G12:G23)</f>
        <v>11.500484</v>
      </c>
      <c r="H24" s="34">
        <f>SUM(H12:H23)</f>
        <v>117.03751600000001</v>
      </c>
      <c r="I24" s="39"/>
    </row>
    <row r="25" spans="1:9" ht="18.75" customHeight="1">
      <c r="B25" s="38"/>
      <c r="C25" s="38"/>
      <c r="D25" s="38"/>
      <c r="E25" s="22" t="s">
        <v>27</v>
      </c>
      <c r="F25" s="34">
        <f>AVERAGE(F12:F23)</f>
        <v>10.711500000000001</v>
      </c>
      <c r="G25" s="34">
        <f>AVERAGE(G12:G23)</f>
        <v>0.95837366666666668</v>
      </c>
      <c r="H25" s="34">
        <f>AVERAGE(H12:H23)</f>
        <v>9.7531263333333342</v>
      </c>
      <c r="I25" s="34">
        <f>AVERAGE(I12:I23)</f>
        <v>0.32072027421274962</v>
      </c>
    </row>
    <row r="26" spans="1:9" ht="18.75" customHeight="1">
      <c r="B26" s="38"/>
      <c r="C26" s="38"/>
      <c r="D26" s="38"/>
      <c r="E26" s="22" t="s">
        <v>28</v>
      </c>
      <c r="F26" s="34">
        <f>MAX(F12:F23)</f>
        <v>14.446999999999999</v>
      </c>
      <c r="G26" s="34">
        <f>MAX(G12:G23)</f>
        <v>2.067685</v>
      </c>
      <c r="H26" s="34">
        <f>MAX(H12:H23)</f>
        <v>13.444502</v>
      </c>
      <c r="I26" s="34">
        <f>MAX(I12:I23)</f>
        <v>0.43369361290322578</v>
      </c>
    </row>
    <row r="28" spans="1:9">
      <c r="E28" s="40"/>
    </row>
    <row r="29" spans="1:9">
      <c r="E29" s="40" t="s">
        <v>29</v>
      </c>
    </row>
  </sheetData>
  <mergeCells count="6">
    <mergeCell ref="A1:I1"/>
    <mergeCell ref="B6:I6"/>
    <mergeCell ref="D8:E8"/>
    <mergeCell ref="B9:C9"/>
    <mergeCell ref="D9:E9"/>
    <mergeCell ref="H9:I9"/>
  </mergeCells>
  <hyperlinks>
    <hyperlink ref="A4" location="Hyperlinks!A1" display="Hyperlinks!A1" xr:uid="{9CFFF986-9F16-41E3-BFD7-B5D7C01E31C0}"/>
  </hyperlink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15E77-FC78-4C04-9532-E6CE3DDB1A93}"/>
</file>

<file path=customXml/itemProps2.xml><?xml version="1.0" encoding="utf-8"?>
<ds:datastoreItem xmlns:ds="http://schemas.openxmlformats.org/officeDocument/2006/customXml" ds:itemID="{C47F56BE-5586-4ECD-8464-408437F1D37B}"/>
</file>

<file path=customXml/itemProps3.xml><?xml version="1.0" encoding="utf-8"?>
<ds:datastoreItem xmlns:ds="http://schemas.openxmlformats.org/officeDocument/2006/customXml" ds:itemID="{68DCF5E6-A557-42E9-9A91-DA1B1FD0AC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Tierra Verde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2020-02-06T18:19:58Z</dcterms:created>
  <dcterms:modified xsi:type="dcterms:W3CDTF">2020-02-06T18:20:12Z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