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11F03952-74D4-4FC0-ACFB-CEA4B7E722EF}" xr6:coauthVersionLast="44" xr6:coauthVersionMax="44" xr10:uidLastSave="{00000000-0000-0000-0000-000000000000}"/>
  <bookViews>
    <workbookView xWindow="-120" yWindow="-120" windowWidth="29040" windowHeight="15840" xr2:uid="{1FD3CEED-350D-4F7D-895C-E54FB4BBEB37}"/>
  </bookViews>
  <sheets>
    <sheet name="Sanlando-Wekiva" sheetId="1" r:id="rId1"/>
    <sheet name="Wekiva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4" i="2" l="1"/>
  <c r="D114" i="2"/>
  <c r="C114" i="2"/>
  <c r="B114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J78" i="2" s="1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I77" i="2" s="1"/>
  <c r="D77" i="2"/>
  <c r="C77" i="2"/>
  <c r="B77" i="2"/>
  <c r="AH77" i="2" s="1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J76" i="2" s="1"/>
  <c r="B76" i="2"/>
  <c r="AI76" i="2" s="1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AH75" i="2" s="1"/>
  <c r="C75" i="2"/>
  <c r="B75" i="2"/>
  <c r="AJ75" i="2" s="1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H74" i="2" s="1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AJ73" i="2" s="1"/>
  <c r="B73" i="2"/>
  <c r="AI73" i="2" s="1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AI72" i="2" s="1"/>
  <c r="D72" i="2"/>
  <c r="AH72" i="2" s="1"/>
  <c r="C72" i="2"/>
  <c r="B72" i="2"/>
  <c r="AJ72" i="2" s="1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J71" i="2" s="1"/>
  <c r="B71" i="2"/>
  <c r="AI71" i="2" s="1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AH70" i="2" s="1"/>
  <c r="C70" i="2"/>
  <c r="B70" i="2"/>
  <c r="AJ70" i="2" s="1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H69" i="2" s="1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J68" i="2" s="1"/>
  <c r="C68" i="2"/>
  <c r="B68" i="2"/>
  <c r="AI68" i="2" s="1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J67" i="2" s="1"/>
  <c r="B67" i="2"/>
  <c r="AI67" i="2" s="1"/>
  <c r="AJ62" i="2"/>
  <c r="AI62" i="2"/>
  <c r="AH62" i="2"/>
  <c r="F26" i="1" s="1"/>
  <c r="AJ61" i="2"/>
  <c r="AI61" i="2"/>
  <c r="AH61" i="2"/>
  <c r="AJ60" i="2"/>
  <c r="I24" i="1" s="1"/>
  <c r="AI60" i="2"/>
  <c r="AH60" i="2"/>
  <c r="AJ59" i="2"/>
  <c r="AI59" i="2"/>
  <c r="AH59" i="2"/>
  <c r="AJ58" i="2"/>
  <c r="AI58" i="2"/>
  <c r="AH58" i="2"/>
  <c r="F22" i="1" s="1"/>
  <c r="AJ57" i="2"/>
  <c r="AI57" i="2"/>
  <c r="AH57" i="2"/>
  <c r="AJ56" i="2"/>
  <c r="I20" i="1" s="1"/>
  <c r="AI56" i="2"/>
  <c r="AH56" i="2"/>
  <c r="AJ55" i="2"/>
  <c r="AI55" i="2"/>
  <c r="AH55" i="2"/>
  <c r="AJ54" i="2"/>
  <c r="AI54" i="2"/>
  <c r="AH54" i="2"/>
  <c r="F18" i="1" s="1"/>
  <c r="AJ53" i="2"/>
  <c r="AI53" i="2"/>
  <c r="AH53" i="2"/>
  <c r="AJ52" i="2"/>
  <c r="I16" i="1" s="1"/>
  <c r="I28" i="1" s="1"/>
  <c r="AI52" i="2"/>
  <c r="AH52" i="2"/>
  <c r="AJ51" i="2"/>
  <c r="AI51" i="2"/>
  <c r="AH51" i="2"/>
  <c r="AJ47" i="2"/>
  <c r="AI47" i="2"/>
  <c r="AH47" i="2"/>
  <c r="AJ46" i="2"/>
  <c r="AI46" i="2"/>
  <c r="AH46" i="2"/>
  <c r="AJ45" i="2"/>
  <c r="AI45" i="2"/>
  <c r="AH45" i="2"/>
  <c r="AJ44" i="2"/>
  <c r="AI44" i="2"/>
  <c r="AH44" i="2"/>
  <c r="AJ43" i="2"/>
  <c r="AI43" i="2"/>
  <c r="AH43" i="2"/>
  <c r="AJ42" i="2"/>
  <c r="AI42" i="2"/>
  <c r="AH42" i="2"/>
  <c r="AJ41" i="2"/>
  <c r="AI41" i="2"/>
  <c r="AH41" i="2"/>
  <c r="AJ40" i="2"/>
  <c r="AI40" i="2"/>
  <c r="AH40" i="2"/>
  <c r="AJ39" i="2"/>
  <c r="AI39" i="2"/>
  <c r="AH39" i="2"/>
  <c r="AJ38" i="2"/>
  <c r="AI38" i="2"/>
  <c r="AH38" i="2"/>
  <c r="AJ37" i="2"/>
  <c r="AI37" i="2"/>
  <c r="AH37" i="2"/>
  <c r="AJ36" i="2"/>
  <c r="AI36" i="2"/>
  <c r="AH36" i="2"/>
  <c r="AJ32" i="2"/>
  <c r="AI32" i="2"/>
  <c r="AH32" i="2"/>
  <c r="B48" i="1" s="1"/>
  <c r="AJ31" i="2"/>
  <c r="AI31" i="2"/>
  <c r="AH31" i="2"/>
  <c r="AJ30" i="2"/>
  <c r="E46" i="1" s="1"/>
  <c r="AI30" i="2"/>
  <c r="AH30" i="2"/>
  <c r="AJ29" i="2"/>
  <c r="AI29" i="2"/>
  <c r="D45" i="1" s="1"/>
  <c r="D100" i="1" s="1"/>
  <c r="AH29" i="2"/>
  <c r="AJ28" i="2"/>
  <c r="AI28" i="2"/>
  <c r="AH28" i="2"/>
  <c r="B44" i="1" s="1"/>
  <c r="AJ27" i="2"/>
  <c r="AI27" i="2"/>
  <c r="AH27" i="2"/>
  <c r="AJ26" i="2"/>
  <c r="E42" i="1" s="1"/>
  <c r="AI26" i="2"/>
  <c r="AH26" i="2"/>
  <c r="AJ25" i="2"/>
  <c r="AI25" i="2"/>
  <c r="D41" i="1" s="1"/>
  <c r="D96" i="1" s="1"/>
  <c r="AH25" i="2"/>
  <c r="AJ24" i="2"/>
  <c r="AI24" i="2"/>
  <c r="AH24" i="2"/>
  <c r="B40" i="1" s="1"/>
  <c r="AJ23" i="2"/>
  <c r="AI23" i="2"/>
  <c r="AH23" i="2"/>
  <c r="AJ22" i="2"/>
  <c r="E38" i="1" s="1"/>
  <c r="AI22" i="2"/>
  <c r="AH22" i="2"/>
  <c r="AJ21" i="2"/>
  <c r="AI21" i="2"/>
  <c r="D37" i="1" s="1"/>
  <c r="AH21" i="2"/>
  <c r="AJ17" i="2"/>
  <c r="AI17" i="2"/>
  <c r="AH17" i="2"/>
  <c r="B26" i="1" s="1"/>
  <c r="AJ16" i="2"/>
  <c r="AI16" i="2"/>
  <c r="AH16" i="2"/>
  <c r="AJ15" i="2"/>
  <c r="AI15" i="2"/>
  <c r="AH15" i="2"/>
  <c r="AJ14" i="2"/>
  <c r="AI14" i="2"/>
  <c r="D23" i="1" s="1"/>
  <c r="B101" i="1" s="1"/>
  <c r="AH14" i="2"/>
  <c r="AJ13" i="2"/>
  <c r="AI13" i="2"/>
  <c r="AH13" i="2"/>
  <c r="B22" i="1" s="1"/>
  <c r="AJ12" i="2"/>
  <c r="AI12" i="2"/>
  <c r="AH12" i="2"/>
  <c r="AJ11" i="2"/>
  <c r="AI11" i="2"/>
  <c r="AH11" i="2"/>
  <c r="AJ10" i="2"/>
  <c r="AI10" i="2"/>
  <c r="D19" i="1" s="1"/>
  <c r="B97" i="1" s="1"/>
  <c r="AH10" i="2"/>
  <c r="AJ9" i="2"/>
  <c r="AI9" i="2"/>
  <c r="AH9" i="2"/>
  <c r="B18" i="1" s="1"/>
  <c r="AJ8" i="2"/>
  <c r="AI8" i="2"/>
  <c r="AH8" i="2"/>
  <c r="AJ7" i="2"/>
  <c r="AI7" i="2"/>
  <c r="AH7" i="2"/>
  <c r="AJ6" i="2"/>
  <c r="AI6" i="2"/>
  <c r="D15" i="1" s="1"/>
  <c r="AH6" i="2"/>
  <c r="D104" i="1"/>
  <c r="B104" i="1"/>
  <c r="D102" i="1"/>
  <c r="E104" i="1" s="1"/>
  <c r="B100" i="1"/>
  <c r="D98" i="1"/>
  <c r="B96" i="1"/>
  <c r="D94" i="1"/>
  <c r="E96" i="1" s="1"/>
  <c r="M74" i="1"/>
  <c r="L74" i="1"/>
  <c r="K74" i="1"/>
  <c r="I74" i="1"/>
  <c r="H74" i="1"/>
  <c r="G74" i="1"/>
  <c r="F74" i="1"/>
  <c r="C74" i="1"/>
  <c r="N73" i="1"/>
  <c r="L73" i="1"/>
  <c r="J73" i="1"/>
  <c r="I73" i="1"/>
  <c r="H73" i="1"/>
  <c r="G73" i="1"/>
  <c r="F73" i="1"/>
  <c r="C73" i="1"/>
  <c r="N72" i="1"/>
  <c r="M72" i="1"/>
  <c r="L72" i="1"/>
  <c r="K72" i="1"/>
  <c r="J72" i="1"/>
  <c r="I72" i="1"/>
  <c r="H72" i="1"/>
  <c r="G72" i="1"/>
  <c r="F72" i="1"/>
  <c r="C72" i="1"/>
  <c r="E70" i="1"/>
  <c r="D70" i="1"/>
  <c r="G104" i="1" s="1"/>
  <c r="J104" i="1" s="1"/>
  <c r="B70" i="1"/>
  <c r="E69" i="1"/>
  <c r="D69" i="1"/>
  <c r="G103" i="1" s="1"/>
  <c r="B69" i="1"/>
  <c r="E68" i="1"/>
  <c r="D68" i="1"/>
  <c r="G102" i="1" s="1"/>
  <c r="B68" i="1"/>
  <c r="E67" i="1"/>
  <c r="D67" i="1"/>
  <c r="G101" i="1" s="1"/>
  <c r="H103" i="1" s="1"/>
  <c r="B67" i="1"/>
  <c r="E66" i="1"/>
  <c r="D66" i="1"/>
  <c r="G100" i="1" s="1"/>
  <c r="H102" i="1" s="1"/>
  <c r="B66" i="1"/>
  <c r="E65" i="1"/>
  <c r="D65" i="1"/>
  <c r="G99" i="1" s="1"/>
  <c r="B65" i="1"/>
  <c r="E64" i="1"/>
  <c r="D64" i="1"/>
  <c r="G98" i="1" s="1"/>
  <c r="B64" i="1"/>
  <c r="E63" i="1"/>
  <c r="D63" i="1"/>
  <c r="G97" i="1" s="1"/>
  <c r="H99" i="1" s="1"/>
  <c r="B63" i="1"/>
  <c r="E62" i="1"/>
  <c r="D62" i="1"/>
  <c r="G96" i="1" s="1"/>
  <c r="H98" i="1" s="1"/>
  <c r="B62" i="1"/>
  <c r="E61" i="1"/>
  <c r="D61" i="1"/>
  <c r="G95" i="1" s="1"/>
  <c r="B61" i="1"/>
  <c r="E60" i="1"/>
  <c r="D60" i="1"/>
  <c r="G94" i="1" s="1"/>
  <c r="B60" i="1"/>
  <c r="E59" i="1"/>
  <c r="E74" i="1" s="1"/>
  <c r="D59" i="1"/>
  <c r="D74" i="1" s="1"/>
  <c r="B59" i="1"/>
  <c r="B71" i="1" s="1"/>
  <c r="R52" i="1"/>
  <c r="P52" i="1"/>
  <c r="O52" i="1"/>
  <c r="N52" i="1"/>
  <c r="M52" i="1"/>
  <c r="K52" i="1"/>
  <c r="J52" i="1"/>
  <c r="I52" i="1"/>
  <c r="H52" i="1"/>
  <c r="G52" i="1"/>
  <c r="F52" i="1"/>
  <c r="C52" i="1"/>
  <c r="N51" i="1"/>
  <c r="I51" i="1"/>
  <c r="F51" i="1"/>
  <c r="C51" i="1"/>
  <c r="C50" i="1"/>
  <c r="E48" i="1"/>
  <c r="D48" i="1"/>
  <c r="D103" i="1" s="1"/>
  <c r="J103" i="1" s="1"/>
  <c r="E47" i="1"/>
  <c r="D47" i="1"/>
  <c r="B47" i="1"/>
  <c r="D46" i="1"/>
  <c r="D101" i="1" s="1"/>
  <c r="B46" i="1"/>
  <c r="E45" i="1"/>
  <c r="B45" i="1"/>
  <c r="E44" i="1"/>
  <c r="D44" i="1"/>
  <c r="D99" i="1" s="1"/>
  <c r="E43" i="1"/>
  <c r="D43" i="1"/>
  <c r="B43" i="1"/>
  <c r="D42" i="1"/>
  <c r="D97" i="1" s="1"/>
  <c r="B42" i="1"/>
  <c r="E41" i="1"/>
  <c r="B41" i="1"/>
  <c r="E40" i="1"/>
  <c r="D40" i="1"/>
  <c r="E39" i="1"/>
  <c r="D39" i="1"/>
  <c r="D95" i="1" s="1"/>
  <c r="B39" i="1"/>
  <c r="D38" i="1"/>
  <c r="B38" i="1"/>
  <c r="E37" i="1"/>
  <c r="B37" i="1"/>
  <c r="AA30" i="1"/>
  <c r="Z30" i="1"/>
  <c r="Y30" i="1"/>
  <c r="X30" i="1"/>
  <c r="W30" i="1"/>
  <c r="V30" i="1"/>
  <c r="S30" i="1"/>
  <c r="R30" i="1"/>
  <c r="Q30" i="1"/>
  <c r="P30" i="1"/>
  <c r="N30" i="1"/>
  <c r="M30" i="1"/>
  <c r="L30" i="1"/>
  <c r="K30" i="1"/>
  <c r="G30" i="1"/>
  <c r="C30" i="1"/>
  <c r="AB29" i="1"/>
  <c r="Z29" i="1"/>
  <c r="Y29" i="1"/>
  <c r="X29" i="1"/>
  <c r="V29" i="1"/>
  <c r="T29" i="1"/>
  <c r="R29" i="1"/>
  <c r="Q29" i="1"/>
  <c r="O29" i="1"/>
  <c r="M29" i="1"/>
  <c r="K29" i="1"/>
  <c r="G29" i="1"/>
  <c r="C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G28" i="1"/>
  <c r="C28" i="1"/>
  <c r="I26" i="1"/>
  <c r="H26" i="1"/>
  <c r="E26" i="1"/>
  <c r="D26" i="1"/>
  <c r="I25" i="1"/>
  <c r="H25" i="1"/>
  <c r="F25" i="1"/>
  <c r="E25" i="1"/>
  <c r="D25" i="1"/>
  <c r="B103" i="1" s="1"/>
  <c r="B25" i="1"/>
  <c r="H24" i="1"/>
  <c r="F24" i="1"/>
  <c r="E24" i="1"/>
  <c r="D24" i="1"/>
  <c r="B102" i="1" s="1"/>
  <c r="B24" i="1"/>
  <c r="I23" i="1"/>
  <c r="H23" i="1"/>
  <c r="F23" i="1"/>
  <c r="E23" i="1"/>
  <c r="B23" i="1"/>
  <c r="I22" i="1"/>
  <c r="H22" i="1"/>
  <c r="E22" i="1"/>
  <c r="D22" i="1"/>
  <c r="I21" i="1"/>
  <c r="H21" i="1"/>
  <c r="F21" i="1"/>
  <c r="E21" i="1"/>
  <c r="D21" i="1"/>
  <c r="B99" i="1" s="1"/>
  <c r="C101" i="1" s="1"/>
  <c r="B21" i="1"/>
  <c r="H20" i="1"/>
  <c r="F20" i="1"/>
  <c r="E20" i="1"/>
  <c r="D20" i="1"/>
  <c r="B98" i="1" s="1"/>
  <c r="B20" i="1"/>
  <c r="I19" i="1"/>
  <c r="H19" i="1"/>
  <c r="F19" i="1"/>
  <c r="E19" i="1"/>
  <c r="B19" i="1"/>
  <c r="I18" i="1"/>
  <c r="H18" i="1"/>
  <c r="E18" i="1"/>
  <c r="D18" i="1"/>
  <c r="I17" i="1"/>
  <c r="H17" i="1"/>
  <c r="F17" i="1"/>
  <c r="E17" i="1"/>
  <c r="D17" i="1"/>
  <c r="B95" i="1" s="1"/>
  <c r="C97" i="1" s="1"/>
  <c r="B17" i="1"/>
  <c r="H16" i="1"/>
  <c r="F16" i="1"/>
  <c r="E16" i="1"/>
  <c r="E30" i="1" s="1"/>
  <c r="D16" i="1"/>
  <c r="B94" i="1" s="1"/>
  <c r="B16" i="1"/>
  <c r="I15" i="1"/>
  <c r="H15" i="1"/>
  <c r="H28" i="1" s="1"/>
  <c r="F15" i="1"/>
  <c r="E15" i="1"/>
  <c r="B15" i="1"/>
  <c r="C99" i="1" l="1"/>
  <c r="B27" i="1"/>
  <c r="I30" i="1"/>
  <c r="H97" i="1"/>
  <c r="H101" i="1"/>
  <c r="C98" i="1"/>
  <c r="B93" i="1"/>
  <c r="D30" i="1"/>
  <c r="D28" i="1"/>
  <c r="D29" i="1"/>
  <c r="C103" i="1"/>
  <c r="E98" i="1"/>
  <c r="J96" i="1"/>
  <c r="E102" i="1"/>
  <c r="J100" i="1"/>
  <c r="B49" i="1"/>
  <c r="J97" i="1"/>
  <c r="E99" i="1"/>
  <c r="E101" i="1"/>
  <c r="J99" i="1"/>
  <c r="H96" i="1"/>
  <c r="H100" i="1"/>
  <c r="H104" i="1"/>
  <c r="E100" i="1"/>
  <c r="D52" i="1"/>
  <c r="D93" i="1"/>
  <c r="D51" i="1"/>
  <c r="F28" i="1"/>
  <c r="C96" i="1"/>
  <c r="C100" i="1"/>
  <c r="C104" i="1"/>
  <c r="E52" i="1"/>
  <c r="E97" i="1"/>
  <c r="J95" i="1"/>
  <c r="J101" i="1"/>
  <c r="E103" i="1"/>
  <c r="C102" i="1"/>
  <c r="E28" i="1"/>
  <c r="G93" i="1"/>
  <c r="AI69" i="2"/>
  <c r="AI74" i="2"/>
  <c r="F27" i="1"/>
  <c r="D72" i="1"/>
  <c r="D73" i="1"/>
  <c r="AH68" i="2"/>
  <c r="AJ69" i="2"/>
  <c r="AI70" i="2"/>
  <c r="AH73" i="2"/>
  <c r="AJ74" i="2"/>
  <c r="AI75" i="2"/>
  <c r="AJ77" i="2"/>
  <c r="AH78" i="2"/>
  <c r="H29" i="1"/>
  <c r="H30" i="1"/>
  <c r="E72" i="1"/>
  <c r="J94" i="1"/>
  <c r="J98" i="1"/>
  <c r="J102" i="1"/>
  <c r="AH67" i="2"/>
  <c r="AH71" i="2"/>
  <c r="AH76" i="2"/>
  <c r="AI78" i="2"/>
  <c r="H95" i="1" l="1"/>
  <c r="H93" i="1"/>
  <c r="H94" i="1"/>
  <c r="M103" i="1"/>
  <c r="M99" i="1"/>
  <c r="M95" i="1"/>
  <c r="C94" i="1"/>
  <c r="M94" i="1"/>
  <c r="C93" i="1"/>
  <c r="M104" i="1"/>
  <c r="M100" i="1"/>
  <c r="M96" i="1"/>
  <c r="C95" i="1"/>
  <c r="M98" i="1"/>
  <c r="M101" i="1"/>
  <c r="M97" i="1"/>
  <c r="M93" i="1"/>
  <c r="M102" i="1"/>
  <c r="J93" i="1"/>
  <c r="E93" i="1"/>
  <c r="E94" i="1"/>
  <c r="E95" i="1"/>
  <c r="F101" i="1" l="1"/>
  <c r="F97" i="1"/>
  <c r="F93" i="1"/>
  <c r="F104" i="1"/>
  <c r="F100" i="1"/>
  <c r="F96" i="1"/>
  <c r="F102" i="1"/>
  <c r="F98" i="1"/>
  <c r="F94" i="1"/>
  <c r="F103" i="1"/>
  <c r="F99" i="1"/>
  <c r="F95" i="1"/>
  <c r="I104" i="1"/>
  <c r="I100" i="1"/>
  <c r="I96" i="1"/>
  <c r="I101" i="1"/>
  <c r="I97" i="1"/>
  <c r="I93" i="1"/>
  <c r="I95" i="1"/>
  <c r="I102" i="1"/>
  <c r="I98" i="1"/>
  <c r="I94" i="1"/>
  <c r="I103" i="1"/>
  <c r="I99" i="1"/>
  <c r="K102" i="1" l="1"/>
  <c r="K98" i="1"/>
  <c r="K94" i="1"/>
  <c r="K103" i="1"/>
  <c r="K99" i="1"/>
  <c r="K95" i="1"/>
  <c r="K93" i="1"/>
  <c r="K104" i="1"/>
  <c r="K100" i="1"/>
  <c r="K96" i="1"/>
  <c r="K101" i="1"/>
  <c r="K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</author>
    <author>pjhanks</author>
  </authors>
  <commentList>
    <comment ref="C12" authorId="0" shapeId="0" xr:uid="{84C48FDD-9823-40D8-9E29-0C3BD791AB38}">
      <text>
        <r>
          <rPr>
            <sz val="8"/>
            <color indexed="81"/>
            <rFont val="Tahoma"/>
            <family val="2"/>
          </rPr>
          <t xml:space="preserve">From page 3 of DMR </t>
        </r>
        <r>
          <rPr>
            <i/>
            <sz val="8"/>
            <color indexed="81"/>
            <rFont val="Tahoma"/>
            <family val="2"/>
          </rPr>
          <t>'Flow (total through plant) PARM Code 50050 FLW-1'</t>
        </r>
      </text>
    </comment>
    <comment ref="G12" authorId="0" shapeId="0" xr:uid="{04A8BC4A-42BD-4961-9C95-EEFA46FD3954}">
      <text>
        <r>
          <rPr>
            <sz val="8"/>
            <color indexed="81"/>
            <rFont val="Tahoma"/>
            <family val="2"/>
          </rPr>
          <t xml:space="preserve">From page 3 of DMR </t>
        </r>
        <r>
          <rPr>
            <i/>
            <sz val="8"/>
            <color indexed="81"/>
            <rFont val="Tahoma"/>
            <family val="2"/>
          </rPr>
          <t>'Flow (Surface water discharge) ARM Code 50050 FLW-4'</t>
        </r>
      </text>
    </comment>
    <comment ref="F33" authorId="1" shapeId="0" xr:uid="{166943C1-F2F3-4875-9C2B-02C4A76D7DD1}">
      <text>
        <r>
          <rPr>
            <sz val="8"/>
            <color indexed="81"/>
            <rFont val="Tahoma"/>
            <family val="2"/>
          </rPr>
          <t xml:space="preserve">From page 4 of DMR </t>
        </r>
        <r>
          <rPr>
            <i/>
            <sz val="8"/>
            <color indexed="81"/>
            <rFont val="Tahoma"/>
            <family val="2"/>
          </rPr>
          <t>'BOD, Carbonaceous 5 day, 20C EFA-1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3" authorId="1" shapeId="0" xr:uid="{3916EAD6-14FD-4AB5-A6A6-504AB35343DF}">
      <text>
        <r>
          <rPr>
            <sz val="8"/>
            <color indexed="81"/>
            <rFont val="Tahoma"/>
            <family val="2"/>
          </rPr>
          <t xml:space="preserve">From page 4 of the DMR </t>
        </r>
        <r>
          <rPr>
            <i/>
            <sz val="8"/>
            <color indexed="81"/>
            <rFont val="Tahoma"/>
            <family val="2"/>
          </rPr>
          <t>'Solids, Total Suspended PARM Code 00530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3" authorId="1" shapeId="0" xr:uid="{CE7BA435-352A-493F-B095-666060DF91BE}">
      <text>
        <r>
          <rPr>
            <sz val="8"/>
            <color indexed="81"/>
            <rFont val="Tahoma"/>
            <family val="2"/>
          </rPr>
          <t xml:space="preserve">From page 5 of the DMR </t>
        </r>
        <r>
          <rPr>
            <i/>
            <sz val="8"/>
            <color indexed="81"/>
            <rFont val="Tahoma"/>
            <family val="2"/>
          </rPr>
          <t>'pH PARM Code 00400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3" authorId="1" shapeId="0" xr:uid="{8A54FDD0-00B7-4FE0-9A56-F23B91EB385D}">
      <text>
        <r>
          <rPr>
            <sz val="8"/>
            <color indexed="81"/>
            <rFont val="Tahoma"/>
            <family val="2"/>
          </rPr>
          <t xml:space="preserve">From page 5 of the DMR </t>
        </r>
        <r>
          <rPr>
            <i/>
            <sz val="8"/>
            <color indexed="81"/>
            <rFont val="Tahoma"/>
            <family val="2"/>
          </rPr>
          <t>'Coliform, Fecal PARM Code 74055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3" authorId="1" shapeId="0" xr:uid="{F8DE5FB6-F19B-4951-A694-A46AA27C4E27}">
      <text>
        <r>
          <rPr>
            <sz val="8"/>
            <color indexed="81"/>
            <rFont val="Tahoma"/>
            <family val="2"/>
          </rPr>
          <t xml:space="preserve">From page 5 of the DMR </t>
        </r>
        <r>
          <rPr>
            <i/>
            <sz val="8"/>
            <color indexed="81"/>
            <rFont val="Tahoma"/>
            <family val="2"/>
          </rPr>
          <t>'Total Residual Chlorine (For Disinfection) PARM Code 50060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3" authorId="1" shapeId="0" xr:uid="{4E7F653E-0AE8-4060-8BB4-70CC4C3D7B11}">
      <text>
        <r>
          <rPr>
            <sz val="8"/>
            <color indexed="81"/>
            <rFont val="Tahoma"/>
            <family val="2"/>
          </rPr>
          <t xml:space="preserve">From page 5 of the DMR </t>
        </r>
        <r>
          <rPr>
            <i/>
            <sz val="8"/>
            <color indexed="81"/>
            <rFont val="Tahoma"/>
            <family val="2"/>
          </rPr>
          <t>'Nitrogen, Nitrate, Total (as N) PARM Code 00620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FA027E80-3A9A-4E6B-AF00-AD10596084FC}">
      <text>
        <r>
          <rPr>
            <b/>
            <sz val="8"/>
            <color indexed="81"/>
            <rFont val="Tahoma"/>
            <family val="2"/>
          </rPr>
          <t>Annual Flow</t>
        </r>
      </text>
    </comment>
    <comment ref="F55" authorId="1" shapeId="0" xr:uid="{794788F7-33E5-4F4C-AD60-AD6173B7A5D5}">
      <text>
        <r>
          <rPr>
            <sz val="8"/>
            <color indexed="81"/>
            <rFont val="Tahoma"/>
            <family val="2"/>
          </rPr>
          <t xml:space="preserve">From page 6 of the DMR </t>
        </r>
        <r>
          <rPr>
            <i/>
            <sz val="8"/>
            <color indexed="81"/>
            <rFont val="Tahoma"/>
            <family val="2"/>
          </rPr>
          <t>'BOD, Carbonaceous 5 day, 20C PARM Code 80082 EFA-1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5" authorId="1" shapeId="0" xr:uid="{53D75D9B-62BA-4F00-AE19-317B1D91C0F7}">
      <text>
        <r>
          <rPr>
            <sz val="8"/>
            <color indexed="81"/>
            <rFont val="Tahoma"/>
            <family val="2"/>
          </rPr>
          <t xml:space="preserve">From page 6 of the DMR </t>
        </r>
        <r>
          <rPr>
            <i/>
            <sz val="8"/>
            <color indexed="81"/>
            <rFont val="Tahoma"/>
            <family val="2"/>
          </rPr>
          <t>'Solids, Total Suspended PARM Code 00530 EFB-1'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5" authorId="1" shapeId="0" xr:uid="{5DB0A9D1-1252-48D3-B214-1D4028622403}">
      <text>
        <r>
          <rPr>
            <sz val="8"/>
            <color indexed="81"/>
            <rFont val="Tahoma"/>
            <family val="2"/>
          </rPr>
          <t xml:space="preserve">From page 6 of the DMR </t>
        </r>
        <r>
          <rPr>
            <i/>
            <sz val="8"/>
            <color indexed="81"/>
            <rFont val="Tahoma"/>
            <family val="2"/>
          </rPr>
          <t>'pH PARM Code 00400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55" authorId="1" shapeId="0" xr:uid="{AC858258-AAE7-41F1-8A84-931585181D75}">
      <text>
        <r>
          <rPr>
            <sz val="8"/>
            <color indexed="81"/>
            <rFont val="Tahoma"/>
            <family val="2"/>
          </rPr>
          <t xml:space="preserve">From page 7 of the DMR </t>
        </r>
        <r>
          <rPr>
            <i/>
            <sz val="8"/>
            <color indexed="81"/>
            <rFont val="Tahoma"/>
            <family val="2"/>
          </rPr>
          <t>'Total Residual Chlorine (For Disinfection) PARM Code 50060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56" authorId="1" shapeId="0" xr:uid="{369796DD-38C2-45FF-ABD6-2731B0347B73}">
      <text>
        <r>
          <rPr>
            <sz val="8"/>
            <color indexed="81"/>
            <rFont val="Tahoma"/>
            <family val="2"/>
          </rPr>
          <t xml:space="preserve">From page 8 of the DMR </t>
        </r>
        <r>
          <rPr>
            <i/>
            <sz val="8"/>
            <color indexed="81"/>
            <rFont val="Tahoma"/>
            <family val="2"/>
          </rPr>
          <t>'Coliform, Fecal, %less than detection PARMCode 51005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56" authorId="1" shapeId="0" xr:uid="{66794605-7336-4F08-A152-C8D4A0F4F77B}">
      <text>
        <r>
          <rPr>
            <sz val="8"/>
            <color indexed="81"/>
            <rFont val="Tahoma"/>
            <family val="2"/>
          </rPr>
          <t xml:space="preserve">From page 7 of the DMR </t>
        </r>
        <r>
          <rPr>
            <i/>
            <sz val="8"/>
            <color indexed="81"/>
            <rFont val="Tahoma"/>
            <family val="2"/>
          </rPr>
          <t>'Coliform, Fecal PARM Code 74055 EFA-1'</t>
        </r>
      </text>
    </comment>
  </commentList>
</comments>
</file>

<file path=xl/sharedStrings.xml><?xml version="1.0" encoding="utf-8"?>
<sst xmlns="http://schemas.openxmlformats.org/spreadsheetml/2006/main" count="600" uniqueCount="112">
  <si>
    <t>255/368 Wekiva  2019</t>
  </si>
  <si>
    <t>Operating Permit No.:</t>
  </si>
  <si>
    <t>FL0036251</t>
  </si>
  <si>
    <t>Expires:</t>
  </si>
  <si>
    <t>Plant Permitted Capacity</t>
  </si>
  <si>
    <t>2.900 mgd AADF</t>
  </si>
  <si>
    <t>Perc Ponds</t>
  </si>
  <si>
    <t>0.400 mgd</t>
  </si>
  <si>
    <t>Reuse/Public Access</t>
  </si>
  <si>
    <t>2.603 mgd</t>
  </si>
  <si>
    <t>From Historical Data</t>
  </si>
  <si>
    <t>Surface Discharge</t>
  </si>
  <si>
    <t>0.870 mgd AADF</t>
  </si>
  <si>
    <t>From Daily Flow Worksheet</t>
  </si>
  <si>
    <t>Manual Data entry from DMR</t>
  </si>
  <si>
    <t>Hyperlinks!A1</t>
  </si>
  <si>
    <t>Go to Central Fl  Operations/Sanlando/Wekiva/W</t>
  </si>
  <si>
    <t>FLW-4</t>
  </si>
  <si>
    <t>Sweetwater</t>
  </si>
  <si>
    <t>Plant Flow (FLW-1)</t>
  </si>
  <si>
    <t>Surface Discharge Flow (FLW-4) D-001</t>
  </si>
  <si>
    <t>CBOD5</t>
  </si>
  <si>
    <t>TSS</t>
  </si>
  <si>
    <t>pH</t>
  </si>
  <si>
    <t>Fecal Coliform</t>
  </si>
  <si>
    <t>TRC</t>
  </si>
  <si>
    <t>Nitrogen/Ammonia</t>
  </si>
  <si>
    <t>Nitrogen</t>
  </si>
  <si>
    <t>Nitrate</t>
  </si>
  <si>
    <t>Phosphorus</t>
  </si>
  <si>
    <t>Dissolved Oxygen</t>
  </si>
  <si>
    <t>Mo Flow</t>
  </si>
  <si>
    <t>An. Avg</t>
  </si>
  <si>
    <t>Mo Avg</t>
  </si>
  <si>
    <t>Peak</t>
  </si>
  <si>
    <t>% Of</t>
  </si>
  <si>
    <t>Max</t>
  </si>
  <si>
    <t>Min</t>
  </si>
  <si>
    <t>An Avg</t>
  </si>
  <si>
    <t>MoGeoMean</t>
  </si>
  <si>
    <t>Max.</t>
  </si>
  <si>
    <t>mgd</t>
  </si>
  <si>
    <t>Flow</t>
  </si>
  <si>
    <t>mg/L</t>
  </si>
  <si>
    <t>#/100ml</t>
  </si>
  <si>
    <t>Limit</t>
  </si>
  <si>
    <t>Total</t>
  </si>
  <si>
    <t>Report</t>
  </si>
  <si>
    <t>To D-1</t>
  </si>
  <si>
    <t>&lt;2.0</t>
  </si>
  <si>
    <t>&lt;1.0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</si>
  <si>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</si>
  <si>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</si>
  <si>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</si>
  <si>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</si>
  <si>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</si>
  <si>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</si>
  <si>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</si>
  <si>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</si>
  <si>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</si>
  <si>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</si>
  <si>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</si>
  <si>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</si>
  <si>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Minimum</t>
  </si>
  <si>
    <t>Maximum</t>
  </si>
  <si>
    <t>FLW-2</t>
  </si>
  <si>
    <t>RIBS</t>
  </si>
  <si>
    <t>Flow (FLW-2) RIBS</t>
  </si>
  <si>
    <t>Mo. Avg.</t>
  </si>
  <si>
    <t>An. Avg.</t>
  </si>
  <si>
    <t>Mo.Geo</t>
  </si>
  <si>
    <t>NOD</t>
  </si>
  <si>
    <t>FLW-3</t>
  </si>
  <si>
    <t>Reclaimed</t>
  </si>
  <si>
    <t>Flow (FLW-3) Reclaimed</t>
  </si>
  <si>
    <t xml:space="preserve">CBOD5 </t>
  </si>
  <si>
    <t>75% Min.</t>
  </si>
  <si>
    <t>ND</t>
  </si>
  <si>
    <t>&lt;1</t>
  </si>
  <si>
    <t>3..3</t>
  </si>
  <si>
    <t>Historical Data</t>
  </si>
  <si>
    <t>Plant FLW-1</t>
  </si>
  <si>
    <t>PltFlow FLW-1</t>
  </si>
  <si>
    <t>Ribs</t>
  </si>
  <si>
    <t>Reuse</t>
  </si>
  <si>
    <t>Rib+Reuse</t>
  </si>
  <si>
    <t>R+R</t>
  </si>
  <si>
    <t>RAA</t>
  </si>
  <si>
    <t>Avg. Flow</t>
  </si>
  <si>
    <t>3MoAvg</t>
  </si>
  <si>
    <t>Mo.Avg.Flow</t>
  </si>
  <si>
    <t>MoAvg</t>
  </si>
  <si>
    <t>Reuse%</t>
  </si>
  <si>
    <t>Jacquee</t>
  </si>
  <si>
    <t>Apl 18</t>
  </si>
  <si>
    <t>Copy/Paste Value' the 2018 Historical Data from the 2018 DMR Summaries workbook.</t>
  </si>
  <si>
    <t>Enter in the formulas/links into the 2019 Table below and also the formulas in row 36</t>
  </si>
  <si>
    <t>Apl 19</t>
  </si>
  <si>
    <t>2019 Sanlando - Wekiva DMR Flow Summary</t>
  </si>
  <si>
    <t xml:space="preserve">Note: Daily flows can be pulled from </t>
  </si>
  <si>
    <t>\uiwater.com\files\Operations\Operations Files\Southeast\Florida\Central FL Operations\Sanlando\Wekiva\2015 PLANT READS\Wekiva 2016 STP Reads</t>
  </si>
  <si>
    <t>Copy Paste Special-Value-Transpose to applicable FLW</t>
  </si>
  <si>
    <t>Wekiva FLW-1 (Flow Total Through Plant at EFA-1)</t>
  </si>
  <si>
    <t>Day</t>
  </si>
  <si>
    <t>Avg</t>
  </si>
  <si>
    <t>Wekiva FLW-2 (Flow Percolation Ponds R-001)</t>
  </si>
  <si>
    <t xml:space="preserve">Wekiva FLW-3 (Flow Public Access Irrigation R-002) </t>
  </si>
  <si>
    <t>Wekiva FLW-4 (Surface Water Discharge D-001)</t>
  </si>
  <si>
    <t xml:space="preserve">Total Wekiva </t>
  </si>
  <si>
    <t>Wekiva Total Flow</t>
  </si>
  <si>
    <t>FLW-1</t>
  </si>
  <si>
    <t>Copy from Wekiva STP/DMRs (CntrlFl/Sanlando folder)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</si>
</sst>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0.0"/>
    <numFmt numFmtId="166" formatCode="0.000"/>
    <numFmt numFmtId="167" formatCode="0.0000"/>
    <numFmt numFmtId="168" formatCode="0.0%"/>
    <numFmt numFmtId="169" formatCode="#,##0.000"/>
  </numFmts>
  <fonts count="31">
    <font>
      <sz val="11"/>
      <color theme="1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9"/>
      <name val="Geneva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Protection="0"/>
  </cellStyleXfs>
  <cellXfs count="235">
    <xf numFmtId="0" fontId="0" fillId="0" borderId="0" xfId="0"/>
    <xf numFmtId="0" fontId="2" fillId="2" borderId="0" xfId="3" applyFont="1" applyFill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0" fontId="6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0" borderId="0" xfId="0" applyFont="1" applyAlignment="1">
      <alignment horizontal="center"/>
    </xf>
    <xf numFmtId="0" fontId="7" fillId="0" borderId="0" xfId="2" quotePrefix="1" applyAlignment="1" applyProtection="1">
      <alignment horizontal="left"/>
    </xf>
    <xf numFmtId="0" fontId="4" fillId="5" borderId="0" xfId="0" applyFont="1" applyFill="1"/>
    <xf numFmtId="0" fontId="4" fillId="0" borderId="0" xfId="0" applyFont="1" applyAlignment="1">
      <alignment horizontal="center"/>
    </xf>
    <xf numFmtId="0" fontId="7" fillId="0" borderId="0" xfId="2" applyAlignment="1" applyProtection="1"/>
    <xf numFmtId="0" fontId="8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165" fontId="4" fillId="5" borderId="11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165" fontId="4" fillId="5" borderId="13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17" fontId="6" fillId="0" borderId="14" xfId="0" applyNumberFormat="1" applyFont="1" applyBorder="1" applyAlignment="1">
      <alignment horizontal="left" wrapText="1"/>
    </xf>
    <xf numFmtId="166" fontId="4" fillId="0" borderId="14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9" fontId="4" fillId="0" borderId="14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6" fillId="0" borderId="0" xfId="0" applyFont="1" applyAlignment="1">
      <alignment horizontal="right"/>
    </xf>
    <xf numFmtId="166" fontId="6" fillId="0" borderId="5" xfId="0" applyNumberFormat="1" applyFont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166" fontId="4" fillId="2" borderId="15" xfId="0" applyNumberFormat="1" applyFont="1" applyFill="1" applyBorder="1" applyAlignment="1">
      <alignment horizontal="center"/>
    </xf>
    <xf numFmtId="9" fontId="4" fillId="2" borderId="15" xfId="0" applyNumberFormat="1" applyFont="1" applyFill="1" applyBorder="1" applyAlignment="1">
      <alignment horizontal="center"/>
    </xf>
    <xf numFmtId="2" fontId="4" fillId="2" borderId="15" xfId="0" applyNumberFormat="1" applyFont="1" applyFill="1" applyBorder="1"/>
    <xf numFmtId="0" fontId="4" fillId="2" borderId="15" xfId="0" applyFont="1" applyFill="1" applyBorder="1"/>
    <xf numFmtId="165" fontId="4" fillId="2" borderId="15" xfId="0" applyNumberFormat="1" applyFont="1" applyFill="1" applyBorder="1"/>
    <xf numFmtId="166" fontId="4" fillId="2" borderId="15" xfId="0" applyNumberFormat="1" applyFont="1" applyFill="1" applyBorder="1"/>
    <xf numFmtId="0" fontId="4" fillId="0" borderId="14" xfId="0" applyFont="1" applyBorder="1" applyAlignment="1">
      <alignment horizontal="right"/>
    </xf>
    <xf numFmtId="166" fontId="4" fillId="2" borderId="14" xfId="0" applyNumberFormat="1" applyFont="1" applyFill="1" applyBorder="1" applyAlignment="1">
      <alignment horizontal="center"/>
    </xf>
    <xf numFmtId="165" fontId="4" fillId="0" borderId="16" xfId="4" applyNumberFormat="1" applyFont="1" applyBorder="1" applyAlignment="1">
      <alignment horizontal="center"/>
    </xf>
    <xf numFmtId="166" fontId="4" fillId="0" borderId="16" xfId="4" applyNumberFormat="1" applyFont="1" applyBorder="1" applyAlignment="1">
      <alignment horizontal="center"/>
    </xf>
    <xf numFmtId="2" fontId="4" fillId="0" borderId="16" xfId="4" applyNumberFormat="1" applyFont="1" applyBorder="1" applyAlignment="1">
      <alignment horizontal="center"/>
    </xf>
    <xf numFmtId="167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6" fontId="4" fillId="0" borderId="0" xfId="0" applyNumberFormat="1" applyFont="1"/>
    <xf numFmtId="0" fontId="4" fillId="0" borderId="0" xfId="0" applyFont="1" applyAlignment="1">
      <alignment horizontal="right"/>
    </xf>
    <xf numFmtId="167" fontId="6" fillId="0" borderId="1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9" fontId="4" fillId="5" borderId="1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/>
    </xf>
    <xf numFmtId="165" fontId="4" fillId="5" borderId="12" xfId="0" applyNumberFormat="1" applyFont="1" applyFill="1" applyBorder="1" applyAlignment="1">
      <alignment horizontal="center"/>
    </xf>
    <xf numFmtId="0" fontId="12" fillId="0" borderId="0" xfId="0" applyFont="1"/>
    <xf numFmtId="166" fontId="13" fillId="0" borderId="14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4" fillId="0" borderId="0" xfId="0" applyFont="1"/>
    <xf numFmtId="2" fontId="13" fillId="0" borderId="8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166" fontId="15" fillId="0" borderId="5" xfId="0" applyNumberFormat="1" applyFont="1" applyBorder="1" applyAlignment="1">
      <alignment horizontal="center"/>
    </xf>
    <xf numFmtId="166" fontId="13" fillId="2" borderId="4" xfId="0" applyNumberFormat="1" applyFont="1" applyFill="1" applyBorder="1"/>
    <xf numFmtId="166" fontId="13" fillId="2" borderId="15" xfId="0" applyNumberFormat="1" applyFont="1" applyFill="1" applyBorder="1"/>
    <xf numFmtId="2" fontId="13" fillId="2" borderId="15" xfId="0" applyNumberFormat="1" applyFont="1" applyFill="1" applyBorder="1"/>
    <xf numFmtId="0" fontId="13" fillId="2" borderId="15" xfId="0" applyFont="1" applyFill="1" applyBorder="1"/>
    <xf numFmtId="165" fontId="13" fillId="2" borderId="15" xfId="0" applyNumberFormat="1" applyFont="1" applyFill="1" applyBorder="1"/>
    <xf numFmtId="2" fontId="13" fillId="2" borderId="9" xfId="0" applyNumberFormat="1" applyFont="1" applyFill="1" applyBorder="1"/>
    <xf numFmtId="166" fontId="13" fillId="2" borderId="17" xfId="0" applyNumberFormat="1" applyFont="1" applyFill="1" applyBorder="1"/>
    <xf numFmtId="166" fontId="13" fillId="0" borderId="16" xfId="0" applyNumberFormat="1" applyFont="1" applyBorder="1" applyAlignment="1">
      <alignment horizontal="center"/>
    </xf>
    <xf numFmtId="165" fontId="13" fillId="0" borderId="16" xfId="0" applyNumberFormat="1" applyFont="1" applyBorder="1" applyAlignment="1">
      <alignment horizontal="center"/>
    </xf>
    <xf numFmtId="166" fontId="13" fillId="2" borderId="6" xfId="0" applyNumberFormat="1" applyFont="1" applyFill="1" applyBorder="1"/>
    <xf numFmtId="166" fontId="13" fillId="2" borderId="14" xfId="0" applyNumberFormat="1" applyFont="1" applyFill="1" applyBorder="1" applyAlignment="1">
      <alignment horizontal="center"/>
    </xf>
    <xf numFmtId="165" fontId="13" fillId="2" borderId="14" xfId="0" applyNumberFormat="1" applyFont="1" applyFill="1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166" fontId="13" fillId="2" borderId="19" xfId="0" applyNumberFormat="1" applyFont="1" applyFill="1" applyBorder="1"/>
    <xf numFmtId="2" fontId="13" fillId="0" borderId="20" xfId="0" applyNumberFormat="1" applyFont="1" applyBorder="1" applyAlignment="1">
      <alignment horizontal="center"/>
    </xf>
    <xf numFmtId="166" fontId="13" fillId="0" borderId="20" xfId="0" applyNumberFormat="1" applyFont="1" applyBorder="1" applyAlignment="1">
      <alignment horizontal="center"/>
    </xf>
    <xf numFmtId="165" fontId="13" fillId="0" borderId="20" xfId="0" applyNumberFormat="1" applyFont="1" applyBorder="1" applyAlignment="1">
      <alignment horizontal="center"/>
    </xf>
    <xf numFmtId="2" fontId="13" fillId="2" borderId="20" xfId="0" applyNumberFormat="1" applyFont="1" applyFill="1" applyBorder="1" applyAlignment="1">
      <alignment horizontal="center"/>
    </xf>
    <xf numFmtId="165" fontId="13" fillId="2" borderId="2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9" fontId="4" fillId="5" borderId="8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166" fontId="4" fillId="0" borderId="1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21" xfId="0" applyFont="1" applyBorder="1" applyAlignment="1">
      <alignment horizontal="right"/>
    </xf>
    <xf numFmtId="166" fontId="4" fillId="2" borderId="22" xfId="0" applyNumberFormat="1" applyFont="1" applyFill="1" applyBorder="1" applyAlignment="1">
      <alignment horizontal="center"/>
    </xf>
    <xf numFmtId="166" fontId="4" fillId="0" borderId="16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166" fontId="4" fillId="2" borderId="8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0" fontId="4" fillId="0" borderId="24" xfId="0" applyFont="1" applyBorder="1" applyAlignment="1">
      <alignment horizontal="right"/>
    </xf>
    <xf numFmtId="166" fontId="4" fillId="2" borderId="25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6" fontId="4" fillId="0" borderId="20" xfId="0" applyNumberFormat="1" applyFont="1" applyBorder="1" applyAlignment="1">
      <alignment horizontal="center"/>
    </xf>
    <xf numFmtId="166" fontId="4" fillId="0" borderId="26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17" fontId="6" fillId="0" borderId="32" xfId="0" applyNumberFormat="1" applyFont="1" applyBorder="1" applyAlignment="1">
      <alignment wrapText="1"/>
    </xf>
    <xf numFmtId="0" fontId="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168" fontId="4" fillId="0" borderId="32" xfId="1" applyNumberFormat="1" applyFont="1" applyBorder="1" applyAlignment="1">
      <alignment horizontal="center"/>
    </xf>
    <xf numFmtId="16" fontId="0" fillId="0" borderId="34" xfId="0" applyNumberFormat="1" applyBorder="1" applyAlignment="1">
      <alignment horizontal="left"/>
    </xf>
    <xf numFmtId="0" fontId="4" fillId="0" borderId="23" xfId="0" applyFont="1" applyBorder="1"/>
    <xf numFmtId="0" fontId="1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8" fontId="4" fillId="0" borderId="23" xfId="1" applyNumberFormat="1" applyFont="1" applyBorder="1" applyAlignment="1">
      <alignment horizontal="center"/>
    </xf>
    <xf numFmtId="16" fontId="0" fillId="0" borderId="35" xfId="0" applyNumberFormat="1" applyBorder="1" applyAlignment="1">
      <alignment horizontal="left"/>
    </xf>
    <xf numFmtId="0" fontId="19" fillId="0" borderId="0" xfId="0" applyFont="1"/>
    <xf numFmtId="49" fontId="0" fillId="0" borderId="35" xfId="0" applyNumberFormat="1" applyBorder="1" applyAlignment="1">
      <alignment horizontal="left"/>
    </xf>
    <xf numFmtId="0" fontId="0" fillId="0" borderId="0" xfId="0" quotePrefix="1"/>
    <xf numFmtId="0" fontId="4" fillId="0" borderId="24" xfId="0" applyFont="1" applyBorder="1"/>
    <xf numFmtId="0" fontId="4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8" fontId="4" fillId="0" borderId="36" xfId="1" applyNumberFormat="1" applyFont="1" applyBorder="1" applyAlignment="1">
      <alignment horizontal="center"/>
    </xf>
    <xf numFmtId="166" fontId="17" fillId="0" borderId="22" xfId="0" applyNumberFormat="1" applyFont="1" applyBorder="1" applyAlignment="1">
      <alignment horizontal="center"/>
    </xf>
    <xf numFmtId="166" fontId="17" fillId="0" borderId="37" xfId="0" applyNumberFormat="1" applyFont="1" applyBorder="1" applyAlignment="1">
      <alignment horizontal="center"/>
    </xf>
    <xf numFmtId="168" fontId="4" fillId="0" borderId="21" xfId="1" applyNumberFormat="1" applyFont="1" applyBorder="1" applyAlignment="1">
      <alignment horizontal="center"/>
    </xf>
    <xf numFmtId="16" fontId="0" fillId="0" borderId="34" xfId="0" applyNumberFormat="1" applyBorder="1"/>
    <xf numFmtId="166" fontId="17" fillId="0" borderId="8" xfId="0" applyNumberFormat="1" applyFont="1" applyBorder="1" applyAlignment="1">
      <alignment horizontal="center"/>
    </xf>
    <xf numFmtId="166" fontId="17" fillId="0" borderId="38" xfId="0" applyNumberFormat="1" applyFont="1" applyBorder="1" applyAlignment="1">
      <alignment horizontal="center"/>
    </xf>
    <xf numFmtId="16" fontId="0" fillId="0" borderId="35" xfId="0" applyNumberFormat="1" applyBorder="1"/>
    <xf numFmtId="49" fontId="0" fillId="0" borderId="35" xfId="0" applyNumberFormat="1" applyBorder="1"/>
    <xf numFmtId="166" fontId="17" fillId="0" borderId="25" xfId="0" applyNumberFormat="1" applyFont="1" applyBorder="1" applyAlignment="1">
      <alignment horizontal="center"/>
    </xf>
    <xf numFmtId="166" fontId="17" fillId="0" borderId="39" xfId="0" applyNumberFormat="1" applyFont="1" applyBorder="1" applyAlignment="1">
      <alignment horizontal="center"/>
    </xf>
    <xf numFmtId="168" fontId="4" fillId="0" borderId="24" xfId="1" applyNumberFormat="1" applyFont="1" applyBorder="1" applyAlignment="1">
      <alignment horizontal="center"/>
    </xf>
    <xf numFmtId="16" fontId="0" fillId="0" borderId="40" xfId="0" applyNumberFormat="1" applyBorder="1"/>
    <xf numFmtId="0" fontId="23" fillId="0" borderId="0" xfId="0" applyFont="1"/>
    <xf numFmtId="0" fontId="8" fillId="0" borderId="0" xfId="0" applyFont="1"/>
    <xf numFmtId="0" fontId="24" fillId="0" borderId="0" xfId="0" applyFont="1"/>
    <xf numFmtId="0" fontId="25" fillId="0" borderId="0" xfId="0" applyFont="1"/>
    <xf numFmtId="0" fontId="9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166" fontId="6" fillId="6" borderId="14" xfId="0" applyNumberFormat="1" applyFont="1" applyFill="1" applyBorder="1"/>
    <xf numFmtId="166" fontId="6" fillId="2" borderId="14" xfId="0" applyNumberFormat="1" applyFont="1" applyFill="1" applyBorder="1" applyAlignment="1">
      <alignment horizontal="center"/>
    </xf>
    <xf numFmtId="166" fontId="4" fillId="6" borderId="14" xfId="0" applyNumberFormat="1" applyFont="1" applyFill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167" fontId="1" fillId="0" borderId="14" xfId="4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center"/>
    </xf>
    <xf numFmtId="0" fontId="26" fillId="0" borderId="0" xfId="0" applyFont="1" applyAlignment="1">
      <alignment horizontal="left"/>
    </xf>
    <xf numFmtId="166" fontId="4" fillId="0" borderId="8" xfId="0" applyNumberFormat="1" applyFont="1" applyBorder="1" applyAlignment="1">
      <alignment horizontal="center"/>
    </xf>
    <xf numFmtId="0" fontId="4" fillId="7" borderId="0" xfId="0" applyFont="1" applyFill="1" applyAlignment="1">
      <alignment horizontal="center"/>
    </xf>
    <xf numFmtId="166" fontId="4" fillId="7" borderId="0" xfId="0" applyNumberFormat="1" applyFont="1" applyFill="1"/>
    <xf numFmtId="0" fontId="4" fillId="7" borderId="0" xfId="0" applyFont="1" applyFill="1"/>
    <xf numFmtId="166" fontId="9" fillId="0" borderId="0" xfId="0" applyNumberFormat="1" applyFont="1"/>
    <xf numFmtId="166" fontId="25" fillId="0" borderId="0" xfId="0" applyNumberFormat="1" applyFont="1"/>
    <xf numFmtId="166" fontId="4" fillId="6" borderId="0" xfId="0" applyNumberFormat="1" applyFont="1" applyFill="1"/>
    <xf numFmtId="0" fontId="24" fillId="0" borderId="0" xfId="0" applyFont="1" applyAlignment="1">
      <alignment horizontal="left"/>
    </xf>
    <xf numFmtId="166" fontId="27" fillId="0" borderId="0" xfId="0" applyNumberFormat="1" applyFont="1"/>
    <xf numFmtId="0" fontId="0" fillId="0" borderId="13" xfId="0" applyBorder="1" applyAlignment="1">
      <alignment horizontal="center"/>
    </xf>
    <xf numFmtId="0" fontId="28" fillId="0" borderId="14" xfId="0" applyFont="1" applyBorder="1" applyAlignment="1">
      <alignment horizontal="center" vertical="center" wrapText="1"/>
    </xf>
    <xf numFmtId="169" fontId="29" fillId="0" borderId="6" xfId="0" applyNumberFormat="1" applyFont="1" applyBorder="1" applyAlignment="1">
      <alignment horizontal="left" wrapText="1"/>
    </xf>
    <xf numFmtId="169" fontId="29" fillId="0" borderId="0" xfId="0" applyNumberFormat="1" applyFont="1" applyAlignment="1">
      <alignment horizontal="left" wrapText="1"/>
    </xf>
    <xf numFmtId="166" fontId="17" fillId="0" borderId="0" xfId="0" applyNumberFormat="1" applyFont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66" fontId="17" fillId="0" borderId="44" xfId="0" applyNumberFormat="1" applyFont="1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_Crnwd Daily Flow" xfId="4" xr:uid="{86D663BC-3FE6-42E4-87AB-0E8F451A6067}"/>
    <cellStyle name="Normal_WW Plant Capacities" xfId="3" xr:uid="{0EC39AC9-1B1E-4A29-9614-6A6EBE39145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23B8-2C7B-48EC-9581-3B50B0EC341D}">
  <sheetPr>
    <tabColor rgb="FF92D050"/>
  </sheetPr>
  <dimension ref="A1:AI104"/>
  <sheetViews>
    <sheetView tabSelected="1" topLeftCell="A73" zoomScaleNormal="100" workbookViewId="0">
      <selection activeCell="H108" sqref="H108"/>
    </sheetView>
  </sheetViews>
  <sheetFormatPr defaultRowHeight="14.25"/>
  <cols>
    <col min="1" max="1" width="12.125" customWidth="1"/>
    <col min="2" max="2" width="9.875" customWidth="1"/>
    <col min="3" max="3" width="9.75" customWidth="1"/>
    <col min="4" max="4" width="9.375" customWidth="1"/>
    <col min="5" max="5" width="9" customWidth="1"/>
    <col min="6" max="6" width="9.375" customWidth="1"/>
    <col min="7" max="7" width="10.125" customWidth="1"/>
    <col min="8" max="8" width="8.5" customWidth="1"/>
    <col min="9" max="9" width="7.875" customWidth="1"/>
    <col min="10" max="10" width="9" customWidth="1"/>
    <col min="11" max="11" width="7.375" customWidth="1"/>
    <col min="12" max="13" width="7.5" customWidth="1"/>
    <col min="14" max="14" width="7.375" customWidth="1"/>
    <col min="15" max="15" width="8.375" bestFit="1" customWidth="1"/>
    <col min="16" max="16" width="6.5" bestFit="1" customWidth="1"/>
    <col min="17" max="17" width="8.375" bestFit="1" customWidth="1"/>
    <col min="18" max="18" width="9.625" customWidth="1"/>
    <col min="19" max="19" width="7.5" customWidth="1"/>
    <col min="20" max="20" width="6.375" customWidth="1"/>
    <col min="21" max="21" width="7.125" customWidth="1"/>
    <col min="24" max="24" width="7.5" customWidth="1"/>
    <col min="25" max="25" width="8.125" customWidth="1"/>
    <col min="26" max="26" width="7.25" customWidth="1"/>
    <col min="27" max="27" width="8.375" customWidth="1"/>
    <col min="28" max="28" width="9.25" customWidth="1"/>
  </cols>
  <sheetData>
    <row r="1" spans="1:28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3"/>
      <c r="C2" s="2" t="s">
        <v>2</v>
      </c>
      <c r="D2" s="4"/>
      <c r="E2" s="4"/>
      <c r="F2" s="4" t="s">
        <v>3</v>
      </c>
      <c r="G2" s="5">
        <v>44285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2" t="s">
        <v>4</v>
      </c>
      <c r="B3" s="6"/>
      <c r="C3" s="2" t="s">
        <v>5</v>
      </c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>
      <c r="A4" s="2" t="s">
        <v>6</v>
      </c>
      <c r="B4" s="6"/>
      <c r="C4" s="2" t="s">
        <v>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>
      <c r="A5" s="2" t="s">
        <v>8</v>
      </c>
      <c r="B5" s="6"/>
      <c r="C5" s="2" t="s">
        <v>9</v>
      </c>
      <c r="D5" s="6"/>
      <c r="E5" s="6"/>
      <c r="F5" s="6"/>
      <c r="G5" s="6"/>
      <c r="H5" s="8"/>
      <c r="I5" s="6" t="s">
        <v>10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>
      <c r="A6" s="2" t="s">
        <v>11</v>
      </c>
      <c r="B6" s="6"/>
      <c r="C6" s="6" t="s">
        <v>12</v>
      </c>
      <c r="D6" s="2"/>
      <c r="E6" s="6"/>
      <c r="F6" s="6"/>
      <c r="G6" s="6"/>
      <c r="H6" s="9"/>
      <c r="I6" s="6" t="s">
        <v>13</v>
      </c>
      <c r="J6" s="6"/>
      <c r="K6" s="6"/>
      <c r="L6" s="6"/>
      <c r="M6" s="6"/>
      <c r="N6" s="6"/>
      <c r="O6" s="6"/>
      <c r="P6" s="6"/>
      <c r="Q6" s="6"/>
      <c r="R6" s="6"/>
      <c r="S6" s="10"/>
      <c r="T6" s="10"/>
      <c r="U6" s="6"/>
      <c r="V6" s="6"/>
      <c r="W6" s="6"/>
      <c r="X6" s="6"/>
      <c r="Y6" s="6"/>
      <c r="Z6" s="6"/>
      <c r="AA6" s="6"/>
      <c r="AB6" s="6"/>
    </row>
    <row r="7" spans="1:28">
      <c r="A7" s="11"/>
      <c r="B7" s="6"/>
      <c r="C7" s="6"/>
      <c r="D7" s="2"/>
      <c r="E7" s="6"/>
      <c r="F7" s="6"/>
      <c r="G7" s="6"/>
      <c r="H7" s="12"/>
      <c r="I7" s="6" t="s">
        <v>14</v>
      </c>
      <c r="J7" s="6"/>
      <c r="K7" s="6"/>
      <c r="L7" s="6"/>
      <c r="M7" s="6"/>
      <c r="N7" s="6"/>
      <c r="O7" s="6"/>
      <c r="P7" s="6"/>
      <c r="Q7" s="6"/>
      <c r="R7" s="6"/>
      <c r="S7" s="13"/>
      <c r="T7" s="13"/>
      <c r="U7" s="6"/>
      <c r="V7" s="6"/>
      <c r="W7" s="6"/>
      <c r="X7" s="6"/>
      <c r="Y7" s="6"/>
      <c r="Z7" s="6"/>
      <c r="AA7" s="6"/>
      <c r="AB7" s="6"/>
    </row>
    <row r="8" spans="1:28">
      <c r="A8" s="14" t="s">
        <v>15</v>
      </c>
      <c r="B8" s="6"/>
      <c r="C8" s="6"/>
      <c r="D8" s="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3"/>
      <c r="T8" s="13"/>
      <c r="U8" s="6"/>
      <c r="V8" s="6"/>
      <c r="W8" s="6"/>
      <c r="X8" s="6"/>
      <c r="Y8" s="6"/>
      <c r="Z8" s="6"/>
      <c r="AA8" s="6"/>
      <c r="AB8" s="6"/>
    </row>
    <row r="9" spans="1:28">
      <c r="A9" s="11"/>
      <c r="B9" s="6"/>
      <c r="C9" s="15" t="s">
        <v>16</v>
      </c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3"/>
      <c r="T9" s="13"/>
      <c r="U9" s="6"/>
      <c r="V9" s="6"/>
      <c r="W9" s="6"/>
      <c r="X9" s="6"/>
      <c r="Y9" s="6"/>
      <c r="Z9" s="6"/>
      <c r="AA9" s="6"/>
      <c r="AB9" s="6"/>
    </row>
    <row r="10" spans="1:28">
      <c r="A10" s="2"/>
      <c r="B10" s="16"/>
      <c r="C10" s="6"/>
      <c r="D10" s="2"/>
      <c r="E10" s="6"/>
      <c r="F10" s="6"/>
      <c r="G10" s="6"/>
      <c r="H10" s="6"/>
      <c r="I10" s="6"/>
      <c r="J10" s="6"/>
      <c r="K10" s="17" t="s">
        <v>17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</row>
    <row r="11" spans="1:28" ht="25.5">
      <c r="A11" s="7" t="s">
        <v>18</v>
      </c>
      <c r="B11" s="17" t="s">
        <v>19</v>
      </c>
      <c r="C11" s="18"/>
      <c r="D11" s="18"/>
      <c r="E11" s="19"/>
      <c r="F11" s="17" t="s">
        <v>20</v>
      </c>
      <c r="G11" s="18"/>
      <c r="H11" s="18"/>
      <c r="I11" s="19"/>
      <c r="J11" s="13"/>
      <c r="K11" s="20" t="s">
        <v>21</v>
      </c>
      <c r="L11" s="21"/>
      <c r="M11" s="22" t="s">
        <v>22</v>
      </c>
      <c r="N11" s="21"/>
      <c r="O11" s="20" t="s">
        <v>23</v>
      </c>
      <c r="P11" s="21"/>
      <c r="Q11" s="20" t="s">
        <v>24</v>
      </c>
      <c r="R11" s="22"/>
      <c r="S11" s="21"/>
      <c r="T11" s="20" t="s">
        <v>25</v>
      </c>
      <c r="U11" s="21"/>
      <c r="V11" s="20" t="s">
        <v>26</v>
      </c>
      <c r="W11" s="22"/>
      <c r="X11" s="23" t="s">
        <v>27</v>
      </c>
      <c r="Y11" s="24" t="s">
        <v>28</v>
      </c>
      <c r="Z11" s="22" t="s">
        <v>29</v>
      </c>
      <c r="AA11" s="22"/>
      <c r="AB11" s="25" t="s">
        <v>30</v>
      </c>
    </row>
    <row r="12" spans="1:28">
      <c r="A12" s="26"/>
      <c r="B12" s="27" t="s">
        <v>31</v>
      </c>
      <c r="C12" s="24" t="s">
        <v>32</v>
      </c>
      <c r="D12" s="27" t="s">
        <v>33</v>
      </c>
      <c r="E12" s="28" t="s">
        <v>34</v>
      </c>
      <c r="F12" s="29" t="s">
        <v>31</v>
      </c>
      <c r="G12" s="24" t="s">
        <v>32</v>
      </c>
      <c r="H12" s="29" t="s">
        <v>33</v>
      </c>
      <c r="I12" s="29" t="s">
        <v>34</v>
      </c>
      <c r="J12" s="30" t="s">
        <v>35</v>
      </c>
      <c r="K12" s="24" t="s">
        <v>33</v>
      </c>
      <c r="L12" s="31" t="s">
        <v>36</v>
      </c>
      <c r="M12" s="32" t="s">
        <v>33</v>
      </c>
      <c r="N12" s="31" t="s">
        <v>36</v>
      </c>
      <c r="O12" s="24" t="s">
        <v>37</v>
      </c>
      <c r="P12" s="31" t="s">
        <v>36</v>
      </c>
      <c r="Q12" s="23" t="s">
        <v>38</v>
      </c>
      <c r="R12" s="24" t="s">
        <v>39</v>
      </c>
      <c r="S12" s="31" t="s">
        <v>36</v>
      </c>
      <c r="T12" s="24" t="s">
        <v>37</v>
      </c>
      <c r="U12" s="31" t="s">
        <v>36</v>
      </c>
      <c r="V12" s="24" t="s">
        <v>33</v>
      </c>
      <c r="W12" s="33" t="s">
        <v>36</v>
      </c>
      <c r="X12" s="34" t="s">
        <v>33</v>
      </c>
      <c r="Y12" s="35" t="s">
        <v>40</v>
      </c>
      <c r="Z12" s="32" t="s">
        <v>33</v>
      </c>
      <c r="AA12" s="33" t="s">
        <v>36</v>
      </c>
      <c r="AB12" s="35" t="s">
        <v>37</v>
      </c>
    </row>
    <row r="13" spans="1:28">
      <c r="A13" s="26"/>
      <c r="B13" s="29" t="s">
        <v>41</v>
      </c>
      <c r="C13" s="35" t="s">
        <v>41</v>
      </c>
      <c r="D13" s="29" t="s">
        <v>41</v>
      </c>
      <c r="E13" s="28" t="s">
        <v>41</v>
      </c>
      <c r="F13" s="29" t="s">
        <v>41</v>
      </c>
      <c r="G13" s="31" t="s">
        <v>41</v>
      </c>
      <c r="H13" s="29" t="s">
        <v>41</v>
      </c>
      <c r="I13" s="29" t="s">
        <v>41</v>
      </c>
      <c r="J13" s="36" t="s">
        <v>42</v>
      </c>
      <c r="K13" s="35" t="s">
        <v>43</v>
      </c>
      <c r="L13" s="31" t="s">
        <v>43</v>
      </c>
      <c r="M13" s="31" t="s">
        <v>43</v>
      </c>
      <c r="N13" s="31" t="s">
        <v>43</v>
      </c>
      <c r="O13" s="35" t="s">
        <v>43</v>
      </c>
      <c r="P13" s="31" t="s">
        <v>43</v>
      </c>
      <c r="Q13" s="34" t="s">
        <v>44</v>
      </c>
      <c r="R13" s="35" t="s">
        <v>44</v>
      </c>
      <c r="S13" s="31" t="s">
        <v>44</v>
      </c>
      <c r="T13" s="35" t="s">
        <v>43</v>
      </c>
      <c r="U13" s="31" t="s">
        <v>43</v>
      </c>
      <c r="V13" s="35" t="s">
        <v>43</v>
      </c>
      <c r="W13" s="33" t="s">
        <v>43</v>
      </c>
      <c r="X13" s="34" t="s">
        <v>43</v>
      </c>
      <c r="Y13" s="35" t="s">
        <v>43</v>
      </c>
      <c r="Z13" s="31" t="s">
        <v>43</v>
      </c>
      <c r="AA13" s="33" t="s">
        <v>43</v>
      </c>
      <c r="AB13" s="35" t="s">
        <v>43</v>
      </c>
    </row>
    <row r="14" spans="1:28">
      <c r="A14" s="37" t="s">
        <v>45</v>
      </c>
      <c r="B14" s="38" t="s">
        <v>46</v>
      </c>
      <c r="C14" s="39">
        <v>2.9</v>
      </c>
      <c r="D14" s="40" t="s">
        <v>47</v>
      </c>
      <c r="E14" s="41"/>
      <c r="F14" s="40" t="s">
        <v>46</v>
      </c>
      <c r="G14" s="42">
        <v>0.87</v>
      </c>
      <c r="H14" s="40" t="s">
        <v>47</v>
      </c>
      <c r="I14" s="40"/>
      <c r="J14" s="43" t="s">
        <v>48</v>
      </c>
      <c r="K14" s="44">
        <v>5</v>
      </c>
      <c r="L14" s="45">
        <v>6</v>
      </c>
      <c r="M14" s="45">
        <v>5</v>
      </c>
      <c r="N14" s="45">
        <v>6</v>
      </c>
      <c r="O14" s="44">
        <v>6</v>
      </c>
      <c r="P14" s="45">
        <v>8.5</v>
      </c>
      <c r="Q14" s="46">
        <v>200</v>
      </c>
      <c r="R14" s="39" t="s">
        <v>47</v>
      </c>
      <c r="S14" s="42">
        <v>800</v>
      </c>
      <c r="T14" s="39">
        <v>0.5</v>
      </c>
      <c r="U14" s="42">
        <v>0.01</v>
      </c>
      <c r="V14" s="39">
        <v>2.5</v>
      </c>
      <c r="W14" s="47">
        <v>3</v>
      </c>
      <c r="X14" s="46"/>
      <c r="Y14" s="39"/>
      <c r="Z14" s="42">
        <v>0.4</v>
      </c>
      <c r="AA14" s="48">
        <v>0.5</v>
      </c>
      <c r="AB14" s="44">
        <v>6</v>
      </c>
    </row>
    <row r="15" spans="1:28" ht="18" customHeight="1">
      <c r="A15" s="49">
        <v>43466</v>
      </c>
      <c r="B15" s="50">
        <f>'Wekiva Flow Summary'!AH6</f>
        <v>59.866999999999983</v>
      </c>
      <c r="C15" s="51">
        <v>1.716</v>
      </c>
      <c r="D15" s="50">
        <f>'Wekiva Flow Summary'!AI6</f>
        <v>1.9311935483870963</v>
      </c>
      <c r="E15" s="50">
        <f>'Wekiva Flow Summary'!AJ6</f>
        <v>2.504</v>
      </c>
      <c r="F15" s="50">
        <f>'Wekiva Flow Summary'!AH51</f>
        <v>3.1179999999999999</v>
      </c>
      <c r="G15" s="50">
        <v>0.156</v>
      </c>
      <c r="H15" s="50">
        <f>'Wekiva Flow Summary'!AI51</f>
        <v>0.10058064516129032</v>
      </c>
      <c r="I15" s="50">
        <f>'Wekiva Flow Summary'!AJ51</f>
        <v>1.2669999999999999</v>
      </c>
      <c r="J15" s="52"/>
      <c r="K15" s="53" t="s">
        <v>49</v>
      </c>
      <c r="L15" s="53" t="s">
        <v>49</v>
      </c>
      <c r="M15" s="53">
        <v>0.9</v>
      </c>
      <c r="N15" s="53">
        <v>1.8</v>
      </c>
      <c r="O15" s="53">
        <v>6.8</v>
      </c>
      <c r="P15" s="53">
        <v>7.5</v>
      </c>
      <c r="Q15" s="54" t="s">
        <v>50</v>
      </c>
      <c r="R15" s="54" t="s">
        <v>50</v>
      </c>
      <c r="S15" s="54" t="s">
        <v>50</v>
      </c>
      <c r="T15" s="54">
        <v>0.5</v>
      </c>
      <c r="U15" s="54">
        <v>0.01</v>
      </c>
      <c r="V15" s="54">
        <v>0.3</v>
      </c>
      <c r="W15" s="54">
        <v>0.5</v>
      </c>
      <c r="X15" s="54">
        <v>1.1000000000000001</v>
      </c>
      <c r="Y15" s="54">
        <v>2</v>
      </c>
      <c r="Z15" s="54">
        <v>0.2</v>
      </c>
      <c r="AA15" s="54">
        <v>0.5</v>
      </c>
      <c r="AB15" s="51">
        <v>8.5</v>
      </c>
    </row>
    <row r="16" spans="1:28" ht="18" customHeight="1">
      <c r="A16" s="55" t="s">
        <v>51</v>
      </c>
      <c r="B16" s="50">
        <f>'Wekiva Flow Summary'!AH7</f>
        <v>55.571999999999989</v>
      </c>
      <c r="C16" s="51">
        <v>1.675</v>
      </c>
      <c r="D16" s="50">
        <f>'Wekiva Flow Summary'!AI7</f>
        <v>1.9847142857142852</v>
      </c>
      <c r="E16" s="50">
        <f>'Wekiva Flow Summary'!AJ7</f>
        <v>2.4209999999999998</v>
      </c>
      <c r="F16" s="50">
        <f>'Wekiva Flow Summary'!AH52</f>
        <v>3.0459999999999998</v>
      </c>
      <c r="G16" s="50">
        <v>0.13</v>
      </c>
      <c r="H16" s="50">
        <f>'Wekiva Flow Summary'!AI52</f>
        <v>0.10878571428571428</v>
      </c>
      <c r="I16" s="50">
        <f>'Wekiva Flow Summary'!AJ52</f>
        <v>1.2669999999999999</v>
      </c>
      <c r="J16" s="52"/>
      <c r="K16" s="53" t="s">
        <v>49</v>
      </c>
      <c r="L16" s="53" t="s">
        <v>49</v>
      </c>
      <c r="M16" s="53" t="s">
        <v>50</v>
      </c>
      <c r="N16" s="53" t="s">
        <v>50</v>
      </c>
      <c r="O16" s="53">
        <v>6</v>
      </c>
      <c r="P16" s="53">
        <v>7.5</v>
      </c>
      <c r="Q16" s="54" t="s">
        <v>50</v>
      </c>
      <c r="R16" s="54" t="s">
        <v>50</v>
      </c>
      <c r="S16" s="54" t="s">
        <v>50</v>
      </c>
      <c r="T16" s="54">
        <v>0.5</v>
      </c>
      <c r="U16" s="54">
        <v>0.01</v>
      </c>
      <c r="V16" s="54">
        <v>0.9</v>
      </c>
      <c r="W16" s="54">
        <v>0.9</v>
      </c>
      <c r="X16" s="54">
        <v>1.6</v>
      </c>
      <c r="Y16" s="54">
        <v>0.5</v>
      </c>
      <c r="Z16" s="54">
        <v>0.1</v>
      </c>
      <c r="AA16" s="54">
        <v>0.1</v>
      </c>
      <c r="AB16" s="51">
        <v>7.1</v>
      </c>
    </row>
    <row r="17" spans="1:29" ht="18" customHeight="1">
      <c r="A17" s="55" t="s">
        <v>52</v>
      </c>
      <c r="B17" s="50">
        <f>'Wekiva Flow Summary'!AH8</f>
        <v>52.197999999999986</v>
      </c>
      <c r="C17" s="51">
        <v>1.78</v>
      </c>
      <c r="D17" s="50">
        <f>'Wekiva Flow Summary'!AI8</f>
        <v>1.6838064516129028</v>
      </c>
      <c r="E17" s="50">
        <f>'Wekiva Flow Summary'!AJ8</f>
        <v>3.246</v>
      </c>
      <c r="F17" s="50">
        <f>'Wekiva Flow Summary'!AH53</f>
        <v>7.0429999999999993</v>
      </c>
      <c r="G17" s="50">
        <v>0.15</v>
      </c>
      <c r="H17" s="50">
        <f>'Wekiva Flow Summary'!AI53</f>
        <v>0.22719354838709674</v>
      </c>
      <c r="I17" s="50">
        <f>'Wekiva Flow Summary'!AJ53</f>
        <v>2.157</v>
      </c>
      <c r="J17" s="52"/>
      <c r="K17" s="53" t="s">
        <v>49</v>
      </c>
      <c r="L17" s="53" t="s">
        <v>49</v>
      </c>
      <c r="M17" s="53">
        <v>3.6</v>
      </c>
      <c r="N17" s="53">
        <v>6</v>
      </c>
      <c r="O17" s="53">
        <v>6</v>
      </c>
      <c r="P17" s="53">
        <v>7.6</v>
      </c>
      <c r="Q17" s="54" t="s">
        <v>50</v>
      </c>
      <c r="R17" s="54" t="s">
        <v>50</v>
      </c>
      <c r="S17" s="54" t="s">
        <v>50</v>
      </c>
      <c r="T17" s="54">
        <v>0.6</v>
      </c>
      <c r="U17" s="54">
        <v>0.01</v>
      </c>
      <c r="V17" s="54">
        <v>0.5</v>
      </c>
      <c r="W17" s="54">
        <v>0.9</v>
      </c>
      <c r="X17" s="54">
        <v>1.2</v>
      </c>
      <c r="Y17" s="54">
        <v>1.4</v>
      </c>
      <c r="Z17" s="54">
        <v>0.4</v>
      </c>
      <c r="AA17" s="54">
        <v>0.5</v>
      </c>
      <c r="AB17" s="51">
        <v>7.4</v>
      </c>
    </row>
    <row r="18" spans="1:29" ht="18" customHeight="1">
      <c r="A18" s="55" t="s">
        <v>53</v>
      </c>
      <c r="B18" s="50">
        <f>'Wekiva Flow Summary'!AH9</f>
        <v>46.289000000000009</v>
      </c>
      <c r="C18" s="51">
        <v>1.825</v>
      </c>
      <c r="D18" s="50">
        <f>'Wekiva Flow Summary'!AI9</f>
        <v>1.542966666666667</v>
      </c>
      <c r="E18" s="50">
        <f>'Wekiva Flow Summary'!AJ9</f>
        <v>2.1150000000000002</v>
      </c>
      <c r="F18" s="50">
        <f>'Wekiva Flow Summary'!AH54</f>
        <v>1.2439999999999998</v>
      </c>
      <c r="G18" s="50">
        <v>0.54200000000000004</v>
      </c>
      <c r="H18" s="50">
        <f>'Wekiva Flow Summary'!AI54</f>
        <v>4.1466666666666659E-2</v>
      </c>
      <c r="I18" s="50">
        <f>'Wekiva Flow Summary'!AJ54</f>
        <v>0.51200000000000001</v>
      </c>
      <c r="J18" s="52"/>
      <c r="K18" s="53" t="s">
        <v>49</v>
      </c>
      <c r="L18" s="53" t="s">
        <v>49</v>
      </c>
      <c r="M18" s="53" t="s">
        <v>50</v>
      </c>
      <c r="N18" s="53">
        <v>1.4</v>
      </c>
      <c r="O18" s="53">
        <v>6.3</v>
      </c>
      <c r="P18" s="53">
        <v>7.8</v>
      </c>
      <c r="Q18" s="54" t="s">
        <v>50</v>
      </c>
      <c r="R18" s="54" t="s">
        <v>50</v>
      </c>
      <c r="S18" s="54" t="s">
        <v>50</v>
      </c>
      <c r="T18" s="54">
        <v>0.6</v>
      </c>
      <c r="U18" s="54">
        <v>0</v>
      </c>
      <c r="V18" s="56">
        <v>2.2999999999999998</v>
      </c>
      <c r="W18" s="51">
        <v>3</v>
      </c>
      <c r="X18" s="54">
        <v>2.2000000000000002</v>
      </c>
      <c r="Y18" s="54">
        <v>0.54</v>
      </c>
      <c r="Z18" s="54">
        <v>0.4</v>
      </c>
      <c r="AA18" s="54">
        <v>0.5</v>
      </c>
      <c r="AB18" s="51">
        <v>7.2</v>
      </c>
    </row>
    <row r="19" spans="1:29" ht="18" customHeight="1">
      <c r="A19" s="55" t="s">
        <v>54</v>
      </c>
      <c r="B19" s="50">
        <f>'Wekiva Flow Summary'!AH10</f>
        <v>56.844000000000001</v>
      </c>
      <c r="C19" s="51">
        <v>1.853</v>
      </c>
      <c r="D19" s="50">
        <f>'Wekiva Flow Summary'!AI10</f>
        <v>1.8336774193548389</v>
      </c>
      <c r="E19" s="50">
        <f>'Wekiva Flow Summary'!AJ10</f>
        <v>2.778</v>
      </c>
      <c r="F19" s="50">
        <f>'Wekiva Flow Summary'!AH55</f>
        <v>0.71899999999999997</v>
      </c>
      <c r="G19" s="50">
        <v>0.54400000000000004</v>
      </c>
      <c r="H19" s="50">
        <f>'Wekiva Flow Summary'!AI55</f>
        <v>2.3193548387096773E-2</v>
      </c>
      <c r="I19" s="50">
        <f>'Wekiva Flow Summary'!AJ55</f>
        <v>0.24399999999999999</v>
      </c>
      <c r="J19" s="52"/>
      <c r="K19" s="53" t="s">
        <v>49</v>
      </c>
      <c r="L19" s="53" t="s">
        <v>49</v>
      </c>
      <c r="M19" s="53">
        <v>2.2999999999999998</v>
      </c>
      <c r="N19" s="53">
        <v>6</v>
      </c>
      <c r="O19" s="53">
        <v>6</v>
      </c>
      <c r="P19" s="53">
        <v>7.5</v>
      </c>
      <c r="Q19" s="54" t="s">
        <v>50</v>
      </c>
      <c r="R19" s="54" t="s">
        <v>50</v>
      </c>
      <c r="S19" s="54" t="s">
        <v>50</v>
      </c>
      <c r="T19" s="54">
        <v>0.5</v>
      </c>
      <c r="U19" s="54">
        <v>0.01</v>
      </c>
      <c r="V19" s="54">
        <v>1.3</v>
      </c>
      <c r="W19" s="54">
        <v>1.9</v>
      </c>
      <c r="X19" s="54">
        <v>1.8</v>
      </c>
      <c r="Y19" s="54">
        <v>0.97</v>
      </c>
      <c r="Z19" s="54">
        <v>0.3</v>
      </c>
      <c r="AA19" s="54">
        <v>0.5</v>
      </c>
      <c r="AB19" s="51">
        <v>7.7</v>
      </c>
    </row>
    <row r="20" spans="1:29" ht="18" customHeight="1">
      <c r="A20" s="55" t="s">
        <v>55</v>
      </c>
      <c r="B20" s="50">
        <f>'Wekiva Flow Summary'!AH11</f>
        <v>63.143000000000008</v>
      </c>
      <c r="C20" s="51">
        <v>1.897</v>
      </c>
      <c r="D20" s="50">
        <f>'Wekiva Flow Summary'!AI11</f>
        <v>2.1047666666666669</v>
      </c>
      <c r="E20" s="50">
        <f>'Wekiva Flow Summary'!AJ11</f>
        <v>2.9180000000000001</v>
      </c>
      <c r="F20" s="50">
        <f>'Wekiva Flow Summary'!AH56</f>
        <v>7.7100000000000009</v>
      </c>
      <c r="G20" s="50">
        <v>0.56499999999999995</v>
      </c>
      <c r="H20" s="50">
        <f>'Wekiva Flow Summary'!AI56</f>
        <v>0.25700000000000001</v>
      </c>
      <c r="I20" s="50">
        <f>'Wekiva Flow Summary'!AJ56</f>
        <v>2.125</v>
      </c>
      <c r="J20" s="52"/>
      <c r="K20" s="53" t="s">
        <v>49</v>
      </c>
      <c r="L20" s="53" t="s">
        <v>49</v>
      </c>
      <c r="M20" s="53" t="s">
        <v>50</v>
      </c>
      <c r="N20" s="53" t="s">
        <v>50</v>
      </c>
      <c r="O20" s="53">
        <v>6</v>
      </c>
      <c r="P20" s="53">
        <v>7.5</v>
      </c>
      <c r="Q20" s="54" t="s">
        <v>50</v>
      </c>
      <c r="R20" s="54" t="s">
        <v>50</v>
      </c>
      <c r="S20" s="54" t="s">
        <v>50</v>
      </c>
      <c r="T20" s="54">
        <v>0.5</v>
      </c>
      <c r="U20" s="54">
        <v>0.01</v>
      </c>
      <c r="V20" s="54">
        <v>0.1</v>
      </c>
      <c r="W20" s="54">
        <v>0.3</v>
      </c>
      <c r="X20" s="54">
        <v>0.8</v>
      </c>
      <c r="Y20" s="54">
        <v>1.8</v>
      </c>
      <c r="Z20" s="54">
        <v>0.4</v>
      </c>
      <c r="AA20" s="54">
        <v>0.5</v>
      </c>
      <c r="AB20" s="51">
        <v>7.1</v>
      </c>
    </row>
    <row r="21" spans="1:29" ht="18" customHeight="1">
      <c r="A21" s="55" t="s">
        <v>56</v>
      </c>
      <c r="B21" s="50">
        <f>'Wekiva Flow Summary'!AH12</f>
        <v>63.30599999999999</v>
      </c>
      <c r="C21" s="51">
        <v>1.9359999999999999</v>
      </c>
      <c r="D21" s="50">
        <f>'Wekiva Flow Summary'!AI12</f>
        <v>2.0421290322580643</v>
      </c>
      <c r="E21" s="50">
        <f>'Wekiva Flow Summary'!AJ12</f>
        <v>2.6739999999999999</v>
      </c>
      <c r="F21" s="50">
        <f>'Wekiva Flow Summary'!AH57</f>
        <v>11.729999999999999</v>
      </c>
      <c r="G21" s="50">
        <v>0.59499999999999997</v>
      </c>
      <c r="H21" s="50">
        <f>'Wekiva Flow Summary'!AI57</f>
        <v>0.37838709677419352</v>
      </c>
      <c r="I21" s="50">
        <f>'Wekiva Flow Summary'!AJ57</f>
        <v>2.331</v>
      </c>
      <c r="J21" s="52"/>
      <c r="K21" s="53" t="s">
        <v>49</v>
      </c>
      <c r="L21" s="53" t="s">
        <v>49</v>
      </c>
      <c r="M21" s="53" t="s">
        <v>50</v>
      </c>
      <c r="N21" s="53" t="s">
        <v>50</v>
      </c>
      <c r="O21" s="53">
        <v>6.1</v>
      </c>
      <c r="P21" s="53">
        <v>7.7</v>
      </c>
      <c r="Q21" s="53" t="s">
        <v>50</v>
      </c>
      <c r="R21" s="53" t="s">
        <v>50</v>
      </c>
      <c r="S21" s="53" t="s">
        <v>50</v>
      </c>
      <c r="T21" s="53">
        <v>0.5</v>
      </c>
      <c r="U21" s="53">
        <v>0.01</v>
      </c>
      <c r="V21" s="53">
        <v>0.9</v>
      </c>
      <c r="W21" s="53">
        <v>2.2000000000000002</v>
      </c>
      <c r="X21" s="53">
        <v>3.8</v>
      </c>
      <c r="Y21" s="53">
        <v>3.3</v>
      </c>
      <c r="Z21" s="53">
        <v>0.4</v>
      </c>
      <c r="AA21" s="53">
        <v>0.5</v>
      </c>
      <c r="AB21" s="53">
        <v>6.6</v>
      </c>
    </row>
    <row r="22" spans="1:29" ht="18" customHeight="1">
      <c r="A22" s="55" t="s">
        <v>57</v>
      </c>
      <c r="B22" s="50">
        <f>'Wekiva Flow Summary'!AH13</f>
        <v>75.89700000000002</v>
      </c>
      <c r="C22" s="51">
        <v>2.0059999999999998</v>
      </c>
      <c r="D22" s="50">
        <f>'Wekiva Flow Summary'!AI13</f>
        <v>2.4482903225806458</v>
      </c>
      <c r="E22" s="50">
        <f>'Wekiva Flow Summary'!AJ13</f>
        <v>3.4820000000000002</v>
      </c>
      <c r="F22" s="50">
        <f>'Wekiva Flow Summary'!AH58</f>
        <v>10.568000000000001</v>
      </c>
      <c r="G22" s="50">
        <v>0.623</v>
      </c>
      <c r="H22" s="50">
        <f>'Wekiva Flow Summary'!AI58</f>
        <v>0.34090322580645166</v>
      </c>
      <c r="I22" s="50">
        <f>'Wekiva Flow Summary'!AJ58</f>
        <v>2.6709999999999998</v>
      </c>
      <c r="J22" s="52"/>
      <c r="K22" s="53">
        <v>2.5</v>
      </c>
      <c r="L22" s="53">
        <v>5.6</v>
      </c>
      <c r="M22" s="53" t="s">
        <v>50</v>
      </c>
      <c r="N22" s="53" t="s">
        <v>50</v>
      </c>
      <c r="O22" s="53">
        <v>6.2</v>
      </c>
      <c r="P22" s="53">
        <v>7.5</v>
      </c>
      <c r="Q22" s="54" t="s">
        <v>50</v>
      </c>
      <c r="R22" s="53" t="s">
        <v>50</v>
      </c>
      <c r="S22" s="53" t="s">
        <v>50</v>
      </c>
      <c r="T22" s="53">
        <v>0.5</v>
      </c>
      <c r="U22" s="53">
        <v>0.01</v>
      </c>
      <c r="V22" s="53">
        <v>0.9</v>
      </c>
      <c r="W22" s="53">
        <v>2.6</v>
      </c>
      <c r="X22" s="53">
        <v>4.4000000000000004</v>
      </c>
      <c r="Y22" s="53">
        <v>4</v>
      </c>
      <c r="Z22" s="53">
        <v>0.4</v>
      </c>
      <c r="AA22" s="53">
        <v>0.4</v>
      </c>
      <c r="AB22" s="53">
        <v>6.7</v>
      </c>
    </row>
    <row r="23" spans="1:29" ht="18" customHeight="1">
      <c r="A23" s="55" t="s">
        <v>58</v>
      </c>
      <c r="B23" s="50">
        <f>'Wekiva Flow Summary'!AH14</f>
        <v>58.351999999999983</v>
      </c>
      <c r="C23" s="51">
        <v>1.98</v>
      </c>
      <c r="D23" s="50">
        <f>'Wekiva Flow Summary'!AI14</f>
        <v>1.9450666666666661</v>
      </c>
      <c r="E23" s="50">
        <f>'Wekiva Flow Summary'!AJ14</f>
        <v>3.6709999999999998</v>
      </c>
      <c r="F23" s="50">
        <f>'Wekiva Flow Summary'!AH59</f>
        <v>2.5489999999999999</v>
      </c>
      <c r="G23" s="50">
        <v>0.56200000000000006</v>
      </c>
      <c r="H23" s="50">
        <f>'Wekiva Flow Summary'!AI59</f>
        <v>8.4966666666666663E-2</v>
      </c>
      <c r="I23" s="50">
        <f>'Wekiva Flow Summary'!AJ59</f>
        <v>0.75700000000000001</v>
      </c>
      <c r="J23" s="52"/>
      <c r="K23" s="53" t="s">
        <v>49</v>
      </c>
      <c r="L23" s="53" t="s">
        <v>49</v>
      </c>
      <c r="M23" s="53">
        <v>1.6</v>
      </c>
      <c r="N23" s="53">
        <v>2.8</v>
      </c>
      <c r="O23" s="53">
        <v>6.6</v>
      </c>
      <c r="P23" s="53">
        <v>7.8</v>
      </c>
      <c r="Q23" s="54" t="s">
        <v>50</v>
      </c>
      <c r="R23" s="54" t="s">
        <v>50</v>
      </c>
      <c r="S23" s="54" t="s">
        <v>50</v>
      </c>
      <c r="T23" s="54">
        <v>0.5</v>
      </c>
      <c r="U23" s="54">
        <v>0.01</v>
      </c>
      <c r="V23" s="54">
        <v>0.6</v>
      </c>
      <c r="W23" s="54">
        <v>1.9</v>
      </c>
      <c r="X23" s="54">
        <v>7.3</v>
      </c>
      <c r="Y23" s="51">
        <v>11</v>
      </c>
      <c r="Z23" s="54">
        <v>0.4</v>
      </c>
      <c r="AA23" s="54">
        <v>0.5</v>
      </c>
      <c r="AB23" s="54">
        <v>6.9</v>
      </c>
    </row>
    <row r="24" spans="1:29" ht="18" customHeight="1">
      <c r="A24" s="55" t="s">
        <v>59</v>
      </c>
      <c r="B24" s="50">
        <f>'Wekiva Flow Summary'!AH15</f>
        <v>63.875999999999998</v>
      </c>
      <c r="C24" s="51">
        <v>1.98</v>
      </c>
      <c r="D24" s="50">
        <f>'Wekiva Flow Summary'!AI15</f>
        <v>2.060516129032258</v>
      </c>
      <c r="E24" s="50">
        <f>'Wekiva Flow Summary'!AJ15</f>
        <v>2.6819999999999999</v>
      </c>
      <c r="F24" s="50">
        <f>'Wekiva Flow Summary'!AH60</f>
        <v>4.5739999999999998</v>
      </c>
      <c r="G24" s="50">
        <v>0.496</v>
      </c>
      <c r="H24" s="50">
        <f>'Wekiva Flow Summary'!AI60</f>
        <v>0.14754838709677418</v>
      </c>
      <c r="I24" s="50">
        <f>'Wekiva Flow Summary'!AJ60</f>
        <v>2.504</v>
      </c>
      <c r="J24" s="52"/>
      <c r="K24" s="53" t="s">
        <v>49</v>
      </c>
      <c r="L24" s="53" t="s">
        <v>49</v>
      </c>
      <c r="M24" s="53">
        <v>1.8</v>
      </c>
      <c r="N24" s="53">
        <v>3.2</v>
      </c>
      <c r="O24" s="53">
        <v>6.3</v>
      </c>
      <c r="P24" s="53">
        <v>7.8</v>
      </c>
      <c r="Q24" s="54" t="s">
        <v>50</v>
      </c>
      <c r="R24" s="54" t="s">
        <v>50</v>
      </c>
      <c r="S24" s="54" t="s">
        <v>50</v>
      </c>
      <c r="T24" s="54">
        <v>1</v>
      </c>
      <c r="U24" s="54">
        <v>0.01</v>
      </c>
      <c r="V24" s="51">
        <v>0.1</v>
      </c>
      <c r="W24" s="51">
        <v>0.2</v>
      </c>
      <c r="X24" s="51">
        <v>8.3000000000000007</v>
      </c>
      <c r="Y24" s="51">
        <v>12</v>
      </c>
      <c r="Z24" s="51">
        <v>0.3</v>
      </c>
      <c r="AA24" s="51">
        <v>0.3</v>
      </c>
      <c r="AB24" s="51">
        <v>6.7</v>
      </c>
      <c r="AC24" s="15"/>
    </row>
    <row r="25" spans="1:29" ht="18" customHeight="1">
      <c r="A25" s="55" t="s">
        <v>60</v>
      </c>
      <c r="B25" s="50">
        <f>'Wekiva Flow Summary'!AH16</f>
        <v>60.259</v>
      </c>
      <c r="C25" s="51">
        <v>1.986</v>
      </c>
      <c r="D25" s="50">
        <f>'Wekiva Flow Summary'!AI16</f>
        <v>2.0086333333333335</v>
      </c>
      <c r="E25" s="50">
        <f>'Wekiva Flow Summary'!AJ16</f>
        <v>2.3690000000000002</v>
      </c>
      <c r="F25" s="50">
        <f>'Wekiva Flow Summary'!AH61</f>
        <v>1.3080000000000001</v>
      </c>
      <c r="G25" s="50">
        <v>0.33400000000000002</v>
      </c>
      <c r="H25" s="50">
        <f>'Wekiva Flow Summary'!AI61</f>
        <v>4.36E-2</v>
      </c>
      <c r="I25" s="50">
        <f>'Wekiva Flow Summary'!AJ61</f>
        <v>0.24399999999999999</v>
      </c>
      <c r="J25" s="52"/>
      <c r="K25" s="53" t="s">
        <v>49</v>
      </c>
      <c r="L25" s="53" t="s">
        <v>49</v>
      </c>
      <c r="M25" s="53" t="s">
        <v>50</v>
      </c>
      <c r="N25" s="53" t="s">
        <v>50</v>
      </c>
      <c r="O25" s="54">
        <v>6.4</v>
      </c>
      <c r="P25" s="54">
        <v>7.5</v>
      </c>
      <c r="Q25" s="54" t="s">
        <v>50</v>
      </c>
      <c r="R25" s="54" t="s">
        <v>50</v>
      </c>
      <c r="S25" s="54">
        <v>2</v>
      </c>
      <c r="T25" s="54">
        <v>1</v>
      </c>
      <c r="U25" s="54">
        <v>0</v>
      </c>
      <c r="V25" s="54">
        <v>0.57999999999999996</v>
      </c>
      <c r="W25" s="54">
        <v>1.7</v>
      </c>
      <c r="X25" s="51">
        <v>7.5</v>
      </c>
      <c r="Y25" s="51">
        <v>10</v>
      </c>
      <c r="Z25" s="51">
        <v>0.4</v>
      </c>
      <c r="AA25" s="51">
        <v>0.5</v>
      </c>
      <c r="AB25" s="51">
        <v>7</v>
      </c>
    </row>
    <row r="26" spans="1:29" ht="18" customHeight="1">
      <c r="A26" s="55" t="s">
        <v>61</v>
      </c>
      <c r="B26" s="50">
        <f>'Wekiva Flow Summary'!AH17</f>
        <v>56.489999999999995</v>
      </c>
      <c r="C26" s="51">
        <v>1.9550000000000001</v>
      </c>
      <c r="D26" s="50">
        <f>'Wekiva Flow Summary'!AI17</f>
        <v>1.8222580645161288</v>
      </c>
      <c r="E26" s="50">
        <f>'Wekiva Flow Summary'!AJ17</f>
        <v>3.3010000000000002</v>
      </c>
      <c r="F26" s="50">
        <f>'Wekiva Flow Summary'!AH62</f>
        <v>8.4089999999999989</v>
      </c>
      <c r="G26" s="50">
        <v>0.19800000000000001</v>
      </c>
      <c r="H26" s="50">
        <f>'Wekiva Flow Summary'!AI62</f>
        <v>0.27125806451612899</v>
      </c>
      <c r="I26" s="50">
        <f>'Wekiva Flow Summary'!AJ62</f>
        <v>1.82</v>
      </c>
      <c r="J26" s="52"/>
      <c r="K26" s="53">
        <v>3.1</v>
      </c>
      <c r="L26" s="53">
        <v>6</v>
      </c>
      <c r="M26" s="53">
        <v>3.1</v>
      </c>
      <c r="N26" s="53">
        <v>5.6</v>
      </c>
      <c r="O26" s="53">
        <v>6.6</v>
      </c>
      <c r="P26" s="53">
        <v>7.7</v>
      </c>
      <c r="Q26" s="54" t="s">
        <v>50</v>
      </c>
      <c r="R26" s="54">
        <v>1.5</v>
      </c>
      <c r="S26" s="54">
        <v>10</v>
      </c>
      <c r="T26" s="54">
        <v>1</v>
      </c>
      <c r="U26" s="54">
        <v>0.01</v>
      </c>
      <c r="V26" s="54">
        <v>0.5</v>
      </c>
      <c r="W26" s="54">
        <v>1.6</v>
      </c>
      <c r="X26" s="51">
        <v>8.1</v>
      </c>
      <c r="Y26" s="51">
        <v>10</v>
      </c>
      <c r="Z26" s="51">
        <v>0.4</v>
      </c>
      <c r="AA26" s="51">
        <v>0.5</v>
      </c>
      <c r="AB26" s="51">
        <v>7</v>
      </c>
    </row>
    <row r="27" spans="1:29" ht="18" customHeight="1" thickBot="1">
      <c r="A27" s="57" t="s">
        <v>46</v>
      </c>
      <c r="B27" s="58">
        <f>SUM(B15:B26)</f>
        <v>712.09299999999996</v>
      </c>
      <c r="C27" s="59"/>
      <c r="D27" s="60"/>
      <c r="E27" s="60"/>
      <c r="F27" s="58">
        <f>SUM(F15:F26)</f>
        <v>62.017999999999994</v>
      </c>
      <c r="G27" s="60"/>
      <c r="H27" s="60"/>
      <c r="I27" s="60"/>
      <c r="J27" s="61"/>
      <c r="K27" s="62"/>
      <c r="L27" s="62"/>
      <c r="M27" s="62"/>
      <c r="N27" s="63"/>
      <c r="O27" s="64"/>
      <c r="P27" s="64"/>
      <c r="Q27" s="62"/>
      <c r="R27" s="63"/>
      <c r="S27" s="64"/>
      <c r="T27" s="62"/>
      <c r="U27" s="65"/>
      <c r="V27" s="62"/>
      <c r="W27" s="62"/>
      <c r="X27" s="62"/>
      <c r="Y27" s="62"/>
      <c r="Z27" s="62"/>
      <c r="AA27" s="62"/>
      <c r="AB27" s="64"/>
    </row>
    <row r="28" spans="1:29" ht="18" customHeight="1">
      <c r="A28" s="66" t="s">
        <v>62</v>
      </c>
      <c r="B28" s="67"/>
      <c r="C28" s="68">
        <f>IF(ISERROR(AVERAGE(C15:C26))," ",AVERAGE(C15:C26))</f>
        <v>1.8824166666666666</v>
      </c>
      <c r="D28" s="69">
        <f t="shared" ref="D28" si="0">IF(ISERROR(AVERAGE(D15:D26))," ",AVERAGE(D15:D26))</f>
        <v>1.9506682155657957</v>
      </c>
      <c r="E28" s="69">
        <f>IF(ISERROR(AVERAGE(E15:E26))," ",AVERAGE(E15:E26))</f>
        <v>2.8467499999999997</v>
      </c>
      <c r="F28" s="69">
        <f>IF(ISERROR(AVERAGE(F15:F26))," ",AVERAGE(F15:F26))</f>
        <v>5.1681666666666661</v>
      </c>
      <c r="G28" s="69">
        <f>IF(ISERROR(AVERAGE(G15:G26))," ",AVERAGE(G15:G26))</f>
        <v>0.40791666666666676</v>
      </c>
      <c r="H28" s="69">
        <f>IF(ISERROR(AVERAGE(H15:H26))," ",AVERAGE(H15:H26))</f>
        <v>0.16874029697900664</v>
      </c>
      <c r="I28" s="69">
        <f>IF(ISERROR(AVERAGE(I15:I26))," ",AVERAGE(I15:I26))</f>
        <v>1.491583333333333</v>
      </c>
      <c r="J28" s="50"/>
      <c r="K28" s="70">
        <f t="shared" ref="K28:AB28" si="1">IF(ISERROR(AVERAGE(K15:K26))," ",AVERAGE(K15:K26))</f>
        <v>2.8</v>
      </c>
      <c r="L28" s="70">
        <f t="shared" si="1"/>
        <v>5.8</v>
      </c>
      <c r="M28" s="70">
        <f t="shared" si="1"/>
        <v>2.2166666666666668</v>
      </c>
      <c r="N28" s="70">
        <f t="shared" si="1"/>
        <v>3.8285714285714283</v>
      </c>
      <c r="O28" s="68">
        <f t="shared" si="1"/>
        <v>6.2749999999999995</v>
      </c>
      <c r="P28" s="68">
        <f t="shared" si="1"/>
        <v>7.6166666666666671</v>
      </c>
      <c r="Q28" s="68" t="str">
        <f t="shared" si="1"/>
        <v xml:space="preserve"> </v>
      </c>
      <c r="R28" s="68">
        <f t="shared" si="1"/>
        <v>1.5</v>
      </c>
      <c r="S28" s="68">
        <f t="shared" si="1"/>
        <v>6</v>
      </c>
      <c r="T28" s="70">
        <f t="shared" si="1"/>
        <v>0.64166666666666672</v>
      </c>
      <c r="U28" s="70">
        <f t="shared" si="1"/>
        <v>8.3333333333333332E-3</v>
      </c>
      <c r="V28" s="70">
        <f t="shared" si="1"/>
        <v>0.74833333333333318</v>
      </c>
      <c r="W28" s="70">
        <f t="shared" si="1"/>
        <v>1.4749999999999999</v>
      </c>
      <c r="X28" s="70">
        <f t="shared" si="1"/>
        <v>4.0083333333333337</v>
      </c>
      <c r="Y28" s="70">
        <f t="shared" si="1"/>
        <v>4.7924999999999995</v>
      </c>
      <c r="Z28" s="70">
        <f t="shared" si="1"/>
        <v>0.34166666666666662</v>
      </c>
      <c r="AA28" s="70">
        <f t="shared" si="1"/>
        <v>0.44166666666666665</v>
      </c>
      <c r="AB28" s="70">
        <f t="shared" si="1"/>
        <v>7.1583333333333341</v>
      </c>
    </row>
    <row r="29" spans="1:29" ht="18" customHeight="1">
      <c r="A29" s="66" t="s">
        <v>63</v>
      </c>
      <c r="B29" s="67"/>
      <c r="C29" s="51">
        <f>MIN(C15:C26)</f>
        <v>1.675</v>
      </c>
      <c r="D29" s="50">
        <f>MIN(D15:D26)</f>
        <v>1.542966666666667</v>
      </c>
      <c r="E29" s="71"/>
      <c r="F29" s="71"/>
      <c r="G29" s="50">
        <f t="shared" ref="G29:H29" si="2">MIN(G15:G26)</f>
        <v>0.13</v>
      </c>
      <c r="H29" s="50">
        <f t="shared" si="2"/>
        <v>2.3193548387096773E-2</v>
      </c>
      <c r="I29" s="71"/>
      <c r="J29" s="67"/>
      <c r="K29" s="54">
        <f>MIN(K15:K26)</f>
        <v>2.5</v>
      </c>
      <c r="L29" s="72"/>
      <c r="M29" s="54">
        <f>MIN(M15:M26)</f>
        <v>0.9</v>
      </c>
      <c r="N29" s="72"/>
      <c r="O29" s="51">
        <f>MIN(O15:O26)</f>
        <v>6</v>
      </c>
      <c r="P29" s="73"/>
      <c r="Q29" s="54">
        <f>MIN(Q15:Q26)</f>
        <v>0</v>
      </c>
      <c r="R29" s="54">
        <f>MIN(R15:R26)</f>
        <v>1.5</v>
      </c>
      <c r="S29" s="72"/>
      <c r="T29" s="54">
        <f>MIN(T15:T26)</f>
        <v>0.5</v>
      </c>
      <c r="U29" s="72"/>
      <c r="V29" s="54">
        <f>MIN(V15:V26)</f>
        <v>0.1</v>
      </c>
      <c r="W29" s="72"/>
      <c r="X29" s="54">
        <f t="shared" ref="X29:Z29" si="3">MIN(X15:X26)</f>
        <v>0.8</v>
      </c>
      <c r="Y29" s="54">
        <f t="shared" si="3"/>
        <v>0.5</v>
      </c>
      <c r="Z29" s="54">
        <f t="shared" si="3"/>
        <v>0.1</v>
      </c>
      <c r="AA29" s="72"/>
      <c r="AB29" s="54">
        <f>MIN(AB15:AB26)</f>
        <v>6.6</v>
      </c>
    </row>
    <row r="30" spans="1:29" ht="18" customHeight="1">
      <c r="A30" s="66" t="s">
        <v>64</v>
      </c>
      <c r="B30" s="67"/>
      <c r="C30" s="51">
        <f>MAX(C15:C26)</f>
        <v>2.0059999999999998</v>
      </c>
      <c r="D30" s="50">
        <f>MAX(D15:D26)</f>
        <v>2.4482903225806458</v>
      </c>
      <c r="E30" s="50">
        <f>MAX($E$15:$E$26)</f>
        <v>3.6709999999999998</v>
      </c>
      <c r="F30" s="71"/>
      <c r="G30" s="50">
        <f>MAX(G15:G26)</f>
        <v>0.623</v>
      </c>
      <c r="H30" s="50">
        <f>MAX(H15:H26)</f>
        <v>0.37838709677419352</v>
      </c>
      <c r="I30" s="50">
        <f>MAX(I15:I26)</f>
        <v>2.6709999999999998</v>
      </c>
      <c r="J30" s="67"/>
      <c r="K30" s="54">
        <f>MAX(K15:K26)</f>
        <v>3.1</v>
      </c>
      <c r="L30" s="54">
        <f>MAX(L15:L26)</f>
        <v>6</v>
      </c>
      <c r="M30" s="54">
        <f>MAX(M15:M26)</f>
        <v>3.6</v>
      </c>
      <c r="N30" s="54">
        <f>MAX(N15:N26)</f>
        <v>6</v>
      </c>
      <c r="O30" s="73"/>
      <c r="P30" s="51">
        <f>MAX(P15:P26)</f>
        <v>7.8</v>
      </c>
      <c r="Q30" s="54">
        <f>MAX(Q15:Q26)</f>
        <v>0</v>
      </c>
      <c r="R30" s="54">
        <f>MAX(R15:R26)</f>
        <v>1.5</v>
      </c>
      <c r="S30" s="54">
        <f>MAX(S15:S26)</f>
        <v>10</v>
      </c>
      <c r="T30" s="72"/>
      <c r="U30" s="54"/>
      <c r="V30" s="54">
        <f t="shared" ref="V30:AA30" si="4">MAX(V15:V26)</f>
        <v>2.2999999999999998</v>
      </c>
      <c r="W30" s="54">
        <f t="shared" si="4"/>
        <v>3</v>
      </c>
      <c r="X30" s="54">
        <f t="shared" si="4"/>
        <v>8.3000000000000007</v>
      </c>
      <c r="Y30" s="54">
        <f t="shared" si="4"/>
        <v>12</v>
      </c>
      <c r="Z30" s="54">
        <f t="shared" si="4"/>
        <v>0.4</v>
      </c>
      <c r="AA30" s="54">
        <f t="shared" si="4"/>
        <v>0.5</v>
      </c>
      <c r="AB30" s="72"/>
    </row>
    <row r="31" spans="1:29">
      <c r="A31" s="57"/>
      <c r="B31" s="74"/>
      <c r="C31" s="74"/>
      <c r="D31" s="74"/>
      <c r="E31" s="74"/>
      <c r="F31" s="74"/>
      <c r="G31" s="74"/>
      <c r="H31" s="74"/>
      <c r="I31" s="74"/>
      <c r="J31" s="6"/>
      <c r="K31" s="6"/>
      <c r="L31" s="6"/>
      <c r="M31" s="6"/>
      <c r="N31" s="6"/>
      <c r="O31" s="6"/>
      <c r="P31" s="6"/>
      <c r="Q31" s="6"/>
      <c r="R31" s="6"/>
      <c r="S31" s="6"/>
      <c r="T31" s="75"/>
      <c r="U31" s="75"/>
      <c r="V31" s="6"/>
      <c r="W31" s="6"/>
      <c r="X31" s="6"/>
      <c r="Y31" s="6"/>
      <c r="Z31" s="6"/>
      <c r="AA31" s="6"/>
      <c r="AB31" s="6"/>
    </row>
    <row r="32" spans="1:29">
      <c r="A32" s="76"/>
      <c r="B32" s="74"/>
      <c r="C32" s="74"/>
      <c r="D32" s="74"/>
      <c r="E32" s="74"/>
      <c r="F32" s="77" t="s">
        <v>65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9"/>
      <c r="S32" s="6"/>
      <c r="T32" s="75"/>
      <c r="U32" s="75"/>
      <c r="V32" s="6"/>
      <c r="W32" s="6"/>
      <c r="X32" s="6"/>
      <c r="Y32" s="6"/>
      <c r="Z32" s="6"/>
      <c r="AA32" s="6"/>
      <c r="AB32" s="6"/>
    </row>
    <row r="33" spans="1:28">
      <c r="A33" s="80" t="s">
        <v>66</v>
      </c>
      <c r="B33" s="81" t="s">
        <v>67</v>
      </c>
      <c r="C33" s="82"/>
      <c r="D33" s="82"/>
      <c r="E33" s="82"/>
      <c r="F33" s="20" t="s">
        <v>21</v>
      </c>
      <c r="G33" s="22"/>
      <c r="H33" s="21"/>
      <c r="I33" s="22" t="s">
        <v>22</v>
      </c>
      <c r="J33" s="83"/>
      <c r="K33" s="84"/>
      <c r="L33" s="20" t="s">
        <v>23</v>
      </c>
      <c r="M33" s="84"/>
      <c r="N33" s="20" t="s">
        <v>24</v>
      </c>
      <c r="O33" s="83"/>
      <c r="P33" s="84"/>
      <c r="Q33" s="23" t="s">
        <v>25</v>
      </c>
      <c r="R33" s="24" t="s">
        <v>28</v>
      </c>
      <c r="S33" s="6"/>
      <c r="T33" s="75"/>
      <c r="U33" s="75"/>
      <c r="V33" s="6"/>
      <c r="W33" s="6"/>
      <c r="X33" s="6"/>
      <c r="Y33" s="6"/>
      <c r="Z33" s="6"/>
      <c r="AA33" s="6"/>
      <c r="AB33" s="6"/>
    </row>
    <row r="34" spans="1:28">
      <c r="A34" s="26"/>
      <c r="B34" s="27" t="s">
        <v>31</v>
      </c>
      <c r="C34" s="23" t="s">
        <v>38</v>
      </c>
      <c r="D34" s="27" t="s">
        <v>33</v>
      </c>
      <c r="E34" s="85" t="s">
        <v>34</v>
      </c>
      <c r="F34" s="24" t="s">
        <v>32</v>
      </c>
      <c r="G34" s="23" t="s">
        <v>68</v>
      </c>
      <c r="H34" s="24" t="s">
        <v>36</v>
      </c>
      <c r="I34" s="32" t="s">
        <v>69</v>
      </c>
      <c r="J34" s="24" t="s">
        <v>68</v>
      </c>
      <c r="K34" s="32" t="s">
        <v>36</v>
      </c>
      <c r="L34" s="24" t="s">
        <v>37</v>
      </c>
      <c r="M34" s="32" t="s">
        <v>36</v>
      </c>
      <c r="N34" s="24" t="s">
        <v>69</v>
      </c>
      <c r="O34" s="86" t="s">
        <v>70</v>
      </c>
      <c r="P34" s="24" t="s">
        <v>36</v>
      </c>
      <c r="Q34" s="34" t="s">
        <v>37</v>
      </c>
      <c r="R34" s="35" t="s">
        <v>36</v>
      </c>
      <c r="S34" s="6"/>
      <c r="T34" s="75"/>
      <c r="U34" s="75"/>
      <c r="V34" s="6"/>
      <c r="W34" s="6"/>
      <c r="X34" s="6"/>
      <c r="Y34" s="6"/>
      <c r="Z34" s="6"/>
      <c r="AA34" s="6"/>
      <c r="AB34" s="6"/>
    </row>
    <row r="35" spans="1:28">
      <c r="A35" s="26"/>
      <c r="B35" s="29" t="s">
        <v>41</v>
      </c>
      <c r="C35" s="34" t="s">
        <v>41</v>
      </c>
      <c r="D35" s="29" t="s">
        <v>41</v>
      </c>
      <c r="E35" s="87" t="s">
        <v>41</v>
      </c>
      <c r="F35" s="35" t="s">
        <v>43</v>
      </c>
      <c r="G35" s="34" t="s">
        <v>43</v>
      </c>
      <c r="H35" s="35" t="s">
        <v>43</v>
      </c>
      <c r="I35" s="31" t="s">
        <v>43</v>
      </c>
      <c r="J35" s="35" t="s">
        <v>43</v>
      </c>
      <c r="K35" s="31" t="s">
        <v>43</v>
      </c>
      <c r="L35" s="35" t="s">
        <v>43</v>
      </c>
      <c r="M35" s="31" t="s">
        <v>43</v>
      </c>
      <c r="N35" s="35" t="s">
        <v>44</v>
      </c>
      <c r="O35" s="33" t="s">
        <v>44</v>
      </c>
      <c r="P35" s="35" t="s">
        <v>44</v>
      </c>
      <c r="Q35" s="34" t="s">
        <v>43</v>
      </c>
      <c r="R35" s="35" t="s">
        <v>43</v>
      </c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>
      <c r="A36" s="37" t="s">
        <v>45</v>
      </c>
      <c r="B36" s="40" t="s">
        <v>46</v>
      </c>
      <c r="C36" s="46">
        <v>0.4</v>
      </c>
      <c r="D36" s="40" t="s">
        <v>47</v>
      </c>
      <c r="E36" s="88"/>
      <c r="F36" s="44">
        <v>20</v>
      </c>
      <c r="G36" s="89">
        <v>30</v>
      </c>
      <c r="H36" s="44">
        <v>60</v>
      </c>
      <c r="I36" s="45">
        <v>20</v>
      </c>
      <c r="J36" s="44">
        <v>30</v>
      </c>
      <c r="K36" s="45">
        <v>60</v>
      </c>
      <c r="L36" s="44">
        <v>6</v>
      </c>
      <c r="M36" s="45">
        <v>8.5</v>
      </c>
      <c r="N36" s="39">
        <v>200</v>
      </c>
      <c r="O36" s="48" t="s">
        <v>47</v>
      </c>
      <c r="P36" s="39">
        <v>800</v>
      </c>
      <c r="Q36" s="46">
        <v>0.5</v>
      </c>
      <c r="R36" s="44">
        <v>12</v>
      </c>
      <c r="S36" s="6"/>
      <c r="T36" s="90"/>
      <c r="U36" s="6"/>
      <c r="V36" s="6"/>
      <c r="W36" s="6"/>
      <c r="X36" s="6"/>
      <c r="Y36" s="6"/>
      <c r="Z36" s="6"/>
      <c r="AA36" s="6"/>
      <c r="AB36" s="6"/>
    </row>
    <row r="37" spans="1:28" ht="18.75" customHeight="1">
      <c r="A37" s="49">
        <v>43466</v>
      </c>
      <c r="B37" s="91">
        <f>'Wekiva Flow Summary'!AH21</f>
        <v>0</v>
      </c>
      <c r="C37" s="92">
        <v>0</v>
      </c>
      <c r="D37" s="91">
        <f>'Wekiva Flow Summary'!AI21</f>
        <v>0</v>
      </c>
      <c r="E37" s="91">
        <f>'Wekiva Flow Summary'!AJ21</f>
        <v>0</v>
      </c>
      <c r="F37" s="92">
        <v>0</v>
      </c>
      <c r="G37" s="92" t="s">
        <v>71</v>
      </c>
      <c r="H37" s="92" t="s">
        <v>71</v>
      </c>
      <c r="I37" s="93">
        <v>0</v>
      </c>
      <c r="J37" s="93" t="s">
        <v>71</v>
      </c>
      <c r="K37" s="93" t="s">
        <v>71</v>
      </c>
      <c r="L37" s="92" t="s">
        <v>71</v>
      </c>
      <c r="M37" s="92" t="s">
        <v>71</v>
      </c>
      <c r="N37" s="91">
        <v>0</v>
      </c>
      <c r="O37" s="92" t="s">
        <v>71</v>
      </c>
      <c r="P37" s="92" t="s">
        <v>71</v>
      </c>
      <c r="Q37" s="92" t="s">
        <v>71</v>
      </c>
      <c r="R37" s="92" t="s">
        <v>71</v>
      </c>
      <c r="S37" s="6"/>
      <c r="T37" s="94"/>
      <c r="U37" s="6"/>
      <c r="V37" s="6"/>
      <c r="W37" s="6"/>
      <c r="X37" s="6"/>
      <c r="Y37" s="6"/>
      <c r="Z37" s="6"/>
      <c r="AA37" s="6"/>
      <c r="AB37" s="6"/>
    </row>
    <row r="38" spans="1:28" ht="18.75" customHeight="1">
      <c r="A38" s="55" t="s">
        <v>51</v>
      </c>
      <c r="B38" s="91">
        <f>'Wekiva Flow Summary'!AH22</f>
        <v>0</v>
      </c>
      <c r="C38" s="92">
        <v>0</v>
      </c>
      <c r="D38" s="91">
        <f>'Wekiva Flow Summary'!AI22</f>
        <v>0</v>
      </c>
      <c r="E38" s="91">
        <f>'Wekiva Flow Summary'!AJ22</f>
        <v>0</v>
      </c>
      <c r="F38" s="92">
        <v>0</v>
      </c>
      <c r="G38" s="92" t="s">
        <v>71</v>
      </c>
      <c r="H38" s="92" t="s">
        <v>71</v>
      </c>
      <c r="I38" s="93">
        <v>0</v>
      </c>
      <c r="J38" s="93" t="s">
        <v>71</v>
      </c>
      <c r="K38" s="93" t="s">
        <v>71</v>
      </c>
      <c r="L38" s="92" t="s">
        <v>71</v>
      </c>
      <c r="M38" s="92" t="s">
        <v>71</v>
      </c>
      <c r="N38" s="91">
        <v>0</v>
      </c>
      <c r="O38" s="92" t="s">
        <v>71</v>
      </c>
      <c r="P38" s="92" t="s">
        <v>71</v>
      </c>
      <c r="Q38" s="92" t="s">
        <v>71</v>
      </c>
      <c r="R38" s="92" t="s">
        <v>71</v>
      </c>
      <c r="S38" s="6"/>
      <c r="T38" s="94"/>
      <c r="U38" s="6"/>
      <c r="V38" s="6"/>
      <c r="W38" s="6"/>
      <c r="X38" s="6"/>
      <c r="Y38" s="6"/>
      <c r="Z38" s="6"/>
      <c r="AA38" s="6"/>
      <c r="AB38" s="6"/>
    </row>
    <row r="39" spans="1:28" ht="18.75" customHeight="1">
      <c r="A39" s="55" t="s">
        <v>52</v>
      </c>
      <c r="B39" s="91">
        <f>'Wekiva Flow Summary'!AH23</f>
        <v>0</v>
      </c>
      <c r="C39" s="92">
        <v>0</v>
      </c>
      <c r="D39" s="91">
        <f>'Wekiva Flow Summary'!AI23</f>
        <v>0</v>
      </c>
      <c r="E39" s="91">
        <f>'Wekiva Flow Summary'!AJ23</f>
        <v>0</v>
      </c>
      <c r="F39" s="92">
        <v>0</v>
      </c>
      <c r="G39" s="92" t="s">
        <v>71</v>
      </c>
      <c r="H39" s="92" t="s">
        <v>71</v>
      </c>
      <c r="I39" s="93">
        <v>0</v>
      </c>
      <c r="J39" s="93" t="s">
        <v>71</v>
      </c>
      <c r="K39" s="93" t="s">
        <v>71</v>
      </c>
      <c r="L39" s="92" t="s">
        <v>71</v>
      </c>
      <c r="M39" s="92" t="s">
        <v>71</v>
      </c>
      <c r="N39" s="91">
        <v>0</v>
      </c>
      <c r="O39" s="91" t="s">
        <v>71</v>
      </c>
      <c r="P39" s="91" t="s">
        <v>71</v>
      </c>
      <c r="Q39" s="92" t="s">
        <v>71</v>
      </c>
      <c r="R39" s="92" t="s">
        <v>71</v>
      </c>
      <c r="S39" s="6"/>
      <c r="T39" s="94"/>
      <c r="U39" s="6"/>
      <c r="V39" s="6"/>
      <c r="W39" s="6"/>
      <c r="X39" s="6"/>
      <c r="Y39" s="6"/>
      <c r="Z39" s="6"/>
      <c r="AA39" s="6"/>
      <c r="AB39" s="6"/>
    </row>
    <row r="40" spans="1:28" ht="18.75" customHeight="1">
      <c r="A40" s="55" t="s">
        <v>53</v>
      </c>
      <c r="B40" s="91">
        <f>'Wekiva Flow Summary'!AH24</f>
        <v>0</v>
      </c>
      <c r="C40" s="95">
        <v>0</v>
      </c>
      <c r="D40" s="91">
        <f>'Wekiva Flow Summary'!AI24</f>
        <v>0</v>
      </c>
      <c r="E40" s="91">
        <f>'Wekiva Flow Summary'!AJ24</f>
        <v>0</v>
      </c>
      <c r="F40" s="92">
        <v>0</v>
      </c>
      <c r="G40" s="92" t="s">
        <v>71</v>
      </c>
      <c r="H40" s="92" t="s">
        <v>71</v>
      </c>
      <c r="I40" s="93">
        <v>0</v>
      </c>
      <c r="J40" s="93" t="s">
        <v>71</v>
      </c>
      <c r="K40" s="93" t="s">
        <v>71</v>
      </c>
      <c r="L40" s="92" t="s">
        <v>71</v>
      </c>
      <c r="M40" s="92" t="s">
        <v>71</v>
      </c>
      <c r="N40" s="91">
        <v>0</v>
      </c>
      <c r="O40" s="91" t="s">
        <v>71</v>
      </c>
      <c r="P40" s="91" t="s">
        <v>71</v>
      </c>
      <c r="Q40" s="92" t="s">
        <v>71</v>
      </c>
      <c r="R40" s="92" t="s">
        <v>71</v>
      </c>
      <c r="S40" s="6"/>
      <c r="T40" s="94"/>
      <c r="U40" s="6"/>
      <c r="V40" s="6"/>
      <c r="W40" s="6"/>
      <c r="X40" s="6"/>
      <c r="Y40" s="6"/>
      <c r="Z40" s="6"/>
      <c r="AA40" s="6"/>
      <c r="AB40" s="6"/>
    </row>
    <row r="41" spans="1:28" ht="18.75" customHeight="1">
      <c r="A41" s="55" t="s">
        <v>54</v>
      </c>
      <c r="B41" s="91">
        <f>'Wekiva Flow Summary'!AH25</f>
        <v>0</v>
      </c>
      <c r="C41" s="92">
        <v>0</v>
      </c>
      <c r="D41" s="91">
        <f>'Wekiva Flow Summary'!AI25</f>
        <v>0</v>
      </c>
      <c r="E41" s="91">
        <f>'Wekiva Flow Summary'!AJ25</f>
        <v>0</v>
      </c>
      <c r="F41" s="92">
        <v>0</v>
      </c>
      <c r="G41" s="92" t="s">
        <v>71</v>
      </c>
      <c r="H41" s="92" t="s">
        <v>71</v>
      </c>
      <c r="I41" s="93">
        <v>0</v>
      </c>
      <c r="J41" s="93" t="s">
        <v>71</v>
      </c>
      <c r="K41" s="93" t="s">
        <v>71</v>
      </c>
      <c r="L41" s="92" t="s">
        <v>71</v>
      </c>
      <c r="M41" s="92" t="s">
        <v>71</v>
      </c>
      <c r="N41" s="91">
        <v>0</v>
      </c>
      <c r="O41" s="91" t="s">
        <v>71</v>
      </c>
      <c r="P41" s="91" t="s">
        <v>71</v>
      </c>
      <c r="Q41" s="92" t="s">
        <v>71</v>
      </c>
      <c r="R41" s="92" t="s">
        <v>71</v>
      </c>
      <c r="S41" s="6"/>
      <c r="T41" s="94"/>
      <c r="U41" s="94"/>
      <c r="V41" s="94"/>
      <c r="W41" s="94"/>
      <c r="X41" s="94"/>
      <c r="Y41" s="94"/>
      <c r="Z41" s="94"/>
      <c r="AA41" s="94"/>
      <c r="AB41" s="6"/>
    </row>
    <row r="42" spans="1:28" ht="18.75" customHeight="1">
      <c r="A42" s="55" t="s">
        <v>55</v>
      </c>
      <c r="B42" s="91">
        <f>'Wekiva Flow Summary'!AH26</f>
        <v>0</v>
      </c>
      <c r="C42" s="92" t="s">
        <v>71</v>
      </c>
      <c r="D42" s="91">
        <f>'Wekiva Flow Summary'!AI26</f>
        <v>0</v>
      </c>
      <c r="E42" s="91">
        <f>'Wekiva Flow Summary'!AJ26</f>
        <v>0</v>
      </c>
      <c r="F42" s="92">
        <v>0</v>
      </c>
      <c r="G42" s="92" t="s">
        <v>71</v>
      </c>
      <c r="H42" s="92" t="s">
        <v>71</v>
      </c>
      <c r="I42" s="93">
        <v>0</v>
      </c>
      <c r="J42" s="93" t="s">
        <v>71</v>
      </c>
      <c r="K42" s="93" t="s">
        <v>71</v>
      </c>
      <c r="L42" s="92" t="s">
        <v>71</v>
      </c>
      <c r="M42" s="92" t="s">
        <v>71</v>
      </c>
      <c r="N42" s="91">
        <v>0</v>
      </c>
      <c r="O42" s="91" t="s">
        <v>71</v>
      </c>
      <c r="P42" s="91" t="s">
        <v>71</v>
      </c>
      <c r="Q42" s="92" t="s">
        <v>71</v>
      </c>
      <c r="R42" s="92" t="s">
        <v>71</v>
      </c>
      <c r="S42" s="6"/>
      <c r="T42" s="94"/>
      <c r="U42" s="94"/>
      <c r="V42" s="94"/>
      <c r="W42" s="94"/>
      <c r="X42" s="94"/>
      <c r="Y42" s="94"/>
      <c r="Z42" s="94"/>
      <c r="AA42" s="94"/>
      <c r="AB42" s="6"/>
    </row>
    <row r="43" spans="1:28" ht="18.75" customHeight="1">
      <c r="A43" s="55" t="s">
        <v>56</v>
      </c>
      <c r="B43" s="91">
        <f>'Wekiva Flow Summary'!AH27</f>
        <v>0</v>
      </c>
      <c r="C43" s="92">
        <v>0</v>
      </c>
      <c r="D43" s="91">
        <f>'Wekiva Flow Summary'!AI27</f>
        <v>0</v>
      </c>
      <c r="E43" s="91">
        <f>'Wekiva Flow Summary'!AJ27</f>
        <v>0</v>
      </c>
      <c r="F43" s="92">
        <v>0</v>
      </c>
      <c r="G43" s="92" t="s">
        <v>71</v>
      </c>
      <c r="H43" s="92" t="s">
        <v>71</v>
      </c>
      <c r="I43" s="93">
        <v>0</v>
      </c>
      <c r="J43" s="93" t="s">
        <v>71</v>
      </c>
      <c r="K43" s="93" t="s">
        <v>71</v>
      </c>
      <c r="L43" s="92" t="s">
        <v>71</v>
      </c>
      <c r="M43" s="92" t="s">
        <v>71</v>
      </c>
      <c r="N43" s="91">
        <v>0</v>
      </c>
      <c r="O43" s="91" t="s">
        <v>71</v>
      </c>
      <c r="P43" s="91" t="s">
        <v>71</v>
      </c>
      <c r="Q43" s="92" t="s">
        <v>71</v>
      </c>
      <c r="R43" s="92" t="s">
        <v>71</v>
      </c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8.75" customHeight="1">
      <c r="A44" s="55" t="s">
        <v>57</v>
      </c>
      <c r="B44" s="91">
        <f>'Wekiva Flow Summary'!AH28</f>
        <v>0</v>
      </c>
      <c r="C44" s="92">
        <v>0</v>
      </c>
      <c r="D44" s="91">
        <f>'Wekiva Flow Summary'!AI28</f>
        <v>0</v>
      </c>
      <c r="E44" s="91">
        <f>'Wekiva Flow Summary'!AJ28</f>
        <v>0</v>
      </c>
      <c r="F44" s="92">
        <v>0</v>
      </c>
      <c r="G44" s="92" t="s">
        <v>71</v>
      </c>
      <c r="H44" s="92" t="s">
        <v>71</v>
      </c>
      <c r="I44" s="93">
        <v>0</v>
      </c>
      <c r="J44" s="93" t="s">
        <v>71</v>
      </c>
      <c r="K44" s="93" t="s">
        <v>71</v>
      </c>
      <c r="L44" s="92" t="s">
        <v>71</v>
      </c>
      <c r="M44" s="92" t="s">
        <v>71</v>
      </c>
      <c r="N44" s="91">
        <v>0</v>
      </c>
      <c r="O44" s="91" t="s">
        <v>71</v>
      </c>
      <c r="P44" s="91" t="s">
        <v>71</v>
      </c>
      <c r="Q44" s="92" t="s">
        <v>71</v>
      </c>
      <c r="R44" s="92" t="s">
        <v>71</v>
      </c>
      <c r="S44" s="6"/>
      <c r="T44" s="90"/>
      <c r="U44" s="6"/>
      <c r="V44" s="6"/>
      <c r="W44" s="6"/>
      <c r="X44" s="6"/>
      <c r="Y44" s="6"/>
      <c r="Z44" s="6"/>
      <c r="AA44" s="6"/>
      <c r="AB44" s="6"/>
    </row>
    <row r="45" spans="1:28" ht="18.75" customHeight="1">
      <c r="A45" s="55" t="s">
        <v>58</v>
      </c>
      <c r="B45" s="91">
        <f>'Wekiva Flow Summary'!AH29</f>
        <v>0</v>
      </c>
      <c r="C45" s="92">
        <v>0</v>
      </c>
      <c r="D45" s="91">
        <f>'Wekiva Flow Summary'!AI29</f>
        <v>0</v>
      </c>
      <c r="E45" s="91">
        <f>'Wekiva Flow Summary'!AJ29</f>
        <v>0</v>
      </c>
      <c r="F45" s="92">
        <v>0</v>
      </c>
      <c r="G45" s="92" t="s">
        <v>71</v>
      </c>
      <c r="H45" s="92" t="s">
        <v>71</v>
      </c>
      <c r="I45" s="93">
        <v>0</v>
      </c>
      <c r="J45" s="93" t="s">
        <v>71</v>
      </c>
      <c r="K45" s="93" t="s">
        <v>71</v>
      </c>
      <c r="L45" s="92" t="s">
        <v>71</v>
      </c>
      <c r="M45" s="92" t="s">
        <v>71</v>
      </c>
      <c r="N45" s="91">
        <v>0</v>
      </c>
      <c r="O45" s="91" t="s">
        <v>71</v>
      </c>
      <c r="P45" s="91" t="s">
        <v>71</v>
      </c>
      <c r="Q45" s="92" t="s">
        <v>71</v>
      </c>
      <c r="R45" s="92" t="s">
        <v>71</v>
      </c>
      <c r="S45" s="6"/>
      <c r="T45" s="96"/>
      <c r="U45" s="6"/>
      <c r="V45" s="6"/>
      <c r="W45" s="6"/>
      <c r="X45" s="6"/>
      <c r="Y45" s="6"/>
      <c r="Z45" s="6"/>
      <c r="AA45" s="6"/>
      <c r="AB45" s="6"/>
    </row>
    <row r="46" spans="1:28" ht="18.75" customHeight="1">
      <c r="A46" s="55" t="s">
        <v>59</v>
      </c>
      <c r="B46" s="91">
        <f>'Wekiva Flow Summary'!AH30</f>
        <v>0</v>
      </c>
      <c r="C46" s="92">
        <v>0</v>
      </c>
      <c r="D46" s="91">
        <f>'Wekiva Flow Summary'!AI30</f>
        <v>0</v>
      </c>
      <c r="E46" s="91">
        <f>'Wekiva Flow Summary'!AJ30</f>
        <v>0</v>
      </c>
      <c r="F46" s="92">
        <v>0</v>
      </c>
      <c r="G46" s="92" t="s">
        <v>71</v>
      </c>
      <c r="H46" s="92" t="s">
        <v>71</v>
      </c>
      <c r="I46" s="93">
        <v>0</v>
      </c>
      <c r="J46" s="93" t="s">
        <v>71</v>
      </c>
      <c r="K46" s="93" t="s">
        <v>71</v>
      </c>
      <c r="L46" s="92" t="s">
        <v>71</v>
      </c>
      <c r="M46" s="92" t="s">
        <v>71</v>
      </c>
      <c r="N46" s="91">
        <v>0</v>
      </c>
      <c r="O46" s="91" t="s">
        <v>71</v>
      </c>
      <c r="P46" s="91" t="s">
        <v>71</v>
      </c>
      <c r="Q46" s="92" t="s">
        <v>71</v>
      </c>
      <c r="R46" s="92" t="s">
        <v>71</v>
      </c>
      <c r="S46" s="6"/>
      <c r="T46" s="94"/>
      <c r="U46" s="6"/>
      <c r="V46" s="6"/>
      <c r="W46" s="6"/>
      <c r="X46" s="6"/>
      <c r="Y46" s="6"/>
      <c r="Z46" s="6"/>
      <c r="AA46" s="6"/>
      <c r="AB46" s="6"/>
    </row>
    <row r="47" spans="1:28" ht="18.75" customHeight="1">
      <c r="A47" s="55" t="s">
        <v>60</v>
      </c>
      <c r="B47" s="91">
        <f>'Wekiva Flow Summary'!AH31</f>
        <v>0</v>
      </c>
      <c r="C47" s="92">
        <v>0</v>
      </c>
      <c r="D47" s="91">
        <f>'Wekiva Flow Summary'!AI31</f>
        <v>0</v>
      </c>
      <c r="E47" s="91">
        <f>'Wekiva Flow Summary'!AJ31</f>
        <v>0</v>
      </c>
      <c r="F47" s="92">
        <v>0</v>
      </c>
      <c r="G47" s="92" t="s">
        <v>71</v>
      </c>
      <c r="H47" s="92" t="s">
        <v>71</v>
      </c>
      <c r="I47" s="93">
        <v>0</v>
      </c>
      <c r="J47" s="93" t="s">
        <v>71</v>
      </c>
      <c r="K47" s="93" t="s">
        <v>71</v>
      </c>
      <c r="L47" s="92" t="s">
        <v>71</v>
      </c>
      <c r="M47" s="92" t="s">
        <v>71</v>
      </c>
      <c r="N47" s="91">
        <v>0</v>
      </c>
      <c r="O47" s="91" t="s">
        <v>71</v>
      </c>
      <c r="P47" s="91" t="s">
        <v>71</v>
      </c>
      <c r="Q47" s="92" t="s">
        <v>71</v>
      </c>
      <c r="R47" s="92" t="s">
        <v>71</v>
      </c>
      <c r="S47" s="6"/>
      <c r="T47" s="94"/>
      <c r="U47" s="6"/>
      <c r="V47" s="6"/>
      <c r="W47" s="6"/>
      <c r="X47" s="6"/>
      <c r="Y47" s="6"/>
      <c r="Z47" s="6"/>
      <c r="AA47" s="6"/>
      <c r="AB47" s="6"/>
    </row>
    <row r="48" spans="1:28" ht="18.75" customHeight="1">
      <c r="A48" s="55" t="s">
        <v>61</v>
      </c>
      <c r="B48" s="91">
        <f>'Wekiva Flow Summary'!AH32</f>
        <v>0.16</v>
      </c>
      <c r="C48" s="92">
        <v>0</v>
      </c>
      <c r="D48" s="91">
        <f>'Wekiva Flow Summary'!AI32</f>
        <v>5.1612903225806452E-3</v>
      </c>
      <c r="E48" s="91">
        <f>'Wekiva Flow Summary'!AJ32</f>
        <v>0.16</v>
      </c>
      <c r="F48" s="92">
        <v>1</v>
      </c>
      <c r="G48" s="92" t="s">
        <v>71</v>
      </c>
      <c r="H48" s="92" t="s">
        <v>71</v>
      </c>
      <c r="I48" s="93">
        <v>1</v>
      </c>
      <c r="J48" s="93" t="s">
        <v>71</v>
      </c>
      <c r="K48" s="93" t="s">
        <v>71</v>
      </c>
      <c r="L48" s="92" t="s">
        <v>71</v>
      </c>
      <c r="M48" s="92" t="s">
        <v>71</v>
      </c>
      <c r="N48" s="91">
        <v>1</v>
      </c>
      <c r="O48" s="91" t="s">
        <v>71</v>
      </c>
      <c r="P48" s="91" t="s">
        <v>71</v>
      </c>
      <c r="Q48" s="92" t="s">
        <v>71</v>
      </c>
      <c r="R48" s="92" t="s">
        <v>71</v>
      </c>
      <c r="S48" s="6"/>
      <c r="T48" s="94"/>
      <c r="U48" s="6"/>
      <c r="V48" s="6"/>
      <c r="W48" s="6"/>
      <c r="X48" s="6"/>
      <c r="Y48" s="6"/>
      <c r="Z48" s="6"/>
      <c r="AA48" s="6"/>
      <c r="AB48" s="6"/>
    </row>
    <row r="49" spans="1:35" ht="18.75" customHeight="1" thickBot="1">
      <c r="A49" s="57" t="s">
        <v>46</v>
      </c>
      <c r="B49" s="97">
        <f>SUM(B37:B47)</f>
        <v>0</v>
      </c>
      <c r="C49" s="98"/>
      <c r="D49" s="99"/>
      <c r="E49" s="99"/>
      <c r="F49" s="100"/>
      <c r="G49" s="101"/>
      <c r="H49" s="101"/>
      <c r="I49" s="102"/>
      <c r="J49" s="102"/>
      <c r="K49" s="102"/>
      <c r="L49" s="100"/>
      <c r="M49" s="100"/>
      <c r="N49" s="99"/>
      <c r="O49" s="102"/>
      <c r="P49" s="102"/>
      <c r="Q49" s="100"/>
      <c r="R49" s="103"/>
      <c r="S49" s="6"/>
      <c r="T49" s="94"/>
      <c r="U49" s="6"/>
      <c r="V49" s="6"/>
      <c r="W49" s="6"/>
      <c r="X49" s="6"/>
      <c r="Y49" s="6"/>
      <c r="Z49" s="6"/>
      <c r="AA49" s="6"/>
      <c r="AB49" s="6"/>
    </row>
    <row r="50" spans="1:35" ht="18.75" customHeight="1">
      <c r="A50" s="66" t="s">
        <v>62</v>
      </c>
      <c r="B50" s="104"/>
      <c r="C50" s="51">
        <f>AVERAGE(C37:C48)</f>
        <v>0</v>
      </c>
      <c r="D50" s="105"/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6"/>
      <c r="T50" s="94"/>
      <c r="U50" s="6"/>
      <c r="V50" s="6"/>
      <c r="W50" s="6"/>
      <c r="X50" s="6"/>
      <c r="Y50" s="6"/>
      <c r="Z50" s="6"/>
      <c r="AA50" s="6"/>
      <c r="AB50" s="6"/>
    </row>
    <row r="51" spans="1:35" ht="18.75" customHeight="1">
      <c r="A51" s="66" t="s">
        <v>63</v>
      </c>
      <c r="B51" s="107"/>
      <c r="C51" s="92">
        <f>MIN(C37:C48)</f>
        <v>0</v>
      </c>
      <c r="D51" s="91">
        <f>MIN(D37:D48)</f>
        <v>0</v>
      </c>
      <c r="E51" s="108"/>
      <c r="F51" s="93">
        <f>MIN(F37:F48)</f>
        <v>0</v>
      </c>
      <c r="G51" s="109"/>
      <c r="H51" s="109"/>
      <c r="I51" s="93">
        <f>MIN(I37:I48)</f>
        <v>0</v>
      </c>
      <c r="J51" s="109"/>
      <c r="K51" s="109"/>
      <c r="L51" s="93"/>
      <c r="M51" s="109"/>
      <c r="N51" s="93">
        <f>MIN(N37:N48)</f>
        <v>0</v>
      </c>
      <c r="O51" s="93"/>
      <c r="P51" s="109"/>
      <c r="Q51" s="92"/>
      <c r="R51" s="110"/>
      <c r="S51" s="6"/>
      <c r="T51" s="94"/>
      <c r="U51" s="6"/>
      <c r="V51" s="6"/>
      <c r="W51" s="6"/>
      <c r="X51" s="6"/>
      <c r="Y51" s="6"/>
      <c r="Z51" s="6"/>
      <c r="AA51" s="6"/>
      <c r="AB51" s="6"/>
    </row>
    <row r="52" spans="1:35" ht="18.75" customHeight="1" thickBot="1">
      <c r="A52" s="66" t="s">
        <v>64</v>
      </c>
      <c r="B52" s="111"/>
      <c r="C52" s="112">
        <f t="shared" ref="C52:K52" si="5">MAX(C37:C48)</f>
        <v>0</v>
      </c>
      <c r="D52" s="113">
        <f t="shared" si="5"/>
        <v>5.1612903225806452E-3</v>
      </c>
      <c r="E52" s="113">
        <f>MAX($E$37:$E$48)</f>
        <v>0.16</v>
      </c>
      <c r="F52" s="114">
        <f t="shared" si="5"/>
        <v>1</v>
      </c>
      <c r="G52" s="114">
        <f t="shared" si="5"/>
        <v>0</v>
      </c>
      <c r="H52" s="114">
        <f t="shared" si="5"/>
        <v>0</v>
      </c>
      <c r="I52" s="114">
        <f t="shared" si="5"/>
        <v>1</v>
      </c>
      <c r="J52" s="114">
        <f t="shared" si="5"/>
        <v>0</v>
      </c>
      <c r="K52" s="114">
        <f t="shared" si="5"/>
        <v>0</v>
      </c>
      <c r="L52" s="115"/>
      <c r="M52" s="114">
        <f>MAX(M37:M48)</f>
        <v>0</v>
      </c>
      <c r="N52" s="114">
        <f>MAX(N37:N48)</f>
        <v>1</v>
      </c>
      <c r="O52" s="114">
        <f>MAX(O37:O48)</f>
        <v>0</v>
      </c>
      <c r="P52" s="114">
        <f>MAX(P37:P48)</f>
        <v>0</v>
      </c>
      <c r="Q52" s="116"/>
      <c r="R52" s="114">
        <f>MAX(R37:R48)</f>
        <v>0</v>
      </c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35">
      <c r="A54" s="6"/>
      <c r="B54" s="6"/>
      <c r="C54" s="6"/>
      <c r="D54" s="6"/>
      <c r="E54" s="6"/>
      <c r="F54" s="17" t="s">
        <v>72</v>
      </c>
      <c r="G54" s="18"/>
      <c r="H54" s="18"/>
      <c r="I54" s="18"/>
      <c r="J54" s="18"/>
      <c r="K54" s="18"/>
      <c r="L54" s="18"/>
      <c r="M54" s="18"/>
      <c r="N54" s="19"/>
      <c r="O54" s="7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35">
      <c r="A55" s="117" t="s">
        <v>73</v>
      </c>
      <c r="B55" s="81" t="s">
        <v>74</v>
      </c>
      <c r="C55" s="82"/>
      <c r="D55" s="82"/>
      <c r="E55" s="82"/>
      <c r="F55" s="20" t="s">
        <v>75</v>
      </c>
      <c r="G55" s="22"/>
      <c r="H55" s="22"/>
      <c r="I55" s="118" t="s">
        <v>22</v>
      </c>
      <c r="J55" s="22" t="s">
        <v>23</v>
      </c>
      <c r="K55" s="22"/>
      <c r="L55" s="20" t="s">
        <v>24</v>
      </c>
      <c r="M55" s="21"/>
      <c r="N55" s="119" t="s">
        <v>25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35" ht="15">
      <c r="A56" s="26"/>
      <c r="B56" s="29" t="s">
        <v>31</v>
      </c>
      <c r="C56" s="31" t="s">
        <v>38</v>
      </c>
      <c r="D56" s="29" t="s">
        <v>33</v>
      </c>
      <c r="E56" s="87" t="s">
        <v>34</v>
      </c>
      <c r="F56" s="35" t="s">
        <v>32</v>
      </c>
      <c r="G56" s="35" t="s">
        <v>68</v>
      </c>
      <c r="H56" s="33" t="s">
        <v>36</v>
      </c>
      <c r="I56" s="35" t="s">
        <v>36</v>
      </c>
      <c r="J56" s="31" t="s">
        <v>37</v>
      </c>
      <c r="K56" s="33" t="s">
        <v>36</v>
      </c>
      <c r="L56" s="120" t="s">
        <v>76</v>
      </c>
      <c r="M56" s="31" t="s">
        <v>36</v>
      </c>
      <c r="N56" s="31" t="s">
        <v>37</v>
      </c>
      <c r="O56" s="13"/>
      <c r="P56" s="6"/>
      <c r="Q56" s="6"/>
      <c r="R56" s="6"/>
      <c r="S56" s="121"/>
      <c r="T56" s="6"/>
      <c r="U56" s="6"/>
      <c r="V56" s="6"/>
      <c r="W56" s="6"/>
      <c r="X56" s="6"/>
      <c r="Y56" s="6"/>
      <c r="Z56" s="6"/>
      <c r="AA56" s="6"/>
      <c r="AB56" s="6"/>
    </row>
    <row r="57" spans="1:35" ht="15">
      <c r="A57" s="26"/>
      <c r="B57" s="29" t="s">
        <v>41</v>
      </c>
      <c r="C57" s="31" t="s">
        <v>41</v>
      </c>
      <c r="D57" s="29" t="s">
        <v>41</v>
      </c>
      <c r="E57" s="87" t="s">
        <v>41</v>
      </c>
      <c r="F57" s="35" t="s">
        <v>43</v>
      </c>
      <c r="G57" s="35" t="s">
        <v>43</v>
      </c>
      <c r="H57" s="33" t="s">
        <v>43</v>
      </c>
      <c r="I57" s="35" t="s">
        <v>43</v>
      </c>
      <c r="J57" s="31" t="s">
        <v>43</v>
      </c>
      <c r="K57" s="33" t="s">
        <v>43</v>
      </c>
      <c r="L57" s="35" t="s">
        <v>44</v>
      </c>
      <c r="M57" s="31" t="s">
        <v>44</v>
      </c>
      <c r="N57" s="31" t="s">
        <v>43</v>
      </c>
      <c r="O57" s="13"/>
      <c r="P57" s="6"/>
      <c r="Q57" s="6"/>
      <c r="R57" s="6"/>
      <c r="S57" s="121"/>
      <c r="T57" s="6"/>
      <c r="U57" s="6"/>
      <c r="V57" s="6"/>
      <c r="W57" s="6"/>
      <c r="X57" s="6"/>
      <c r="Y57" s="6"/>
      <c r="Z57" s="6"/>
      <c r="AA57" s="6"/>
      <c r="AB57" s="6"/>
    </row>
    <row r="58" spans="1:35">
      <c r="A58" s="37" t="s">
        <v>45</v>
      </c>
      <c r="B58" s="40" t="s">
        <v>46</v>
      </c>
      <c r="C58" s="42">
        <v>2.9</v>
      </c>
      <c r="D58" s="40" t="s">
        <v>47</v>
      </c>
      <c r="E58" s="88"/>
      <c r="F58" s="44">
        <v>20</v>
      </c>
      <c r="G58" s="44">
        <v>30</v>
      </c>
      <c r="H58" s="47">
        <v>60</v>
      </c>
      <c r="I58" s="44">
        <v>5</v>
      </c>
      <c r="J58" s="45">
        <v>6</v>
      </c>
      <c r="K58" s="47">
        <v>8.5</v>
      </c>
      <c r="L58" s="39" t="s">
        <v>77</v>
      </c>
      <c r="M58" s="42">
        <v>25</v>
      </c>
      <c r="N58" s="45">
        <v>1</v>
      </c>
      <c r="O58" s="13"/>
      <c r="P58" s="6"/>
      <c r="Q58" s="6"/>
      <c r="R58" s="6"/>
      <c r="S58" s="122"/>
      <c r="T58" s="6"/>
      <c r="U58" s="6"/>
      <c r="V58" s="6"/>
      <c r="W58" s="6"/>
      <c r="X58" s="6"/>
      <c r="Y58" s="6"/>
      <c r="Z58" s="6"/>
      <c r="AA58" s="6"/>
      <c r="AB58" s="6"/>
      <c r="AC58" s="123"/>
      <c r="AD58" s="123"/>
      <c r="AE58" s="123"/>
      <c r="AF58" s="123"/>
      <c r="AG58" s="123"/>
      <c r="AH58" s="123"/>
      <c r="AI58" s="123"/>
    </row>
    <row r="59" spans="1:35" ht="20.25" customHeight="1">
      <c r="A59" s="49">
        <v>43466</v>
      </c>
      <c r="B59" s="50">
        <f>'Wekiva Flow Summary'!AH36</f>
        <v>76.877000000000024</v>
      </c>
      <c r="C59" s="54">
        <v>1.93</v>
      </c>
      <c r="D59" s="50">
        <f>'Wekiva Flow Summary'!AI36</f>
        <v>2.4799032258064524</v>
      </c>
      <c r="E59" s="124">
        <f>'Wekiva Flow Summary'!AJ36</f>
        <v>4.3109999999999999</v>
      </c>
      <c r="F59" s="51" t="s">
        <v>49</v>
      </c>
      <c r="G59" s="51" t="s">
        <v>49</v>
      </c>
      <c r="H59" s="51" t="s">
        <v>49</v>
      </c>
      <c r="I59" s="51" t="s">
        <v>78</v>
      </c>
      <c r="J59" s="54">
        <v>6.7</v>
      </c>
      <c r="K59" s="54">
        <v>7.8</v>
      </c>
      <c r="L59" s="52">
        <v>1</v>
      </c>
      <c r="M59" s="51" t="s">
        <v>78</v>
      </c>
      <c r="N59" s="51">
        <v>1</v>
      </c>
      <c r="O59" s="125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35" ht="20.25" customHeight="1">
      <c r="A60" s="55" t="s">
        <v>51</v>
      </c>
      <c r="B60" s="50">
        <f>'Wekiva Flow Summary'!AH37</f>
        <v>67.636000000000024</v>
      </c>
      <c r="C60" s="54">
        <v>1.9279999999999999</v>
      </c>
      <c r="D60" s="50">
        <f>'Wekiva Flow Summary'!AI37</f>
        <v>2.4155714285714294</v>
      </c>
      <c r="E60" s="124">
        <f>'Wekiva Flow Summary'!AJ37</f>
        <v>4.3109999999999999</v>
      </c>
      <c r="F60" s="51" t="s">
        <v>49</v>
      </c>
      <c r="G60" s="51" t="s">
        <v>49</v>
      </c>
      <c r="H60" s="51" t="s">
        <v>49</v>
      </c>
      <c r="I60" s="51" t="s">
        <v>78</v>
      </c>
      <c r="J60" s="54">
        <v>6.8</v>
      </c>
      <c r="K60" s="54">
        <v>7.2</v>
      </c>
      <c r="L60" s="52">
        <v>1</v>
      </c>
      <c r="M60" s="51" t="s">
        <v>50</v>
      </c>
      <c r="N60" s="51">
        <v>1</v>
      </c>
      <c r="O60" s="12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35" ht="20.25" customHeight="1">
      <c r="A61" s="55" t="s">
        <v>52</v>
      </c>
      <c r="B61" s="50">
        <f>'Wekiva Flow Summary'!AH38</f>
        <v>61.039000000000001</v>
      </c>
      <c r="C61" s="54">
        <v>2.077</v>
      </c>
      <c r="D61" s="50">
        <f>'Wekiva Flow Summary'!AI38</f>
        <v>1.9690000000000001</v>
      </c>
      <c r="E61" s="124">
        <f>'Wekiva Flow Summary'!AJ38</f>
        <v>5.5419999999999998</v>
      </c>
      <c r="F61" s="51" t="s">
        <v>49</v>
      </c>
      <c r="G61" s="51" t="s">
        <v>49</v>
      </c>
      <c r="H61" s="51">
        <v>3</v>
      </c>
      <c r="I61" s="51" t="s">
        <v>78</v>
      </c>
      <c r="J61" s="54">
        <v>6.6</v>
      </c>
      <c r="K61" s="54">
        <v>8</v>
      </c>
      <c r="L61" s="52">
        <v>1</v>
      </c>
      <c r="M61" s="51" t="s">
        <v>50</v>
      </c>
      <c r="N61" s="51">
        <v>1</v>
      </c>
      <c r="O61" s="12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35" ht="20.25" customHeight="1">
      <c r="A62" s="55" t="s">
        <v>53</v>
      </c>
      <c r="B62" s="50">
        <f>'Wekiva Flow Summary'!AH39</f>
        <v>57.945999999999991</v>
      </c>
      <c r="C62" s="126">
        <v>2.1259999999999999</v>
      </c>
      <c r="D62" s="50">
        <f>'Wekiva Flow Summary'!AI39</f>
        <v>1.9315333333333331</v>
      </c>
      <c r="E62" s="124">
        <f>'Wekiva Flow Summary'!AJ39</f>
        <v>3.58</v>
      </c>
      <c r="F62" s="51" t="s">
        <v>49</v>
      </c>
      <c r="G62" s="51">
        <v>2.6</v>
      </c>
      <c r="H62" s="51">
        <v>4.9000000000000004</v>
      </c>
      <c r="I62" s="51">
        <v>5</v>
      </c>
      <c r="J62" s="54">
        <v>6.5</v>
      </c>
      <c r="K62" s="54">
        <v>7.8</v>
      </c>
      <c r="L62" s="52">
        <v>1</v>
      </c>
      <c r="M62" s="51" t="s">
        <v>78</v>
      </c>
      <c r="N62" s="51">
        <v>1</v>
      </c>
      <c r="O62" s="12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35" ht="20.25" customHeight="1">
      <c r="A63" s="55" t="s">
        <v>54</v>
      </c>
      <c r="B63" s="50">
        <f>'Wekiva Flow Summary'!AH40</f>
        <v>75.867999999999995</v>
      </c>
      <c r="C63" s="54">
        <v>2.2080000000000002</v>
      </c>
      <c r="D63" s="50">
        <f>'Wekiva Flow Summary'!AI40</f>
        <v>2.4473548387096771</v>
      </c>
      <c r="E63" s="124">
        <f>'Wekiva Flow Summary'!AJ40</f>
        <v>5.2889999999999997</v>
      </c>
      <c r="F63" s="51" t="s">
        <v>49</v>
      </c>
      <c r="G63" s="51" t="s">
        <v>49</v>
      </c>
      <c r="H63" s="51" t="s">
        <v>49</v>
      </c>
      <c r="I63" s="51" t="s">
        <v>78</v>
      </c>
      <c r="J63" s="54">
        <v>6.3</v>
      </c>
      <c r="K63" s="54">
        <v>8.5</v>
      </c>
      <c r="L63" s="52">
        <v>1</v>
      </c>
      <c r="M63" s="51" t="s">
        <v>50</v>
      </c>
      <c r="N63" s="51">
        <v>1</v>
      </c>
      <c r="O63" s="12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35" ht="20.25" customHeight="1">
      <c r="A64" s="55" t="s">
        <v>55</v>
      </c>
      <c r="B64" s="50">
        <f>'Wekiva Flow Summary'!AH41</f>
        <v>70.972999999999999</v>
      </c>
      <c r="C64" s="54">
        <v>2.262</v>
      </c>
      <c r="D64" s="50">
        <f>'Wekiva Flow Summary'!AI41</f>
        <v>2.3657666666666666</v>
      </c>
      <c r="E64" s="124">
        <f>'Wekiva Flow Summary'!AJ41</f>
        <v>3.0310000000000001</v>
      </c>
      <c r="F64" s="51" t="s">
        <v>49</v>
      </c>
      <c r="G64" s="51" t="s">
        <v>49</v>
      </c>
      <c r="H64" s="51" t="s">
        <v>49</v>
      </c>
      <c r="I64" s="51">
        <v>5</v>
      </c>
      <c r="J64" s="54">
        <v>6.5</v>
      </c>
      <c r="K64" s="54">
        <v>8</v>
      </c>
      <c r="L64" s="52">
        <v>1</v>
      </c>
      <c r="M64" s="51" t="s">
        <v>50</v>
      </c>
      <c r="N64" s="51">
        <v>1</v>
      </c>
      <c r="O64" s="12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20.25" customHeight="1">
      <c r="A65" s="55" t="s">
        <v>56</v>
      </c>
      <c r="B65" s="50">
        <f>'Wekiva Flow Summary'!AH42</f>
        <v>74.537000000000006</v>
      </c>
      <c r="C65" s="54">
        <v>2.3050000000000002</v>
      </c>
      <c r="D65" s="50">
        <f>'Wekiva Flow Summary'!AI42</f>
        <v>2.4044193548387098</v>
      </c>
      <c r="E65" s="124">
        <f>'Wekiva Flow Summary'!AJ42</f>
        <v>8.5619999999999994</v>
      </c>
      <c r="F65" s="51" t="s">
        <v>49</v>
      </c>
      <c r="G65" s="51" t="s">
        <v>49</v>
      </c>
      <c r="H65" s="51">
        <v>2.4</v>
      </c>
      <c r="I65" s="51">
        <v>5</v>
      </c>
      <c r="J65" s="54">
        <v>6.7</v>
      </c>
      <c r="K65" s="54">
        <v>8.3000000000000007</v>
      </c>
      <c r="L65" s="52">
        <v>1</v>
      </c>
      <c r="M65" s="51" t="s">
        <v>50</v>
      </c>
      <c r="N65" s="51">
        <v>1</v>
      </c>
      <c r="O65" s="12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20.25" customHeight="1">
      <c r="A66" s="55" t="s">
        <v>57</v>
      </c>
      <c r="B66" s="50">
        <f>'Wekiva Flow Summary'!AH43</f>
        <v>75.343999999999994</v>
      </c>
      <c r="C66" s="54">
        <v>2.3109999999999999</v>
      </c>
      <c r="D66" s="50">
        <f>'Wekiva Flow Summary'!AI43</f>
        <v>2.4304516129032256</v>
      </c>
      <c r="E66" s="124">
        <f>'Wekiva Flow Summary'!AJ43</f>
        <v>4.6020000000000003</v>
      </c>
      <c r="F66" s="51" t="s">
        <v>49</v>
      </c>
      <c r="G66" s="51" t="s">
        <v>49</v>
      </c>
      <c r="H66" s="51" t="s">
        <v>49</v>
      </c>
      <c r="I66" s="51" t="s">
        <v>78</v>
      </c>
      <c r="J66" s="54">
        <v>6.4</v>
      </c>
      <c r="K66" s="54">
        <v>7.8</v>
      </c>
      <c r="L66" s="52">
        <v>1</v>
      </c>
      <c r="M66" s="51" t="s">
        <v>50</v>
      </c>
      <c r="N66" s="51">
        <v>1</v>
      </c>
      <c r="O66" s="125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0.25" customHeight="1">
      <c r="A67" s="55" t="s">
        <v>58</v>
      </c>
      <c r="B67" s="50">
        <f>'Wekiva Flow Summary'!AH44</f>
        <v>60.552000000000007</v>
      </c>
      <c r="C67" s="54">
        <v>2.2839999999999998</v>
      </c>
      <c r="D67" s="50">
        <f>'Wekiva Flow Summary'!AI44</f>
        <v>2.0184000000000002</v>
      </c>
      <c r="E67" s="124">
        <f>'Wekiva Flow Summary'!AJ44</f>
        <v>3.1840000000000002</v>
      </c>
      <c r="F67" s="51" t="s">
        <v>49</v>
      </c>
      <c r="G67" s="51" t="s">
        <v>49</v>
      </c>
      <c r="H67" s="51" t="s">
        <v>49</v>
      </c>
      <c r="I67" s="51" t="s">
        <v>78</v>
      </c>
      <c r="J67" s="54">
        <v>6.7</v>
      </c>
      <c r="K67" s="54">
        <v>8</v>
      </c>
      <c r="L67" s="52">
        <v>1</v>
      </c>
      <c r="M67" s="51" t="s">
        <v>50</v>
      </c>
      <c r="N67" s="51">
        <v>1</v>
      </c>
      <c r="O67" s="12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0.25" customHeight="1">
      <c r="A68" s="55" t="s">
        <v>59</v>
      </c>
      <c r="B68" s="50">
        <f>'Wekiva Flow Summary'!AH45</f>
        <v>78.837999999999994</v>
      </c>
      <c r="C68" s="54">
        <v>2.3079999999999998</v>
      </c>
      <c r="D68" s="50">
        <f>'Wekiva Flow Summary'!AI45</f>
        <v>2.5431612903225806</v>
      </c>
      <c r="E68" s="124">
        <f>'Wekiva Flow Summary'!AJ45</f>
        <v>4.59</v>
      </c>
      <c r="F68" s="51" t="s">
        <v>49</v>
      </c>
      <c r="G68" s="51" t="s">
        <v>49</v>
      </c>
      <c r="H68" s="51" t="s">
        <v>49</v>
      </c>
      <c r="I68" s="51" t="s">
        <v>50</v>
      </c>
      <c r="J68" s="54">
        <v>6.5</v>
      </c>
      <c r="K68" s="54">
        <v>8.1</v>
      </c>
      <c r="L68" s="52">
        <v>1</v>
      </c>
      <c r="M68" s="51" t="s">
        <v>50</v>
      </c>
      <c r="N68" s="51">
        <v>1</v>
      </c>
      <c r="O68" s="125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0.25" customHeight="1">
      <c r="A69" s="55" t="s">
        <v>60</v>
      </c>
      <c r="B69" s="50">
        <f>'Wekiva Flow Summary'!AH46</f>
        <v>73.371999999999986</v>
      </c>
      <c r="C69" s="54">
        <v>2.3159999999999998</v>
      </c>
      <c r="D69" s="50">
        <f>'Wekiva Flow Summary'!AI46</f>
        <v>2.4457333333333326</v>
      </c>
      <c r="E69" s="124">
        <f>'Wekiva Flow Summary'!AJ46</f>
        <v>2.97</v>
      </c>
      <c r="F69" s="51" t="s">
        <v>49</v>
      </c>
      <c r="G69" s="51">
        <v>2.6</v>
      </c>
      <c r="H69" s="51">
        <v>7.5</v>
      </c>
      <c r="I69" s="51" t="s">
        <v>50</v>
      </c>
      <c r="J69" s="54">
        <v>6.2</v>
      </c>
      <c r="K69" s="54">
        <v>8.4</v>
      </c>
      <c r="L69" s="52">
        <v>1</v>
      </c>
      <c r="M69" s="51" t="s">
        <v>50</v>
      </c>
      <c r="N69" s="51">
        <v>1</v>
      </c>
      <c r="O69" s="12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0.25" customHeight="1">
      <c r="A70" s="55" t="s">
        <v>61</v>
      </c>
      <c r="B70" s="50">
        <f>'Wekiva Flow Summary'!AH47</f>
        <v>63.377000000000002</v>
      </c>
      <c r="C70" s="54">
        <v>2.3119999999999998</v>
      </c>
      <c r="D70" s="50">
        <f>'Wekiva Flow Summary'!AI47</f>
        <v>2.04441935483871</v>
      </c>
      <c r="E70" s="124">
        <f>'Wekiva Flow Summary'!AJ47</f>
        <v>5.6379999999999999</v>
      </c>
      <c r="F70" s="51" t="s">
        <v>49</v>
      </c>
      <c r="G70" s="51" t="s">
        <v>79</v>
      </c>
      <c r="H70" s="51">
        <v>10</v>
      </c>
      <c r="I70" s="51">
        <v>5</v>
      </c>
      <c r="J70" s="127">
        <v>6.3</v>
      </c>
      <c r="K70" s="127">
        <v>8.1999999999999993</v>
      </c>
      <c r="L70" s="128">
        <v>1</v>
      </c>
      <c r="M70" s="51" t="s">
        <v>50</v>
      </c>
      <c r="N70" s="129">
        <v>1</v>
      </c>
      <c r="O70" s="12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0.25" customHeight="1" thickBot="1">
      <c r="A71" s="57" t="s">
        <v>46</v>
      </c>
      <c r="B71" s="130">
        <f>SUM(B59:B70)</f>
        <v>836.35899999999992</v>
      </c>
      <c r="C71" s="131"/>
      <c r="D71" s="60"/>
      <c r="E71" s="60"/>
      <c r="F71" s="131"/>
      <c r="G71" s="132"/>
      <c r="H71" s="132"/>
      <c r="I71" s="132"/>
      <c r="J71" s="132"/>
      <c r="K71" s="132"/>
      <c r="L71" s="61"/>
      <c r="M71" s="133"/>
      <c r="N71" s="134"/>
      <c r="O71" s="135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0.25" customHeight="1">
      <c r="A72" s="136" t="s">
        <v>62</v>
      </c>
      <c r="B72" s="137"/>
      <c r="C72" s="138">
        <f>IF(ISERROR(AVERAGE(C59:C70))," ",AVERAGE(C59:C70))</f>
        <v>2.1972499999999999</v>
      </c>
      <c r="D72" s="138">
        <f t="shared" ref="D72:N72" si="6">IF(ISERROR(AVERAGE(D59:D70))," ",AVERAGE(D59:D70))</f>
        <v>2.2913095366103429</v>
      </c>
      <c r="E72" s="138">
        <f t="shared" si="6"/>
        <v>4.6341666666666663</v>
      </c>
      <c r="F72" s="138" t="str">
        <f>IF(ISERROR(AVERAGE(F59:F70))," ",AVERAGE(F59:F70))</f>
        <v xml:space="preserve"> </v>
      </c>
      <c r="G72" s="138">
        <f t="shared" si="6"/>
        <v>2.6</v>
      </c>
      <c r="H72" s="138">
        <f t="shared" si="6"/>
        <v>5.5600000000000005</v>
      </c>
      <c r="I72" s="138">
        <f t="shared" si="6"/>
        <v>5</v>
      </c>
      <c r="J72" s="138">
        <f t="shared" si="6"/>
        <v>6.5166666666666666</v>
      </c>
      <c r="K72" s="138">
        <f t="shared" si="6"/>
        <v>8.0083333333333329</v>
      </c>
      <c r="L72" s="138">
        <f t="shared" si="6"/>
        <v>1</v>
      </c>
      <c r="M72" s="138" t="str">
        <f>IF(ISERROR(AVERAGE(M59:M70))," ",AVERAGE(M59:M70))</f>
        <v xml:space="preserve"> </v>
      </c>
      <c r="N72" s="138">
        <f t="shared" si="6"/>
        <v>1</v>
      </c>
      <c r="O72" s="125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0.25" customHeight="1">
      <c r="A73" s="139" t="s">
        <v>63</v>
      </c>
      <c r="B73" s="140"/>
      <c r="C73" s="54">
        <f>MIN(C59:C70)</f>
        <v>1.9279999999999999</v>
      </c>
      <c r="D73" s="50">
        <f>MIN(D59:D70)</f>
        <v>1.9315333333333331</v>
      </c>
      <c r="E73" s="141"/>
      <c r="F73" s="51">
        <f>MIN(F59:F70)</f>
        <v>0</v>
      </c>
      <c r="G73" s="51">
        <f>MIN(G59:G70)</f>
        <v>2.6</v>
      </c>
      <c r="H73" s="51">
        <f>MIN(H59:H70)</f>
        <v>2.4</v>
      </c>
      <c r="I73" s="51">
        <f>MIN(I59:I70)</f>
        <v>5</v>
      </c>
      <c r="J73" s="54">
        <f>MIN(J59:J70)</f>
        <v>6.2</v>
      </c>
      <c r="K73" s="72"/>
      <c r="L73" s="51">
        <f>MIN(L59:L70)</f>
        <v>1</v>
      </c>
      <c r="M73" s="73"/>
      <c r="N73" s="142">
        <f>MIN(N59:N70)</f>
        <v>1</v>
      </c>
      <c r="O73" s="12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0.25" customHeight="1" thickBot="1">
      <c r="A74" s="143" t="s">
        <v>64</v>
      </c>
      <c r="B74" s="144"/>
      <c r="C74" s="145">
        <f t="shared" ref="C74:I74" si="7">MAX(C59:C70)</f>
        <v>2.3159999999999998</v>
      </c>
      <c r="D74" s="146">
        <f t="shared" si="7"/>
        <v>2.5431612903225806</v>
      </c>
      <c r="E74" s="147">
        <f>MAX($E$59:$E$70)</f>
        <v>8.5619999999999994</v>
      </c>
      <c r="F74" s="148">
        <f t="shared" si="7"/>
        <v>0</v>
      </c>
      <c r="G74" s="148">
        <f t="shared" si="7"/>
        <v>2.6</v>
      </c>
      <c r="H74" s="148">
        <f t="shared" si="7"/>
        <v>10</v>
      </c>
      <c r="I74" s="148">
        <f t="shared" si="7"/>
        <v>5</v>
      </c>
      <c r="J74" s="149"/>
      <c r="K74" s="145">
        <f>MAX(K59:K70)</f>
        <v>8.5</v>
      </c>
      <c r="L74" s="148">
        <f>MAX(L59:L70)</f>
        <v>1</v>
      </c>
      <c r="M74" s="148">
        <f>MAX(M59:M70)</f>
        <v>0</v>
      </c>
      <c r="N74" s="150"/>
      <c r="O74" s="125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>
      <c r="A75" s="76"/>
      <c r="B75" s="151"/>
      <c r="C75" s="74"/>
      <c r="D75" s="74"/>
      <c r="E75" s="74"/>
      <c r="F75" s="152"/>
      <c r="G75" s="152"/>
      <c r="H75" s="152"/>
      <c r="I75" s="152"/>
      <c r="J75" s="152"/>
      <c r="K75" s="152"/>
      <c r="L75" s="153"/>
      <c r="M75" s="154"/>
      <c r="N75" s="154"/>
      <c r="O75" s="1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>
      <c r="A76" s="76"/>
      <c r="B76" s="151"/>
      <c r="C76" s="74"/>
      <c r="D76" s="74"/>
      <c r="E76" s="74"/>
      <c r="F76" s="152"/>
      <c r="G76" s="152"/>
      <c r="H76" s="152"/>
      <c r="I76" s="152"/>
      <c r="J76" s="152"/>
      <c r="K76" s="152"/>
      <c r="L76" s="153"/>
      <c r="M76" s="154"/>
      <c r="N76" s="154"/>
      <c r="O76" s="1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" thickBo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" thickBot="1">
      <c r="A78" s="155" t="s">
        <v>80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7"/>
      <c r="L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>
      <c r="A79" s="158"/>
      <c r="B79" s="159" t="s">
        <v>81</v>
      </c>
      <c r="C79" s="160" t="s">
        <v>82</v>
      </c>
      <c r="D79" s="13" t="s">
        <v>83</v>
      </c>
      <c r="E79" s="159" t="s">
        <v>83</v>
      </c>
      <c r="F79" s="13" t="s">
        <v>83</v>
      </c>
      <c r="G79" s="159" t="s">
        <v>84</v>
      </c>
      <c r="H79" s="13" t="s">
        <v>84</v>
      </c>
      <c r="I79" s="159" t="s">
        <v>84</v>
      </c>
      <c r="J79" s="159" t="s">
        <v>85</v>
      </c>
      <c r="K79" s="36" t="s">
        <v>86</v>
      </c>
      <c r="L79" s="6"/>
      <c r="M79" s="161" t="s">
        <v>87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" thickBot="1">
      <c r="A80" s="158"/>
      <c r="B80" s="159" t="s">
        <v>88</v>
      </c>
      <c r="C80" s="159" t="s">
        <v>89</v>
      </c>
      <c r="D80" s="162" t="s">
        <v>90</v>
      </c>
      <c r="E80" s="159" t="s">
        <v>89</v>
      </c>
      <c r="F80" s="13" t="s">
        <v>87</v>
      </c>
      <c r="G80" s="159" t="s">
        <v>90</v>
      </c>
      <c r="H80" s="13" t="s">
        <v>89</v>
      </c>
      <c r="I80" s="159" t="s">
        <v>87</v>
      </c>
      <c r="J80" s="159" t="s">
        <v>91</v>
      </c>
      <c r="K80" s="36" t="s">
        <v>87</v>
      </c>
      <c r="L80" s="6"/>
      <c r="M80" s="159" t="s">
        <v>92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>
      <c r="A81" s="163">
        <v>43101</v>
      </c>
      <c r="B81" s="164">
        <v>2.0134516129032254</v>
      </c>
      <c r="C81" s="164">
        <v>1.8644825376344081</v>
      </c>
      <c r="D81" s="165">
        <v>0</v>
      </c>
      <c r="E81" s="164">
        <v>8.6722258064516125E-3</v>
      </c>
      <c r="F81" s="164">
        <v>0.18457507472606238</v>
      </c>
      <c r="G81" s="164">
        <v>1.5835483870967739</v>
      </c>
      <c r="H81" s="164">
        <v>1.3316774193548386</v>
      </c>
      <c r="I81" s="164">
        <v>1.1489695589184377</v>
      </c>
      <c r="J81" s="164">
        <v>1.5835483870967739</v>
      </c>
      <c r="K81" s="166">
        <v>0.19889016894081313</v>
      </c>
      <c r="L81" s="6"/>
      <c r="M81" s="167">
        <v>1.6086950027734395</v>
      </c>
      <c r="N81" s="168">
        <v>43118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>
      <c r="A82" s="169" t="s">
        <v>51</v>
      </c>
      <c r="B82" s="56">
        <v>1.3553928571428568</v>
      </c>
      <c r="C82" s="56">
        <v>1.6288180814132101</v>
      </c>
      <c r="D82" s="170">
        <v>0</v>
      </c>
      <c r="E82" s="56">
        <v>0</v>
      </c>
      <c r="F82" s="56">
        <v>0.15867244485919091</v>
      </c>
      <c r="G82" s="56">
        <v>1.2193928571428574</v>
      </c>
      <c r="H82" s="56">
        <v>1.4357223502304146</v>
      </c>
      <c r="I82" s="56">
        <v>1.1727334158052782</v>
      </c>
      <c r="J82" s="56">
        <v>1.2193928571428574</v>
      </c>
      <c r="K82" s="171">
        <v>0.19814985575763008</v>
      </c>
      <c r="L82" s="6"/>
      <c r="M82" s="172">
        <v>1.4854219038253196</v>
      </c>
      <c r="N82" s="173">
        <v>43149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">
      <c r="A83" s="169" t="s">
        <v>52</v>
      </c>
      <c r="B83" s="56">
        <v>1.1746451612903224</v>
      </c>
      <c r="C83" s="56">
        <v>1.5144965437788016</v>
      </c>
      <c r="D83" s="170">
        <v>0</v>
      </c>
      <c r="E83" s="56">
        <v>0</v>
      </c>
      <c r="F83" s="56">
        <v>0.13652527825396818</v>
      </c>
      <c r="G83" s="56">
        <v>1.4806774193548389</v>
      </c>
      <c r="H83" s="56">
        <v>1.4278728878648235</v>
      </c>
      <c r="I83" s="56">
        <v>1.2418754088928359</v>
      </c>
      <c r="J83" s="56">
        <v>1.4806774193548389</v>
      </c>
      <c r="K83" s="171">
        <v>0.19497530084575276</v>
      </c>
      <c r="L83" s="6"/>
      <c r="M83" s="172">
        <v>1.3622458969980975</v>
      </c>
      <c r="N83" s="173">
        <v>43177</v>
      </c>
      <c r="O83" s="6"/>
      <c r="P83" s="174" t="s">
        <v>93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>
      <c r="A84" s="169" t="s">
        <v>53</v>
      </c>
      <c r="B84" s="56">
        <v>1.2720666666666665</v>
      </c>
      <c r="C84" s="56">
        <v>1.2673682283666152</v>
      </c>
      <c r="D84" s="170">
        <v>0</v>
      </c>
      <c r="E84" s="56">
        <v>0</v>
      </c>
      <c r="F84" s="56">
        <v>0.11294196400836311</v>
      </c>
      <c r="G84" s="56">
        <v>1.5554000000000001</v>
      </c>
      <c r="H84" s="56">
        <v>1.4184900921658989</v>
      </c>
      <c r="I84" s="56">
        <v>1.2912105620759728</v>
      </c>
      <c r="J84" s="56">
        <v>1.5554000000000001</v>
      </c>
      <c r="K84" s="171">
        <v>0.18905156914925483</v>
      </c>
      <c r="L84" s="6"/>
      <c r="M84" s="172">
        <v>1.3637027607170356</v>
      </c>
      <c r="N84" s="175" t="s">
        <v>94</v>
      </c>
      <c r="O84" s="6"/>
      <c r="P84">
        <v>1</v>
      </c>
      <c r="Q84" s="176" t="s">
        <v>95</v>
      </c>
      <c r="AA84" s="6"/>
      <c r="AB84" s="6"/>
    </row>
    <row r="85" spans="1:28">
      <c r="A85" s="169" t="s">
        <v>54</v>
      </c>
      <c r="B85" s="56">
        <v>1.5126774193548387</v>
      </c>
      <c r="C85" s="56">
        <v>1.3197964157706092</v>
      </c>
      <c r="D85" s="170">
        <v>0</v>
      </c>
      <c r="E85" s="56">
        <v>0</v>
      </c>
      <c r="F85" s="56">
        <v>9.8810672102747812E-2</v>
      </c>
      <c r="G85" s="56">
        <v>1.4656774193548381</v>
      </c>
      <c r="H85" s="56">
        <v>1.500584946236559</v>
      </c>
      <c r="I85" s="56">
        <v>1.2988275572970003</v>
      </c>
      <c r="J85" s="56">
        <v>1.4656774193548381</v>
      </c>
      <c r="K85" s="171">
        <v>0.18187377099396873</v>
      </c>
      <c r="L85" s="6"/>
      <c r="M85" s="172">
        <v>1.39898205597713</v>
      </c>
      <c r="N85" s="173">
        <v>43238</v>
      </c>
      <c r="O85" s="6"/>
      <c r="P85">
        <v>2</v>
      </c>
      <c r="Q85" t="s">
        <v>96</v>
      </c>
      <c r="AA85" s="6"/>
      <c r="AB85" s="6"/>
    </row>
    <row r="86" spans="1:28">
      <c r="A86" s="169" t="s">
        <v>55</v>
      </c>
      <c r="B86" s="56">
        <v>1.5698333333333332</v>
      </c>
      <c r="C86" s="56">
        <v>1.451525806451613</v>
      </c>
      <c r="D86" s="170">
        <v>0</v>
      </c>
      <c r="E86" s="56">
        <v>0</v>
      </c>
      <c r="F86" s="56">
        <v>7.3082967114695266E-2</v>
      </c>
      <c r="G86" s="56">
        <v>1.7144999999999999</v>
      </c>
      <c r="H86" s="56">
        <v>1.5785258064516128</v>
      </c>
      <c r="I86" s="56">
        <v>1.2787062908692823</v>
      </c>
      <c r="J86" s="56">
        <v>1.7144999999999999</v>
      </c>
      <c r="K86" s="171">
        <v>0.17137105975234004</v>
      </c>
      <c r="L86" s="6"/>
      <c r="M86" s="172">
        <v>1.4044559312976888</v>
      </c>
      <c r="N86" s="173">
        <v>43269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>
      <c r="A87" s="169" t="s">
        <v>56</v>
      </c>
      <c r="B87" s="56">
        <v>1.6111935483870967</v>
      </c>
      <c r="C87" s="56">
        <v>1.5645681003584226</v>
      </c>
      <c r="D87" s="170">
        <v>0</v>
      </c>
      <c r="E87" s="56">
        <v>0</v>
      </c>
      <c r="F87" s="56">
        <v>5.1116229659498143E-2</v>
      </c>
      <c r="G87" s="56">
        <v>1.8922258064516129</v>
      </c>
      <c r="H87" s="56">
        <v>1.6908010752688167</v>
      </c>
      <c r="I87" s="56">
        <v>1.2863578141667733</v>
      </c>
      <c r="J87" s="56">
        <v>1.8922258064516129</v>
      </c>
      <c r="K87" s="171">
        <v>0.15805172720040048</v>
      </c>
      <c r="L87" s="6"/>
      <c r="M87" s="172">
        <v>1.3344628833569474</v>
      </c>
      <c r="N87" s="173">
        <v>43299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>
      <c r="A88" s="169" t="s">
        <v>57</v>
      </c>
      <c r="B88" s="56">
        <v>1.2720666666666665</v>
      </c>
      <c r="C88" s="56">
        <v>1.4843645161290322</v>
      </c>
      <c r="D88" s="170">
        <v>0</v>
      </c>
      <c r="E88" s="56">
        <v>0</v>
      </c>
      <c r="F88" s="56">
        <v>2.5884388261648694E-2</v>
      </c>
      <c r="G88" s="56">
        <v>1.5554000000000001</v>
      </c>
      <c r="H88" s="56">
        <v>1.7207086021505376</v>
      </c>
      <c r="I88" s="56">
        <v>1.2944806681405387</v>
      </c>
      <c r="J88" s="56">
        <v>1.5554000000000001</v>
      </c>
      <c r="K88" s="171">
        <v>0.14142944510662808</v>
      </c>
      <c r="L88" s="6"/>
      <c r="M88" s="172">
        <v>1.3125274739858921</v>
      </c>
      <c r="N88" s="173">
        <v>43330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>
      <c r="A89" s="169" t="s">
        <v>58</v>
      </c>
      <c r="B89" s="56">
        <v>2.0691000000000002</v>
      </c>
      <c r="C89" s="56">
        <v>1.6507867383512547</v>
      </c>
      <c r="D89" s="170">
        <v>0</v>
      </c>
      <c r="E89" s="56">
        <v>0</v>
      </c>
      <c r="F89" s="56">
        <v>1.1025618160095554E-2</v>
      </c>
      <c r="G89" s="56">
        <v>2.348933333333334</v>
      </c>
      <c r="H89" s="56">
        <v>1.9321863799283154</v>
      </c>
      <c r="I89" s="56">
        <v>1.3618951887809709</v>
      </c>
      <c r="J89" s="56">
        <v>2.348933333333334</v>
      </c>
      <c r="K89" s="171">
        <v>0.12346399531809772</v>
      </c>
      <c r="L89" s="6"/>
      <c r="M89" s="172">
        <v>1.1180056921719845</v>
      </c>
      <c r="N89" s="173">
        <v>43361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>
      <c r="A90" s="169" t="s">
        <v>59</v>
      </c>
      <c r="B90" s="56">
        <v>1.8680322580645159</v>
      </c>
      <c r="C90" s="56">
        <v>1.7363996415770611</v>
      </c>
      <c r="D90" s="170">
        <v>0</v>
      </c>
      <c r="E90" s="56">
        <v>0</v>
      </c>
      <c r="F90" s="56">
        <v>4.0866518219832733E-3</v>
      </c>
      <c r="G90" s="56">
        <v>2.2490967741935486</v>
      </c>
      <c r="H90" s="56">
        <v>2.0511433691756276</v>
      </c>
      <c r="I90" s="56">
        <v>1.4598697452636971</v>
      </c>
      <c r="J90" s="56">
        <v>2.2490967741935486</v>
      </c>
      <c r="K90" s="171">
        <v>0.10547534512871619</v>
      </c>
      <c r="L90" s="6"/>
      <c r="M90" s="172">
        <v>0.9908668475789002</v>
      </c>
      <c r="N90" s="173">
        <v>43391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>
      <c r="A91" s="169" t="s">
        <v>60</v>
      </c>
      <c r="B91" s="56">
        <v>1.6997</v>
      </c>
      <c r="C91" s="56">
        <v>1.8789440860215052</v>
      </c>
      <c r="D91" s="170">
        <v>0</v>
      </c>
      <c r="E91" s="56">
        <v>0</v>
      </c>
      <c r="F91" s="56">
        <v>1.4453709677419355E-3</v>
      </c>
      <c r="G91" s="56">
        <v>2.1421666666666668</v>
      </c>
      <c r="H91" s="56">
        <v>2.2467322580645166</v>
      </c>
      <c r="I91" s="56">
        <v>1.6064824394094555</v>
      </c>
      <c r="J91" s="56">
        <v>2.1421666666666668</v>
      </c>
      <c r="K91" s="171">
        <v>8.8069409016541464E-2</v>
      </c>
      <c r="L91" s="6"/>
      <c r="M91" s="172">
        <v>0.91427481942908739</v>
      </c>
      <c r="N91" s="173">
        <v>43422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" thickBot="1">
      <c r="A92" s="177" t="s">
        <v>61</v>
      </c>
      <c r="B92" s="178">
        <v>1.8480645161290326</v>
      </c>
      <c r="C92" s="178">
        <v>1.8052655913978495</v>
      </c>
      <c r="D92" s="179">
        <v>0</v>
      </c>
      <c r="E92" s="178">
        <v>0</v>
      </c>
      <c r="F92" s="178">
        <v>7.2268548387096775E-4</v>
      </c>
      <c r="G92" s="178">
        <v>2.1003225806451611</v>
      </c>
      <c r="H92" s="178">
        <v>2.1638620071684591</v>
      </c>
      <c r="I92" s="178">
        <v>1.7081922661717017</v>
      </c>
      <c r="J92" s="178">
        <v>2.1003225806451611</v>
      </c>
      <c r="K92" s="180">
        <v>7.1574112118322195E-2</v>
      </c>
      <c r="L92" s="6"/>
      <c r="M92" s="181">
        <v>0.90420591753309942</v>
      </c>
      <c r="N92" s="173">
        <v>43452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>
      <c r="A93" s="163">
        <v>43466</v>
      </c>
      <c r="B93" s="182">
        <f>D15</f>
        <v>1.9311935483870963</v>
      </c>
      <c r="C93" s="182">
        <f>AVERAGE(B91:B93)</f>
        <v>1.8263193548387096</v>
      </c>
      <c r="D93" s="182">
        <f>D37</f>
        <v>0</v>
      </c>
      <c r="E93" s="182">
        <f>AVERAGE(D91:D93)</f>
        <v>0</v>
      </c>
      <c r="F93" s="182">
        <f>AVERAGE(E82:E93)</f>
        <v>0</v>
      </c>
      <c r="G93" s="182">
        <f>D59</f>
        <v>2.4799032258064524</v>
      </c>
      <c r="H93" s="182">
        <f>AVERAGE(G91:G93)</f>
        <v>2.2407974910394266</v>
      </c>
      <c r="I93" s="182">
        <f>AVERAGE(H82:H93)</f>
        <v>1.7839522721454173</v>
      </c>
      <c r="J93" s="182">
        <f>SUM(D93,G93)</f>
        <v>2.4799032258064524</v>
      </c>
      <c r="K93" s="183">
        <f>AVERAGE(F82:F93)</f>
        <v>5.6192855891150327E-2</v>
      </c>
      <c r="M93" s="184">
        <f>SUM(B82:B93)/SUM(G82:G93)</f>
        <v>0.86399876415864829</v>
      </c>
      <c r="N93" s="185">
        <v>43484</v>
      </c>
    </row>
    <row r="94" spans="1:28">
      <c r="A94" s="169" t="s">
        <v>51</v>
      </c>
      <c r="B94" s="186">
        <f t="shared" ref="B94:B104" si="8">D16</f>
        <v>1.9847142857142852</v>
      </c>
      <c r="C94" s="186">
        <f t="shared" ref="C94:C104" si="9">AVERAGE(B92:B94)</f>
        <v>1.9213241167434714</v>
      </c>
      <c r="D94" s="186">
        <f t="shared" ref="D94:D95" si="10">D38</f>
        <v>0</v>
      </c>
      <c r="E94" s="186">
        <f t="shared" ref="E94:E104" si="11">AVERAGE(D92:D94)</f>
        <v>0</v>
      </c>
      <c r="F94" s="186">
        <f t="shared" ref="F94:F104" si="12">AVERAGE(E83:E94)</f>
        <v>0</v>
      </c>
      <c r="G94" s="186">
        <f t="shared" ref="G94:G104" si="13">D60</f>
        <v>2.4155714285714294</v>
      </c>
      <c r="H94" s="186">
        <f t="shared" ref="H94:H104" si="14">AVERAGE(G92:G94)</f>
        <v>2.3319324116743476</v>
      </c>
      <c r="I94" s="186">
        <f t="shared" ref="I94:I104" si="15">AVERAGE(H83:H94)</f>
        <v>1.8586364439324121</v>
      </c>
      <c r="J94" s="186">
        <f t="shared" ref="J94:J104" si="16">SUM(D94,G94)</f>
        <v>2.4155714285714294</v>
      </c>
      <c r="K94" s="187">
        <f t="shared" ref="K94:K104" si="17">AVERAGE(F83:F94)</f>
        <v>4.2970152152884411E-2</v>
      </c>
      <c r="M94" s="172">
        <f t="shared" ref="M94:M104" si="18">SUM(B83:B94)/SUM(G83:G94)</f>
        <v>0.84672621954780369</v>
      </c>
      <c r="N94" s="188">
        <v>43515</v>
      </c>
    </row>
    <row r="95" spans="1:28">
      <c r="A95" s="169" t="s">
        <v>52</v>
      </c>
      <c r="B95" s="186">
        <f t="shared" si="8"/>
        <v>1.6838064516129028</v>
      </c>
      <c r="C95" s="186">
        <f t="shared" si="9"/>
        <v>1.8665714285714283</v>
      </c>
      <c r="D95" s="186">
        <f t="shared" si="10"/>
        <v>0</v>
      </c>
      <c r="E95" s="186">
        <f t="shared" si="11"/>
        <v>0</v>
      </c>
      <c r="F95" s="186">
        <f t="shared" si="12"/>
        <v>0</v>
      </c>
      <c r="G95" s="186">
        <f t="shared" si="13"/>
        <v>1.9690000000000001</v>
      </c>
      <c r="H95" s="186">
        <f t="shared" si="14"/>
        <v>2.2881582181259605</v>
      </c>
      <c r="I95" s="186">
        <f t="shared" si="15"/>
        <v>1.93032688812084</v>
      </c>
      <c r="J95" s="186">
        <f t="shared" si="16"/>
        <v>1.9690000000000001</v>
      </c>
      <c r="K95" s="187">
        <f>AVERAGE(F84:F95)</f>
        <v>3.1593045631720391E-2</v>
      </c>
      <c r="M95" s="172">
        <f t="shared" si="18"/>
        <v>0.85073178584281017</v>
      </c>
      <c r="N95" s="188">
        <v>43543</v>
      </c>
    </row>
    <row r="96" spans="1:28">
      <c r="A96" s="169" t="s">
        <v>53</v>
      </c>
      <c r="B96" s="186">
        <f t="shared" si="8"/>
        <v>1.542966666666667</v>
      </c>
      <c r="C96" s="186">
        <f>AVERAGE(B94:B96)</f>
        <v>1.7371624679979518</v>
      </c>
      <c r="D96" s="186">
        <f>D41</f>
        <v>0</v>
      </c>
      <c r="E96" s="186">
        <f t="shared" si="11"/>
        <v>0</v>
      </c>
      <c r="F96" s="186">
        <f t="shared" si="12"/>
        <v>0</v>
      </c>
      <c r="G96" s="186">
        <f t="shared" si="13"/>
        <v>1.9315333333333331</v>
      </c>
      <c r="H96" s="186">
        <f t="shared" si="14"/>
        <v>2.1053682539682543</v>
      </c>
      <c r="I96" s="186">
        <f t="shared" si="15"/>
        <v>1.9875667349377031</v>
      </c>
      <c r="J96" s="186">
        <f t="shared" si="16"/>
        <v>1.9315333333333331</v>
      </c>
      <c r="K96" s="187">
        <f t="shared" si="17"/>
        <v>2.218121529769013E-2</v>
      </c>
      <c r="M96" s="172">
        <f t="shared" si="18"/>
        <v>0.84870870994366754</v>
      </c>
      <c r="N96" s="189" t="s">
        <v>97</v>
      </c>
    </row>
    <row r="97" spans="1:14">
      <c r="A97" s="169" t="s">
        <v>54</v>
      </c>
      <c r="B97" s="186">
        <f t="shared" si="8"/>
        <v>1.8336774193548389</v>
      </c>
      <c r="C97" s="186">
        <f t="shared" si="9"/>
        <v>1.6868168458781361</v>
      </c>
      <c r="D97" s="186">
        <f t="shared" ref="D97:D104" si="19">D42</f>
        <v>0</v>
      </c>
      <c r="E97" s="186">
        <f t="shared" si="11"/>
        <v>0</v>
      </c>
      <c r="F97" s="186">
        <f t="shared" si="12"/>
        <v>0</v>
      </c>
      <c r="G97" s="186">
        <f t="shared" si="13"/>
        <v>2.4473548387096771</v>
      </c>
      <c r="H97" s="186">
        <f t="shared" si="14"/>
        <v>2.1159627240143366</v>
      </c>
      <c r="I97" s="186">
        <f t="shared" si="15"/>
        <v>2.0388482164191846</v>
      </c>
      <c r="J97" s="186">
        <f t="shared" si="16"/>
        <v>2.4473548387096771</v>
      </c>
      <c r="K97" s="187">
        <f t="shared" si="17"/>
        <v>1.3946992622461156E-2</v>
      </c>
      <c r="M97" s="172">
        <f t="shared" si="18"/>
        <v>0.82842201050149145</v>
      </c>
      <c r="N97" s="188">
        <v>43604</v>
      </c>
    </row>
    <row r="98" spans="1:14">
      <c r="A98" s="169" t="s">
        <v>55</v>
      </c>
      <c r="B98" s="186">
        <f t="shared" si="8"/>
        <v>2.1047666666666669</v>
      </c>
      <c r="C98" s="186">
        <f t="shared" si="9"/>
        <v>1.8271369175627246</v>
      </c>
      <c r="D98" s="186">
        <f t="shared" si="19"/>
        <v>0</v>
      </c>
      <c r="E98" s="186">
        <f t="shared" si="11"/>
        <v>0</v>
      </c>
      <c r="F98" s="186">
        <f t="shared" si="12"/>
        <v>0</v>
      </c>
      <c r="G98" s="186">
        <f t="shared" si="13"/>
        <v>2.3657666666666666</v>
      </c>
      <c r="H98" s="186">
        <f t="shared" si="14"/>
        <v>2.2482182795698922</v>
      </c>
      <c r="I98" s="186">
        <f t="shared" si="15"/>
        <v>2.094655922512374</v>
      </c>
      <c r="J98" s="186">
        <f t="shared" si="16"/>
        <v>2.3657666666666666</v>
      </c>
      <c r="K98" s="187">
        <f t="shared" si="17"/>
        <v>7.8567453629032127E-3</v>
      </c>
      <c r="M98" s="172">
        <f t="shared" si="18"/>
        <v>0.82824475987954216</v>
      </c>
      <c r="N98" s="188">
        <v>43635</v>
      </c>
    </row>
    <row r="99" spans="1:14">
      <c r="A99" s="169" t="s">
        <v>56</v>
      </c>
      <c r="B99" s="186">
        <f t="shared" si="8"/>
        <v>2.0421290322580643</v>
      </c>
      <c r="C99" s="186">
        <f t="shared" si="9"/>
        <v>1.9935243727598568</v>
      </c>
      <c r="D99" s="186">
        <f t="shared" si="19"/>
        <v>0</v>
      </c>
      <c r="E99" s="186">
        <f t="shared" si="11"/>
        <v>0</v>
      </c>
      <c r="F99" s="186">
        <f t="shared" si="12"/>
        <v>0</v>
      </c>
      <c r="G99" s="186">
        <f t="shared" si="13"/>
        <v>2.4044193548387098</v>
      </c>
      <c r="H99" s="186">
        <f t="shared" si="14"/>
        <v>2.405846953405018</v>
      </c>
      <c r="I99" s="186">
        <f t="shared" si="15"/>
        <v>2.1542430790237241</v>
      </c>
      <c r="J99" s="186">
        <f t="shared" si="16"/>
        <v>2.4044193548387098</v>
      </c>
      <c r="K99" s="187">
        <f t="shared" si="17"/>
        <v>3.5970595579450349E-3</v>
      </c>
      <c r="M99" s="172">
        <f t="shared" si="18"/>
        <v>0.82849898163530422</v>
      </c>
      <c r="N99" s="173">
        <v>43665</v>
      </c>
    </row>
    <row r="100" spans="1:14">
      <c r="A100" s="169" t="s">
        <v>57</v>
      </c>
      <c r="B100" s="186">
        <f t="shared" si="8"/>
        <v>2.4482903225806458</v>
      </c>
      <c r="C100" s="186">
        <f t="shared" si="9"/>
        <v>2.1983953405017922</v>
      </c>
      <c r="D100" s="186">
        <f t="shared" si="19"/>
        <v>0</v>
      </c>
      <c r="E100" s="186">
        <f t="shared" si="11"/>
        <v>0</v>
      </c>
      <c r="F100" s="186">
        <f t="shared" si="12"/>
        <v>0</v>
      </c>
      <c r="G100" s="186">
        <f t="shared" si="13"/>
        <v>2.4304516129032256</v>
      </c>
      <c r="H100" s="186">
        <f t="shared" si="14"/>
        <v>2.4002125448028671</v>
      </c>
      <c r="I100" s="186">
        <f t="shared" si="15"/>
        <v>2.2108684075780851</v>
      </c>
      <c r="J100" s="186">
        <f t="shared" si="16"/>
        <v>2.4304516129032256</v>
      </c>
      <c r="K100" s="187">
        <f t="shared" si="17"/>
        <v>1.4400272028076441E-3</v>
      </c>
      <c r="M100" s="172">
        <f t="shared" si="18"/>
        <v>0.84503745432215727</v>
      </c>
      <c r="N100" s="188">
        <v>43696</v>
      </c>
    </row>
    <row r="101" spans="1:14">
      <c r="A101" s="169" t="s">
        <v>58</v>
      </c>
      <c r="B101" s="186">
        <f t="shared" si="8"/>
        <v>1.9450666666666661</v>
      </c>
      <c r="C101" s="186">
        <f t="shared" si="9"/>
        <v>2.1451620071684587</v>
      </c>
      <c r="D101" s="186">
        <f t="shared" si="19"/>
        <v>0</v>
      </c>
      <c r="E101" s="186">
        <f t="shared" si="11"/>
        <v>0</v>
      </c>
      <c r="F101" s="186">
        <f t="shared" si="12"/>
        <v>0</v>
      </c>
      <c r="G101" s="186">
        <f t="shared" si="13"/>
        <v>2.0184000000000002</v>
      </c>
      <c r="H101" s="186">
        <f t="shared" si="14"/>
        <v>2.2844236559139781</v>
      </c>
      <c r="I101" s="186">
        <f t="shared" si="15"/>
        <v>2.2402215139102242</v>
      </c>
      <c r="J101" s="186">
        <f t="shared" si="16"/>
        <v>2.0184000000000002</v>
      </c>
      <c r="K101" s="187">
        <f t="shared" si="17"/>
        <v>5.21225689466348E-4</v>
      </c>
      <c r="M101" s="172">
        <f t="shared" si="18"/>
        <v>0.85079837259437829</v>
      </c>
      <c r="N101" s="188">
        <v>43727</v>
      </c>
    </row>
    <row r="102" spans="1:14">
      <c r="A102" s="169" t="s">
        <v>59</v>
      </c>
      <c r="B102" s="186">
        <f t="shared" si="8"/>
        <v>2.060516129032258</v>
      </c>
      <c r="C102" s="186">
        <f t="shared" si="9"/>
        <v>2.1512910394265234</v>
      </c>
      <c r="D102" s="186">
        <f t="shared" si="19"/>
        <v>0</v>
      </c>
      <c r="E102" s="186">
        <f t="shared" si="11"/>
        <v>0</v>
      </c>
      <c r="F102" s="186">
        <f t="shared" si="12"/>
        <v>0</v>
      </c>
      <c r="G102" s="186">
        <f t="shared" si="13"/>
        <v>2.5431612903225806</v>
      </c>
      <c r="H102" s="186">
        <f t="shared" si="14"/>
        <v>2.3306709677419355</v>
      </c>
      <c r="I102" s="186">
        <f t="shared" si="15"/>
        <v>2.2635154804574156</v>
      </c>
      <c r="J102" s="186">
        <f t="shared" si="16"/>
        <v>2.5431612903225806</v>
      </c>
      <c r="K102" s="187">
        <f t="shared" si="17"/>
        <v>1.8067137096774194E-4</v>
      </c>
      <c r="M102" s="172">
        <f t="shared" si="18"/>
        <v>0.84868057925951412</v>
      </c>
      <c r="N102" s="188">
        <v>43757</v>
      </c>
    </row>
    <row r="103" spans="1:14">
      <c r="A103" s="169" t="s">
        <v>60</v>
      </c>
      <c r="B103" s="186">
        <f t="shared" si="8"/>
        <v>2.0086333333333335</v>
      </c>
      <c r="C103" s="186">
        <f t="shared" si="9"/>
        <v>2.0047387096774192</v>
      </c>
      <c r="D103" s="186">
        <f t="shared" si="19"/>
        <v>5.1612903225806452E-3</v>
      </c>
      <c r="E103" s="186">
        <f t="shared" si="11"/>
        <v>1.7204301075268817E-3</v>
      </c>
      <c r="F103" s="186">
        <f t="shared" si="12"/>
        <v>1.4336917562724014E-4</v>
      </c>
      <c r="G103" s="186">
        <f t="shared" si="13"/>
        <v>2.4457333333333326</v>
      </c>
      <c r="H103" s="186">
        <f t="shared" si="14"/>
        <v>2.3357648745519715</v>
      </c>
      <c r="I103" s="186">
        <f t="shared" si="15"/>
        <v>2.2709348651647043</v>
      </c>
      <c r="J103" s="186">
        <f t="shared" si="16"/>
        <v>2.4508946236559135</v>
      </c>
      <c r="K103" s="187">
        <f t="shared" si="17"/>
        <v>7.2171221624850657E-5</v>
      </c>
      <c r="M103" s="172">
        <f t="shared" si="18"/>
        <v>0.85054261870294445</v>
      </c>
      <c r="N103" s="188">
        <v>43788</v>
      </c>
    </row>
    <row r="104" spans="1:14" ht="15" thickBot="1">
      <c r="A104" s="177" t="s">
        <v>61</v>
      </c>
      <c r="B104" s="186">
        <f t="shared" si="8"/>
        <v>1.8222580645161288</v>
      </c>
      <c r="C104" s="190">
        <f t="shared" si="9"/>
        <v>1.9638025089605735</v>
      </c>
      <c r="D104" s="186">
        <f t="shared" si="19"/>
        <v>0</v>
      </c>
      <c r="E104" s="190">
        <f t="shared" si="11"/>
        <v>1.7204301075268817E-3</v>
      </c>
      <c r="F104" s="190">
        <f t="shared" si="12"/>
        <v>2.8673835125448029E-4</v>
      </c>
      <c r="G104" s="186">
        <f t="shared" si="13"/>
        <v>2.04441935483871</v>
      </c>
      <c r="H104" s="190">
        <f t="shared" si="14"/>
        <v>2.3444379928315411</v>
      </c>
      <c r="I104" s="190">
        <f t="shared" si="15"/>
        <v>2.2859828639699606</v>
      </c>
      <c r="J104" s="190">
        <f t="shared" si="16"/>
        <v>2.04441935483871</v>
      </c>
      <c r="K104" s="191">
        <f t="shared" si="17"/>
        <v>3.5842293906810036E-5</v>
      </c>
      <c r="M104" s="192">
        <f t="shared" si="18"/>
        <v>0.85133334645458858</v>
      </c>
      <c r="N104" s="193">
        <v>43818</v>
      </c>
    </row>
  </sheetData>
  <mergeCells count="24">
    <mergeCell ref="F54:N54"/>
    <mergeCell ref="B55:E55"/>
    <mergeCell ref="F55:H55"/>
    <mergeCell ref="J55:K55"/>
    <mergeCell ref="L55:M55"/>
    <mergeCell ref="A78:K78"/>
    <mergeCell ref="V11:W11"/>
    <mergeCell ref="Z11:AA11"/>
    <mergeCell ref="F32:R32"/>
    <mergeCell ref="B33:E33"/>
    <mergeCell ref="F33:H33"/>
    <mergeCell ref="I33:K33"/>
    <mergeCell ref="L33:M33"/>
    <mergeCell ref="N33:P33"/>
    <mergeCell ref="A1:AB1"/>
    <mergeCell ref="S6:T6"/>
    <mergeCell ref="K10:AB10"/>
    <mergeCell ref="B11:E11"/>
    <mergeCell ref="F11:I11"/>
    <mergeCell ref="K11:L11"/>
    <mergeCell ref="M11:N11"/>
    <mergeCell ref="O11:P11"/>
    <mergeCell ref="Q11:S11"/>
    <mergeCell ref="T11:U11"/>
  </mergeCells>
  <hyperlinks>
    <hyperlink ref="A8" location="Hyperlinks!A1" display="Hyperlinks!A1" xr:uid="{1D50B33B-685E-4AF9-BA4A-A7BB728E1621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40CA-7E6C-4960-9712-2C9E5283C8CD}">
  <sheetPr>
    <tabColor rgb="FF92D050"/>
  </sheetPr>
  <dimension ref="A1:AK115"/>
  <sheetViews>
    <sheetView topLeftCell="A54" zoomScale="90" zoomScaleNormal="90" workbookViewId="0">
      <selection activeCell="H108" sqref="H108"/>
    </sheetView>
  </sheetViews>
  <sheetFormatPr defaultRowHeight="14.25"/>
  <cols>
    <col min="1" max="1" width="12.5" customWidth="1"/>
    <col min="2" max="32" width="7.625" customWidth="1"/>
    <col min="33" max="33" width="1.125" customWidth="1"/>
    <col min="34" max="34" width="7.75" customWidth="1"/>
    <col min="35" max="36" width="7.875" customWidth="1"/>
  </cols>
  <sheetData>
    <row r="1" spans="1:37" ht="15.75">
      <c r="A1" s="194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7" ht="15.75">
      <c r="A2" s="194"/>
      <c r="B2" s="6"/>
      <c r="C2" s="6"/>
      <c r="D2" s="6"/>
      <c r="E2" s="6"/>
      <c r="F2" s="6"/>
      <c r="G2" s="6"/>
      <c r="H2" s="14" t="s">
        <v>15</v>
      </c>
      <c r="I2" s="6"/>
      <c r="J2" s="6"/>
      <c r="K2" s="195" t="s">
        <v>99</v>
      </c>
      <c r="L2" s="6"/>
      <c r="M2" s="6"/>
      <c r="N2" s="6"/>
      <c r="O2" s="6" t="s">
        <v>100</v>
      </c>
      <c r="P2" s="6"/>
      <c r="Q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7" ht="15.75">
      <c r="A3" s="194"/>
      <c r="B3" s="6"/>
      <c r="C3" s="6"/>
      <c r="D3" s="6"/>
      <c r="E3" s="6"/>
      <c r="F3" s="6"/>
      <c r="G3" s="6"/>
      <c r="H3" s="6"/>
      <c r="I3" s="6"/>
      <c r="J3" s="6"/>
      <c r="K3" s="15" t="s">
        <v>101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7" ht="15">
      <c r="A4" s="19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6" t="s">
        <v>102</v>
      </c>
      <c r="AI4" s="197"/>
      <c r="AJ4" s="198"/>
    </row>
    <row r="5" spans="1:37" ht="15.75" customHeight="1">
      <c r="A5" s="199" t="s">
        <v>103</v>
      </c>
      <c r="B5" s="199">
        <v>1</v>
      </c>
      <c r="C5" s="199">
        <v>2</v>
      </c>
      <c r="D5" s="199">
        <v>3</v>
      </c>
      <c r="E5" s="199">
        <v>4</v>
      </c>
      <c r="F5" s="199">
        <v>5</v>
      </c>
      <c r="G5" s="199">
        <v>6</v>
      </c>
      <c r="H5" s="199">
        <v>7</v>
      </c>
      <c r="I5" s="199">
        <v>8</v>
      </c>
      <c r="J5" s="199">
        <v>9</v>
      </c>
      <c r="K5" s="199">
        <v>10</v>
      </c>
      <c r="L5" s="199">
        <v>11</v>
      </c>
      <c r="M5" s="199">
        <v>12</v>
      </c>
      <c r="N5" s="199">
        <v>13</v>
      </c>
      <c r="O5" s="199">
        <v>14</v>
      </c>
      <c r="P5" s="199">
        <v>15</v>
      </c>
      <c r="Q5" s="199">
        <v>16</v>
      </c>
      <c r="R5" s="199">
        <v>17</v>
      </c>
      <c r="S5" s="199">
        <v>18</v>
      </c>
      <c r="T5" s="199">
        <v>19</v>
      </c>
      <c r="U5" s="199">
        <v>20</v>
      </c>
      <c r="V5" s="199">
        <v>21</v>
      </c>
      <c r="W5" s="199">
        <v>22</v>
      </c>
      <c r="X5" s="199">
        <v>23</v>
      </c>
      <c r="Y5" s="199">
        <v>24</v>
      </c>
      <c r="Z5" s="199">
        <v>25</v>
      </c>
      <c r="AA5" s="199">
        <v>26</v>
      </c>
      <c r="AB5" s="199">
        <v>27</v>
      </c>
      <c r="AC5" s="199">
        <v>28</v>
      </c>
      <c r="AD5" s="199">
        <v>29</v>
      </c>
      <c r="AE5" s="199">
        <v>30</v>
      </c>
      <c r="AF5" s="199">
        <v>31</v>
      </c>
      <c r="AG5" s="200"/>
      <c r="AH5" s="201" t="s">
        <v>46</v>
      </c>
      <c r="AI5" s="201" t="s">
        <v>104</v>
      </c>
      <c r="AJ5" s="199" t="s">
        <v>36</v>
      </c>
    </row>
    <row r="6" spans="1:37" ht="18.75" customHeight="1">
      <c r="A6" s="49">
        <v>43466</v>
      </c>
      <c r="B6" s="50">
        <v>2.3119999999999998</v>
      </c>
      <c r="C6" s="50">
        <v>1.9990000000000001</v>
      </c>
      <c r="D6" s="50">
        <v>2.1920000000000002</v>
      </c>
      <c r="E6" s="50">
        <v>2.2480000000000002</v>
      </c>
      <c r="F6" s="50">
        <v>1.8919999999999999</v>
      </c>
      <c r="G6" s="50">
        <v>2.0819999999999999</v>
      </c>
      <c r="H6" s="50">
        <v>2.149</v>
      </c>
      <c r="I6" s="50">
        <v>2.246</v>
      </c>
      <c r="J6" s="50">
        <v>2.0579999999999998</v>
      </c>
      <c r="K6" s="50">
        <v>1.4750000000000001</v>
      </c>
      <c r="L6" s="50">
        <v>0.73299999999999998</v>
      </c>
      <c r="M6" s="50">
        <v>0.91300000000000003</v>
      </c>
      <c r="N6" s="50">
        <v>1.194</v>
      </c>
      <c r="O6" s="50">
        <v>1.9670000000000001</v>
      </c>
      <c r="P6" s="50">
        <v>2.1549999999999998</v>
      </c>
      <c r="Q6" s="50">
        <v>2.0390000000000001</v>
      </c>
      <c r="R6" s="50">
        <v>1.69</v>
      </c>
      <c r="S6" s="50">
        <v>1.9390000000000001</v>
      </c>
      <c r="T6" s="50">
        <v>2.14</v>
      </c>
      <c r="U6" s="50">
        <v>2.0139999999999998</v>
      </c>
      <c r="V6" s="50">
        <v>1.409</v>
      </c>
      <c r="W6" s="50">
        <v>2.0379999999999998</v>
      </c>
      <c r="X6" s="50">
        <v>2.1110000000000002</v>
      </c>
      <c r="Y6" s="50">
        <v>1.98</v>
      </c>
      <c r="Z6" s="50">
        <v>2.0470000000000002</v>
      </c>
      <c r="AA6" s="50">
        <v>1.952</v>
      </c>
      <c r="AB6" s="50">
        <v>1.99</v>
      </c>
      <c r="AC6" s="50">
        <v>1.754</v>
      </c>
      <c r="AD6" s="50">
        <v>2.504</v>
      </c>
      <c r="AE6" s="50">
        <v>2.3639999999999999</v>
      </c>
      <c r="AF6" s="50">
        <v>2.2810000000000001</v>
      </c>
      <c r="AG6" s="202"/>
      <c r="AH6" s="203">
        <f>SUM(B6:AF6)</f>
        <v>59.866999999999983</v>
      </c>
      <c r="AI6" s="204">
        <f t="shared" ref="AI6:AI17" si="0">IF(ISERROR(AVERAGE(B6:AF6))," ",AVERAGE(B6:AF6))</f>
        <v>1.9311935483870963</v>
      </c>
      <c r="AJ6" s="205">
        <f>MAX(B6:AF6)</f>
        <v>2.504</v>
      </c>
    </row>
    <row r="7" spans="1:37" ht="18.75" customHeight="1">
      <c r="A7" s="55" t="s">
        <v>51</v>
      </c>
      <c r="B7" s="50">
        <v>2.27</v>
      </c>
      <c r="C7" s="206">
        <v>2.044</v>
      </c>
      <c r="D7" s="206">
        <v>2.1779999999999999</v>
      </c>
      <c r="E7" s="206">
        <v>0.91100000000000003</v>
      </c>
      <c r="F7" s="206">
        <v>1.262</v>
      </c>
      <c r="G7" s="206">
        <v>1.4850000000000001</v>
      </c>
      <c r="H7" s="206">
        <v>2.0640000000000001</v>
      </c>
      <c r="I7" s="206">
        <v>2.14</v>
      </c>
      <c r="J7" s="206">
        <v>2.0179999999999998</v>
      </c>
      <c r="K7" s="206">
        <v>2.0030000000000001</v>
      </c>
      <c r="L7" s="206">
        <v>2.0609999999999999</v>
      </c>
      <c r="M7" s="206">
        <v>2.2610000000000001</v>
      </c>
      <c r="N7" s="206">
        <v>2.4209999999999998</v>
      </c>
      <c r="O7" s="206">
        <v>1.89</v>
      </c>
      <c r="P7" s="206">
        <v>2.1819999999999999</v>
      </c>
      <c r="Q7" s="206">
        <v>2.1589999999999998</v>
      </c>
      <c r="R7" s="206">
        <v>2.0640000000000001</v>
      </c>
      <c r="S7" s="206">
        <v>1.351</v>
      </c>
      <c r="T7" s="206">
        <v>2.1280000000000001</v>
      </c>
      <c r="U7" s="206">
        <v>2.052</v>
      </c>
      <c r="V7" s="206">
        <v>1.9690000000000001</v>
      </c>
      <c r="W7" s="206">
        <v>2.1539999999999999</v>
      </c>
      <c r="X7" s="206">
        <v>2.0449999999999999</v>
      </c>
      <c r="Y7" s="206">
        <v>2.3530000000000002</v>
      </c>
      <c r="Z7" s="206">
        <v>1.83</v>
      </c>
      <c r="AA7" s="206">
        <v>2.153</v>
      </c>
      <c r="AB7" s="206">
        <v>2.077</v>
      </c>
      <c r="AC7" s="206">
        <v>2.0470000000000002</v>
      </c>
      <c r="AD7" s="207"/>
      <c r="AE7" s="207"/>
      <c r="AF7" s="208"/>
      <c r="AG7" s="202"/>
      <c r="AH7" s="203">
        <f>SUM(B7:AF7)</f>
        <v>55.571999999999989</v>
      </c>
      <c r="AI7" s="204">
        <f t="shared" si="0"/>
        <v>1.9847142857142852</v>
      </c>
      <c r="AJ7" s="205">
        <f t="shared" ref="AJ7:AJ17" si="1">MAX(B7:AF7)</f>
        <v>2.4209999999999998</v>
      </c>
    </row>
    <row r="8" spans="1:37" ht="18.75" customHeight="1">
      <c r="A8" s="55" t="s">
        <v>52</v>
      </c>
      <c r="B8" s="50">
        <v>2.056</v>
      </c>
      <c r="C8" s="50">
        <v>1.9419999999999999</v>
      </c>
      <c r="D8" s="50">
        <v>2.0179999999999998</v>
      </c>
      <c r="E8" s="50">
        <v>1.88</v>
      </c>
      <c r="F8" s="50">
        <v>2.0609999999999999</v>
      </c>
      <c r="G8" s="50">
        <v>1.978</v>
      </c>
      <c r="H8" s="50">
        <v>1.903</v>
      </c>
      <c r="I8" s="50">
        <v>2.1680000000000001</v>
      </c>
      <c r="J8" s="50">
        <v>1.958</v>
      </c>
      <c r="K8" s="50">
        <v>1.835</v>
      </c>
      <c r="L8" s="50">
        <v>2.0259999999999998</v>
      </c>
      <c r="M8" s="50">
        <v>2.0590000000000002</v>
      </c>
      <c r="N8" s="50">
        <v>2.101</v>
      </c>
      <c r="O8" s="50">
        <v>1.7010000000000001</v>
      </c>
      <c r="P8" s="50">
        <v>2.0030000000000001</v>
      </c>
      <c r="Q8" s="50">
        <v>1.8879999999999999</v>
      </c>
      <c r="R8" s="50">
        <v>1.911</v>
      </c>
      <c r="S8" s="50">
        <v>1.7230000000000001</v>
      </c>
      <c r="T8" s="50">
        <v>0.65300000000000002</v>
      </c>
      <c r="U8" s="50">
        <v>0.91</v>
      </c>
      <c r="V8" s="50">
        <v>0.53400000000000003</v>
      </c>
      <c r="W8" s="50">
        <v>1.0629999999999999</v>
      </c>
      <c r="X8" s="50">
        <v>0.97399999999999998</v>
      </c>
      <c r="Y8" s="50">
        <v>0</v>
      </c>
      <c r="Z8" s="50">
        <v>1.49</v>
      </c>
      <c r="AA8" s="50">
        <v>1.8</v>
      </c>
      <c r="AB8" s="50">
        <v>1.5009999999999999</v>
      </c>
      <c r="AC8" s="50">
        <v>1.3580000000000001</v>
      </c>
      <c r="AD8" s="50">
        <v>1.82</v>
      </c>
      <c r="AE8" s="50">
        <v>1.6379999999999999</v>
      </c>
      <c r="AF8" s="50">
        <v>3.246</v>
      </c>
      <c r="AG8" s="202"/>
      <c r="AH8" s="203">
        <f t="shared" ref="AH8:AH17" si="2">SUM(B8:AF8)</f>
        <v>52.197999999999986</v>
      </c>
      <c r="AI8" s="204">
        <f t="shared" si="0"/>
        <v>1.6838064516129028</v>
      </c>
      <c r="AJ8" s="205">
        <f t="shared" si="1"/>
        <v>3.246</v>
      </c>
    </row>
    <row r="9" spans="1:37" ht="18.75" customHeight="1">
      <c r="A9" s="55" t="s">
        <v>53</v>
      </c>
      <c r="B9" s="50">
        <v>2.06</v>
      </c>
      <c r="C9" s="50">
        <v>1.45</v>
      </c>
      <c r="D9" s="50">
        <v>1.8220000000000001</v>
      </c>
      <c r="E9" s="50">
        <v>1.843</v>
      </c>
      <c r="F9" s="50">
        <v>2.004</v>
      </c>
      <c r="G9" s="50">
        <v>1.89</v>
      </c>
      <c r="H9" s="50">
        <v>0.96199999999999997</v>
      </c>
      <c r="I9" s="50">
        <v>0.78300000000000003</v>
      </c>
      <c r="J9" s="50">
        <v>1.5569999999999999</v>
      </c>
      <c r="K9" s="50">
        <v>2.0249999999999999</v>
      </c>
      <c r="L9" s="50">
        <v>1.9690000000000001</v>
      </c>
      <c r="M9" s="50">
        <v>2.1150000000000002</v>
      </c>
      <c r="N9" s="50">
        <v>1.9510000000000001</v>
      </c>
      <c r="O9" s="50">
        <v>1.3720000000000001</v>
      </c>
      <c r="P9" s="50">
        <v>0.45</v>
      </c>
      <c r="Q9" s="50">
        <v>1.472</v>
      </c>
      <c r="R9" s="50">
        <v>1.3740000000000001</v>
      </c>
      <c r="S9" s="50">
        <v>1.804</v>
      </c>
      <c r="T9" s="50">
        <v>1.8109999999999999</v>
      </c>
      <c r="U9" s="50">
        <v>1.8540000000000001</v>
      </c>
      <c r="V9" s="50">
        <v>1.7949999999999999</v>
      </c>
      <c r="W9" s="50">
        <v>1.9690000000000001</v>
      </c>
      <c r="X9" s="50">
        <v>1.0940000000000001</v>
      </c>
      <c r="Y9" s="50">
        <v>1.998</v>
      </c>
      <c r="Z9" s="50">
        <v>0.93700000000000006</v>
      </c>
      <c r="AA9" s="50">
        <v>0.33500000000000002</v>
      </c>
      <c r="AB9" s="50">
        <v>1.133</v>
      </c>
      <c r="AC9" s="50">
        <v>1.444</v>
      </c>
      <c r="AD9" s="50">
        <v>1.7270000000000001</v>
      </c>
      <c r="AE9" s="50">
        <v>1.2889999999999999</v>
      </c>
      <c r="AF9" s="67"/>
      <c r="AG9" s="202"/>
      <c r="AH9" s="203">
        <f t="shared" si="2"/>
        <v>46.289000000000009</v>
      </c>
      <c r="AI9" s="204">
        <f t="shared" si="0"/>
        <v>1.542966666666667</v>
      </c>
      <c r="AJ9" s="205">
        <f t="shared" si="1"/>
        <v>2.1150000000000002</v>
      </c>
    </row>
    <row r="10" spans="1:37" ht="18.75" customHeight="1">
      <c r="A10" s="55" t="s">
        <v>54</v>
      </c>
      <c r="B10" s="50">
        <v>1.5620000000000001</v>
      </c>
      <c r="C10" s="50">
        <v>1.2430000000000001</v>
      </c>
      <c r="D10" s="50">
        <v>2.778</v>
      </c>
      <c r="E10" s="50">
        <v>1.7649999999999999</v>
      </c>
      <c r="F10" s="50">
        <v>2.3839999999999999</v>
      </c>
      <c r="G10" s="50">
        <v>2.149</v>
      </c>
      <c r="H10" s="50">
        <v>1.516</v>
      </c>
      <c r="I10" s="50">
        <v>1.216</v>
      </c>
      <c r="J10" s="50">
        <v>2.266</v>
      </c>
      <c r="K10" s="50">
        <v>1.6719999999999999</v>
      </c>
      <c r="L10" s="50">
        <v>2.2799999999999998</v>
      </c>
      <c r="M10" s="50">
        <v>1.724</v>
      </c>
      <c r="N10" s="50">
        <v>1.931</v>
      </c>
      <c r="O10" s="50">
        <v>2.1680000000000001</v>
      </c>
      <c r="P10" s="50">
        <v>1.964</v>
      </c>
      <c r="Q10" s="50">
        <v>1.899</v>
      </c>
      <c r="R10" s="50">
        <v>1.9079999999999999</v>
      </c>
      <c r="S10" s="50">
        <v>1.8620000000000001</v>
      </c>
      <c r="T10" s="50">
        <v>1.89</v>
      </c>
      <c r="U10" s="50">
        <v>1.972</v>
      </c>
      <c r="V10" s="50">
        <v>1.9930000000000001</v>
      </c>
      <c r="W10" s="50">
        <v>0</v>
      </c>
      <c r="X10" s="50">
        <v>1.7929999999999999</v>
      </c>
      <c r="Y10" s="50">
        <v>1.8080000000000001</v>
      </c>
      <c r="Z10" s="50">
        <v>1.8029999999999999</v>
      </c>
      <c r="AA10" s="50">
        <v>1.9830000000000001</v>
      </c>
      <c r="AB10" s="50">
        <v>1.96</v>
      </c>
      <c r="AC10" s="50">
        <v>1.8320000000000001</v>
      </c>
      <c r="AD10" s="50">
        <v>1.8959999999999999</v>
      </c>
      <c r="AE10" s="50">
        <v>1.706</v>
      </c>
      <c r="AF10" s="50">
        <v>1.921</v>
      </c>
      <c r="AG10" s="202"/>
      <c r="AH10" s="203">
        <f t="shared" si="2"/>
        <v>56.844000000000001</v>
      </c>
      <c r="AI10" s="204">
        <f t="shared" si="0"/>
        <v>1.8336774193548389</v>
      </c>
      <c r="AJ10" s="205">
        <f t="shared" si="1"/>
        <v>2.778</v>
      </c>
    </row>
    <row r="11" spans="1:37" ht="18.75" customHeight="1">
      <c r="A11" s="55" t="s">
        <v>55</v>
      </c>
      <c r="B11" s="50">
        <v>1.94</v>
      </c>
      <c r="C11" s="50">
        <v>1.6619999999999999</v>
      </c>
      <c r="D11" s="50">
        <v>1.851</v>
      </c>
      <c r="E11" s="50">
        <v>1.9379999999999999</v>
      </c>
      <c r="F11" s="50">
        <v>1.78</v>
      </c>
      <c r="G11" s="50">
        <v>2.0569999999999999</v>
      </c>
      <c r="H11" s="50">
        <v>1.9890000000000001</v>
      </c>
      <c r="I11" s="50">
        <v>1.9410000000000001</v>
      </c>
      <c r="J11" s="50">
        <v>1.8560000000000001</v>
      </c>
      <c r="K11" s="50">
        <v>2.0379999999999998</v>
      </c>
      <c r="L11" s="50">
        <v>2.25</v>
      </c>
      <c r="M11" s="50">
        <v>2.093</v>
      </c>
      <c r="N11" s="50">
        <v>2.1480000000000001</v>
      </c>
      <c r="O11" s="50">
        <v>2.3980000000000001</v>
      </c>
      <c r="P11" s="50">
        <v>1.639</v>
      </c>
      <c r="Q11" s="50">
        <v>2.9180000000000001</v>
      </c>
      <c r="R11" s="50">
        <v>2.3530000000000002</v>
      </c>
      <c r="S11" s="50">
        <v>2.5089999999999999</v>
      </c>
      <c r="T11" s="50">
        <v>2.4700000000000002</v>
      </c>
      <c r="U11" s="50">
        <v>2.6110000000000002</v>
      </c>
      <c r="V11" s="50">
        <v>2.0840000000000001</v>
      </c>
      <c r="W11" s="50">
        <v>1.4990000000000001</v>
      </c>
      <c r="X11" s="50">
        <v>2.1280000000000001</v>
      </c>
      <c r="Y11" s="50">
        <v>2.145</v>
      </c>
      <c r="Z11" s="50">
        <v>2.1760000000000002</v>
      </c>
      <c r="AA11" s="50">
        <v>2.1850000000000001</v>
      </c>
      <c r="AB11" s="50">
        <v>2.0289999999999999</v>
      </c>
      <c r="AC11" s="50">
        <v>2.12</v>
      </c>
      <c r="AD11" s="50">
        <v>2.0979999999999999</v>
      </c>
      <c r="AE11" s="50">
        <v>2.238</v>
      </c>
      <c r="AF11" s="67"/>
      <c r="AG11" s="202"/>
      <c r="AH11" s="203">
        <f t="shared" si="2"/>
        <v>63.143000000000008</v>
      </c>
      <c r="AI11" s="204">
        <f t="shared" si="0"/>
        <v>2.1047666666666669</v>
      </c>
      <c r="AJ11" s="205">
        <f t="shared" si="1"/>
        <v>2.9180000000000001</v>
      </c>
      <c r="AK11" s="209"/>
    </row>
    <row r="12" spans="1:37" ht="18.75" customHeight="1">
      <c r="A12" s="55" t="s">
        <v>56</v>
      </c>
      <c r="B12" s="50">
        <v>1.448</v>
      </c>
      <c r="C12" s="50">
        <v>1.7649999999999999</v>
      </c>
      <c r="D12" s="50">
        <v>1.5269999999999999</v>
      </c>
      <c r="E12" s="50">
        <v>1.399</v>
      </c>
      <c r="F12" s="50">
        <v>1.6040000000000001</v>
      </c>
      <c r="G12" s="50">
        <v>1.67</v>
      </c>
      <c r="H12" s="50">
        <v>1.8859999999999999</v>
      </c>
      <c r="I12" s="50">
        <v>2.085</v>
      </c>
      <c r="J12" s="50">
        <v>2.2360000000000002</v>
      </c>
      <c r="K12" s="50">
        <v>0</v>
      </c>
      <c r="L12" s="50">
        <v>2.3340000000000001</v>
      </c>
      <c r="M12" s="50">
        <v>2.3540000000000001</v>
      </c>
      <c r="N12" s="50">
        <v>2.1680000000000001</v>
      </c>
      <c r="O12" s="50">
        <v>2.1680000000000001</v>
      </c>
      <c r="P12" s="50">
        <v>2.1640000000000001</v>
      </c>
      <c r="Q12" s="50">
        <v>2.1230000000000002</v>
      </c>
      <c r="R12" s="50">
        <v>2.0790000000000002</v>
      </c>
      <c r="S12" s="50">
        <v>2.1669999999999998</v>
      </c>
      <c r="T12" s="50">
        <v>2.5859999999999999</v>
      </c>
      <c r="U12" s="50">
        <v>2.2189999999999999</v>
      </c>
      <c r="V12" s="50">
        <v>2.387</v>
      </c>
      <c r="W12" s="50">
        <v>2.0179999999999998</v>
      </c>
      <c r="X12" s="50">
        <v>2.6739999999999999</v>
      </c>
      <c r="Y12" s="50">
        <v>2.0760000000000001</v>
      </c>
      <c r="Z12" s="50">
        <v>1.863</v>
      </c>
      <c r="AA12" s="50">
        <v>2.2970000000000002</v>
      </c>
      <c r="AB12" s="50">
        <v>2.3479999999999999</v>
      </c>
      <c r="AC12" s="50">
        <v>2.2759999999999998</v>
      </c>
      <c r="AD12" s="50">
        <v>2.5640000000000001</v>
      </c>
      <c r="AE12" s="50">
        <v>2.4119999999999999</v>
      </c>
      <c r="AF12" s="50">
        <v>2.4089999999999998</v>
      </c>
      <c r="AG12" s="202"/>
      <c r="AH12" s="203">
        <f t="shared" si="2"/>
        <v>63.30599999999999</v>
      </c>
      <c r="AI12" s="204">
        <f t="shared" si="0"/>
        <v>2.0421290322580643</v>
      </c>
      <c r="AJ12" s="205">
        <f t="shared" si="1"/>
        <v>2.6739999999999999</v>
      </c>
    </row>
    <row r="13" spans="1:37" ht="18.75" customHeight="1">
      <c r="A13" s="55" t="s">
        <v>57</v>
      </c>
      <c r="B13" s="50">
        <v>3.4820000000000002</v>
      </c>
      <c r="C13" s="50">
        <v>2.673</v>
      </c>
      <c r="D13" s="50">
        <v>2.9430000000000001</v>
      </c>
      <c r="E13" s="50">
        <v>2.9390000000000001</v>
      </c>
      <c r="F13" s="50">
        <v>2.9420000000000002</v>
      </c>
      <c r="G13" s="50">
        <v>2.82</v>
      </c>
      <c r="H13" s="50">
        <v>2.6640000000000001</v>
      </c>
      <c r="I13" s="50">
        <v>2.411</v>
      </c>
      <c r="J13" s="50">
        <v>2.2850000000000001</v>
      </c>
      <c r="K13" s="50">
        <v>2.827</v>
      </c>
      <c r="L13" s="50">
        <v>2.4529999999999998</v>
      </c>
      <c r="M13" s="50">
        <v>2.48</v>
      </c>
      <c r="N13" s="50">
        <v>2.3759999999999999</v>
      </c>
      <c r="O13" s="50">
        <v>2.633</v>
      </c>
      <c r="P13" s="50">
        <v>2.633</v>
      </c>
      <c r="Q13" s="50">
        <v>2.3690000000000002</v>
      </c>
      <c r="R13" s="50">
        <v>2.363</v>
      </c>
      <c r="S13" s="50">
        <v>2.6589999999999998</v>
      </c>
      <c r="T13" s="50">
        <v>2.4990000000000001</v>
      </c>
      <c r="U13" s="50">
        <v>2.4950000000000001</v>
      </c>
      <c r="V13" s="50">
        <v>2.4</v>
      </c>
      <c r="W13" s="50">
        <v>2.3039999999999998</v>
      </c>
      <c r="X13" s="50">
        <v>2.2450000000000001</v>
      </c>
      <c r="Y13" s="50">
        <v>1.1339999999999999</v>
      </c>
      <c r="Z13" s="50">
        <v>1.641</v>
      </c>
      <c r="AA13" s="50">
        <v>1.9530000000000001</v>
      </c>
      <c r="AB13" s="210">
        <v>2.0960000000000001</v>
      </c>
      <c r="AC13" s="50">
        <v>2.2450000000000001</v>
      </c>
      <c r="AD13" s="50">
        <v>2.262</v>
      </c>
      <c r="AE13" s="50">
        <v>2.39</v>
      </c>
      <c r="AF13" s="50">
        <v>2.2810000000000001</v>
      </c>
      <c r="AG13" s="202"/>
      <c r="AH13" s="203">
        <f t="shared" si="2"/>
        <v>75.89700000000002</v>
      </c>
      <c r="AI13" s="204">
        <f t="shared" si="0"/>
        <v>2.4482903225806458</v>
      </c>
      <c r="AJ13" s="205">
        <f t="shared" si="1"/>
        <v>3.4820000000000002</v>
      </c>
    </row>
    <row r="14" spans="1:37" ht="18.75" customHeight="1">
      <c r="A14" s="55" t="s">
        <v>58</v>
      </c>
      <c r="B14" s="50">
        <v>2.2269999999999999</v>
      </c>
      <c r="C14" s="50">
        <v>1.694</v>
      </c>
      <c r="D14" s="50">
        <v>1.8260000000000001</v>
      </c>
      <c r="E14" s="50">
        <v>2.2669999999999999</v>
      </c>
      <c r="F14" s="50">
        <v>1.427</v>
      </c>
      <c r="G14" s="50">
        <v>1.998</v>
      </c>
      <c r="H14" s="50">
        <v>2.3650000000000002</v>
      </c>
      <c r="I14" s="50">
        <v>1.655</v>
      </c>
      <c r="J14" s="50">
        <v>2.2599999999999998</v>
      </c>
      <c r="K14" s="50">
        <v>3.6709999999999998</v>
      </c>
      <c r="L14" s="50">
        <v>0.85699999999999998</v>
      </c>
      <c r="M14" s="50">
        <v>1.8919999999999999</v>
      </c>
      <c r="N14" s="50">
        <v>2.4119999999999999</v>
      </c>
      <c r="O14" s="50">
        <v>1.776</v>
      </c>
      <c r="P14" s="50">
        <v>1.546</v>
      </c>
      <c r="Q14" s="50">
        <v>2.4129999999999998</v>
      </c>
      <c r="R14" s="50">
        <v>2.3260000000000001</v>
      </c>
      <c r="S14" s="50">
        <v>2.109</v>
      </c>
      <c r="T14" s="50">
        <v>2.016</v>
      </c>
      <c r="U14" s="50">
        <v>1.823</v>
      </c>
      <c r="V14" s="50">
        <v>1.1599999999999999</v>
      </c>
      <c r="W14" s="50">
        <v>1.476</v>
      </c>
      <c r="X14" s="50">
        <v>2.1080000000000001</v>
      </c>
      <c r="Y14" s="50">
        <v>1.778</v>
      </c>
      <c r="Z14" s="50">
        <v>1.919</v>
      </c>
      <c r="AA14" s="50">
        <v>1.4990000000000001</v>
      </c>
      <c r="AB14" s="50">
        <v>2.278</v>
      </c>
      <c r="AC14" s="50">
        <v>1.8360000000000001</v>
      </c>
      <c r="AD14" s="50">
        <v>1.798</v>
      </c>
      <c r="AE14" s="50">
        <v>1.94</v>
      </c>
      <c r="AF14" s="67"/>
      <c r="AG14" s="202"/>
      <c r="AH14" s="203">
        <f t="shared" si="2"/>
        <v>58.351999999999983</v>
      </c>
      <c r="AI14" s="204">
        <f t="shared" si="0"/>
        <v>1.9450666666666661</v>
      </c>
      <c r="AJ14" s="205">
        <f t="shared" si="1"/>
        <v>3.6709999999999998</v>
      </c>
    </row>
    <row r="15" spans="1:37" ht="18.75" customHeight="1">
      <c r="A15" s="55" t="s">
        <v>59</v>
      </c>
      <c r="B15" s="50">
        <v>2.4209999999999998</v>
      </c>
      <c r="C15" s="50">
        <v>2.06</v>
      </c>
      <c r="D15" s="50">
        <v>1.776</v>
      </c>
      <c r="E15" s="50">
        <v>1.8109999999999999</v>
      </c>
      <c r="F15" s="50">
        <v>1.673</v>
      </c>
      <c r="G15" s="50">
        <v>1.6439999999999999</v>
      </c>
      <c r="H15" s="50">
        <v>1.8740000000000001</v>
      </c>
      <c r="I15" s="50">
        <v>2.214</v>
      </c>
      <c r="J15" s="50">
        <v>1.802</v>
      </c>
      <c r="K15" s="50">
        <v>1.8819999999999999</v>
      </c>
      <c r="L15" s="50">
        <v>1.6850000000000001</v>
      </c>
      <c r="M15" s="50">
        <v>1.9279999999999999</v>
      </c>
      <c r="N15" s="50">
        <v>1.5620000000000001</v>
      </c>
      <c r="O15" s="50">
        <v>1.9730000000000001</v>
      </c>
      <c r="P15" s="50">
        <v>1.86</v>
      </c>
      <c r="Q15" s="50">
        <v>2.1880000000000002</v>
      </c>
      <c r="R15" s="50">
        <v>2.081</v>
      </c>
      <c r="S15" s="50">
        <v>1.615</v>
      </c>
      <c r="T15" s="50">
        <v>1.827</v>
      </c>
      <c r="U15" s="50">
        <v>2.5179999999999998</v>
      </c>
      <c r="V15" s="50">
        <v>2.4729999999999999</v>
      </c>
      <c r="W15" s="50">
        <v>2.6819999999999999</v>
      </c>
      <c r="X15" s="50">
        <v>2.4300000000000002</v>
      </c>
      <c r="Y15" s="50">
        <v>2.0910000000000002</v>
      </c>
      <c r="Z15" s="50">
        <v>2.419</v>
      </c>
      <c r="AA15" s="50">
        <v>2.4220000000000002</v>
      </c>
      <c r="AB15" s="50">
        <v>2.2069999999999999</v>
      </c>
      <c r="AC15" s="50">
        <v>2.355</v>
      </c>
      <c r="AD15" s="50">
        <v>2.3050000000000002</v>
      </c>
      <c r="AE15" s="50">
        <v>2.2509999999999999</v>
      </c>
      <c r="AF15" s="50">
        <v>1.847</v>
      </c>
      <c r="AG15" s="202"/>
      <c r="AH15" s="203">
        <f t="shared" si="2"/>
        <v>63.875999999999998</v>
      </c>
      <c r="AI15" s="204">
        <f t="shared" si="0"/>
        <v>2.060516129032258</v>
      </c>
      <c r="AJ15" s="205">
        <f t="shared" si="1"/>
        <v>2.6819999999999999</v>
      </c>
    </row>
    <row r="16" spans="1:37" ht="18.75" customHeight="1">
      <c r="A16" s="55" t="s">
        <v>60</v>
      </c>
      <c r="B16" s="50">
        <v>2.0270000000000001</v>
      </c>
      <c r="C16" s="50">
        <v>2.1030000000000002</v>
      </c>
      <c r="D16" s="50">
        <v>2.0350000000000001</v>
      </c>
      <c r="E16" s="50">
        <v>2.0550000000000002</v>
      </c>
      <c r="F16" s="50">
        <v>2.1709999999999998</v>
      </c>
      <c r="G16" s="50">
        <v>2.121</v>
      </c>
      <c r="H16" s="50">
        <v>2.0510000000000002</v>
      </c>
      <c r="I16" s="50">
        <v>2.09</v>
      </c>
      <c r="J16" s="50">
        <v>1.927</v>
      </c>
      <c r="K16" s="50">
        <v>1.9750000000000001</v>
      </c>
      <c r="L16" s="50">
        <v>2.1030000000000002</v>
      </c>
      <c r="M16" s="50">
        <v>2.3690000000000002</v>
      </c>
      <c r="N16" s="50">
        <v>2.0259999999999998</v>
      </c>
      <c r="O16" s="50">
        <v>1.694</v>
      </c>
      <c r="P16" s="50">
        <v>2.0249999999999999</v>
      </c>
      <c r="Q16" s="50">
        <v>2.0699999999999998</v>
      </c>
      <c r="R16" s="50">
        <v>1.8420000000000001</v>
      </c>
      <c r="S16" s="50">
        <v>2.0249999999999999</v>
      </c>
      <c r="T16" s="50">
        <v>2.0430000000000001</v>
      </c>
      <c r="U16" s="50">
        <v>2.0430000000000001</v>
      </c>
      <c r="V16" s="50">
        <v>1.9590000000000001</v>
      </c>
      <c r="W16" s="50">
        <v>1.956</v>
      </c>
      <c r="X16" s="50">
        <v>1.921</v>
      </c>
      <c r="Y16" s="50">
        <v>2.0419999999999998</v>
      </c>
      <c r="Z16" s="50">
        <v>1.952</v>
      </c>
      <c r="AA16" s="50">
        <v>1.925</v>
      </c>
      <c r="AB16" s="50">
        <v>1.901</v>
      </c>
      <c r="AC16" s="50">
        <v>1.716</v>
      </c>
      <c r="AD16" s="50">
        <v>2.0030000000000001</v>
      </c>
      <c r="AE16" s="50">
        <v>2.089</v>
      </c>
      <c r="AF16" s="67"/>
      <c r="AG16" s="202"/>
      <c r="AH16" s="203">
        <f t="shared" si="2"/>
        <v>60.259</v>
      </c>
      <c r="AI16" s="204">
        <f t="shared" si="0"/>
        <v>2.0086333333333335</v>
      </c>
      <c r="AJ16" s="205">
        <f t="shared" si="1"/>
        <v>2.3690000000000002</v>
      </c>
    </row>
    <row r="17" spans="1:37" ht="18.75" customHeight="1">
      <c r="A17" s="55" t="s">
        <v>61</v>
      </c>
      <c r="B17" s="50">
        <v>1.8140000000000001</v>
      </c>
      <c r="C17" s="50">
        <v>1.5840000000000001</v>
      </c>
      <c r="D17" s="50">
        <v>1.752</v>
      </c>
      <c r="E17" s="50">
        <v>1.895</v>
      </c>
      <c r="F17" s="50">
        <v>1.78</v>
      </c>
      <c r="G17" s="50">
        <v>1.8420000000000001</v>
      </c>
      <c r="H17" s="50">
        <v>1.895</v>
      </c>
      <c r="I17" s="50">
        <v>1.9</v>
      </c>
      <c r="J17" s="50">
        <v>1.978</v>
      </c>
      <c r="K17" s="50">
        <v>1.889</v>
      </c>
      <c r="L17" s="50">
        <v>1.663</v>
      </c>
      <c r="M17" s="50">
        <v>1.849</v>
      </c>
      <c r="N17" s="50">
        <v>2.0739999999999998</v>
      </c>
      <c r="O17" s="50">
        <v>2.0230000000000001</v>
      </c>
      <c r="P17" s="50">
        <v>2.0049999999999999</v>
      </c>
      <c r="Q17" s="50">
        <v>1.873</v>
      </c>
      <c r="R17" s="50">
        <v>1.0289999999999999</v>
      </c>
      <c r="S17" s="50">
        <v>1.877</v>
      </c>
      <c r="T17" s="50">
        <v>1.32</v>
      </c>
      <c r="U17" s="50">
        <v>1.6850000000000001</v>
      </c>
      <c r="V17" s="50">
        <v>1.6140000000000001</v>
      </c>
      <c r="W17" s="50">
        <v>1.661</v>
      </c>
      <c r="X17" s="50">
        <v>1.1830000000000001</v>
      </c>
      <c r="Y17" s="50">
        <v>1.409</v>
      </c>
      <c r="Z17" s="50">
        <v>1.66</v>
      </c>
      <c r="AA17" s="50">
        <v>1.3140000000000001</v>
      </c>
      <c r="AB17" s="50">
        <v>1.7390000000000001</v>
      </c>
      <c r="AC17" s="50">
        <v>2.1850000000000001</v>
      </c>
      <c r="AD17" s="50">
        <v>3.3010000000000002</v>
      </c>
      <c r="AE17" s="50">
        <v>2.33</v>
      </c>
      <c r="AF17" s="50">
        <v>2.367</v>
      </c>
      <c r="AG17" s="202"/>
      <c r="AH17" s="203">
        <f t="shared" si="2"/>
        <v>56.489999999999995</v>
      </c>
      <c r="AI17" s="204">
        <f t="shared" si="0"/>
        <v>1.8222580645161288</v>
      </c>
      <c r="AJ17" s="205">
        <f t="shared" si="1"/>
        <v>3.3010000000000002</v>
      </c>
    </row>
    <row r="18" spans="1:37" ht="6.75" customHeight="1">
      <c r="A18" s="211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3"/>
    </row>
    <row r="19" spans="1:37" ht="15">
      <c r="A19" s="196" t="s">
        <v>105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214"/>
      <c r="AI19" s="215"/>
      <c r="AJ19" s="198"/>
    </row>
    <row r="20" spans="1:37">
      <c r="A20" s="199" t="s">
        <v>103</v>
      </c>
      <c r="B20" s="199">
        <v>1</v>
      </c>
      <c r="C20" s="199">
        <v>2</v>
      </c>
      <c r="D20" s="199">
        <v>3</v>
      </c>
      <c r="E20" s="199">
        <v>4</v>
      </c>
      <c r="F20" s="199">
        <v>5</v>
      </c>
      <c r="G20" s="199">
        <v>6</v>
      </c>
      <c r="H20" s="199">
        <v>7</v>
      </c>
      <c r="I20" s="199">
        <v>8</v>
      </c>
      <c r="J20" s="199">
        <v>9</v>
      </c>
      <c r="K20" s="199">
        <v>10</v>
      </c>
      <c r="L20" s="199">
        <v>11</v>
      </c>
      <c r="M20" s="199">
        <v>12</v>
      </c>
      <c r="N20" s="199">
        <v>13</v>
      </c>
      <c r="O20" s="199">
        <v>14</v>
      </c>
      <c r="P20" s="199">
        <v>15</v>
      </c>
      <c r="Q20" s="199">
        <v>16</v>
      </c>
      <c r="R20" s="199">
        <v>17</v>
      </c>
      <c r="S20" s="199">
        <v>18</v>
      </c>
      <c r="T20" s="199">
        <v>19</v>
      </c>
      <c r="U20" s="199">
        <v>20</v>
      </c>
      <c r="V20" s="199">
        <v>21</v>
      </c>
      <c r="W20" s="199">
        <v>22</v>
      </c>
      <c r="X20" s="199">
        <v>23</v>
      </c>
      <c r="Y20" s="199">
        <v>24</v>
      </c>
      <c r="Z20" s="199">
        <v>25</v>
      </c>
      <c r="AA20" s="199">
        <v>26</v>
      </c>
      <c r="AB20" s="199">
        <v>27</v>
      </c>
      <c r="AC20" s="199">
        <v>28</v>
      </c>
      <c r="AD20" s="199">
        <v>29</v>
      </c>
      <c r="AE20" s="199">
        <v>30</v>
      </c>
      <c r="AF20" s="199">
        <v>31</v>
      </c>
      <c r="AG20" s="200"/>
      <c r="AH20" s="201" t="s">
        <v>46</v>
      </c>
      <c r="AI20" s="201" t="s">
        <v>104</v>
      </c>
      <c r="AJ20" s="199" t="s">
        <v>36</v>
      </c>
    </row>
    <row r="21" spans="1:37" ht="18.75" customHeight="1">
      <c r="A21" s="49">
        <v>43466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202"/>
      <c r="AH21" s="203">
        <f>SUM(B21:AF21)</f>
        <v>0</v>
      </c>
      <c r="AI21" s="204">
        <f t="shared" ref="AI21:AI32" si="3">IF(ISERROR(AVERAGE(B21:AF21))," ",AVERAGE(B21:AF21))</f>
        <v>0</v>
      </c>
      <c r="AJ21" s="205">
        <f>MAX(B21:AF21)</f>
        <v>0</v>
      </c>
    </row>
    <row r="22" spans="1:37" ht="18.75" customHeight="1">
      <c r="A22" s="55" t="s">
        <v>51</v>
      </c>
      <c r="B22" s="50">
        <v>0</v>
      </c>
      <c r="C22" s="206">
        <v>0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7"/>
      <c r="AE22" s="207"/>
      <c r="AF22" s="208"/>
      <c r="AG22" s="202"/>
      <c r="AH22" s="203">
        <f>SUM(B22:AF22)</f>
        <v>0</v>
      </c>
      <c r="AI22" s="204">
        <f t="shared" si="3"/>
        <v>0</v>
      </c>
      <c r="AJ22" s="205">
        <f t="shared" ref="AJ22:AJ32" si="4">MAX(B22:AF22)</f>
        <v>0</v>
      </c>
    </row>
    <row r="23" spans="1:37" ht="18.75" customHeight="1">
      <c r="A23" s="55" t="s">
        <v>52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202"/>
      <c r="AH23" s="203">
        <f t="shared" ref="AH23:AH32" si="5">SUM(B23:AF23)</f>
        <v>0</v>
      </c>
      <c r="AI23" s="204">
        <f t="shared" si="3"/>
        <v>0</v>
      </c>
      <c r="AJ23" s="205">
        <f t="shared" si="4"/>
        <v>0</v>
      </c>
    </row>
    <row r="24" spans="1:37" ht="18.75" customHeight="1">
      <c r="A24" s="55" t="s">
        <v>53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67"/>
      <c r="AG24" s="202"/>
      <c r="AH24" s="203">
        <f t="shared" si="5"/>
        <v>0</v>
      </c>
      <c r="AI24" s="204">
        <f t="shared" si="3"/>
        <v>0</v>
      </c>
      <c r="AJ24" s="205">
        <f t="shared" si="4"/>
        <v>0</v>
      </c>
    </row>
    <row r="25" spans="1:37" ht="18.75" customHeight="1">
      <c r="A25" s="55" t="s">
        <v>54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202"/>
      <c r="AH25" s="203">
        <f t="shared" si="5"/>
        <v>0</v>
      </c>
      <c r="AI25" s="204">
        <f t="shared" si="3"/>
        <v>0</v>
      </c>
      <c r="AJ25" s="205">
        <f t="shared" si="4"/>
        <v>0</v>
      </c>
    </row>
    <row r="26" spans="1:37" ht="18.75" customHeight="1">
      <c r="A26" s="55" t="s">
        <v>55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67"/>
      <c r="AG26" s="202"/>
      <c r="AH26" s="203">
        <f t="shared" si="5"/>
        <v>0</v>
      </c>
      <c r="AI26" s="204">
        <f t="shared" si="3"/>
        <v>0</v>
      </c>
      <c r="AJ26" s="205">
        <f t="shared" si="4"/>
        <v>0</v>
      </c>
      <c r="AK26" s="209"/>
    </row>
    <row r="27" spans="1:37" ht="18.75" customHeight="1">
      <c r="A27" s="55" t="s">
        <v>56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202"/>
      <c r="AH27" s="203">
        <f t="shared" si="5"/>
        <v>0</v>
      </c>
      <c r="AI27" s="204">
        <f t="shared" si="3"/>
        <v>0</v>
      </c>
      <c r="AJ27" s="205">
        <f t="shared" si="4"/>
        <v>0</v>
      </c>
    </row>
    <row r="28" spans="1:37" ht="18.75" customHeight="1">
      <c r="A28" s="55" t="s">
        <v>57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210">
        <v>0</v>
      </c>
      <c r="AC28" s="50">
        <v>0</v>
      </c>
      <c r="AD28" s="50">
        <v>0</v>
      </c>
      <c r="AE28" s="50">
        <v>0</v>
      </c>
      <c r="AF28" s="50">
        <v>0</v>
      </c>
      <c r="AG28" s="202"/>
      <c r="AH28" s="203">
        <f t="shared" si="5"/>
        <v>0</v>
      </c>
      <c r="AI28" s="204">
        <f t="shared" si="3"/>
        <v>0</v>
      </c>
      <c r="AJ28" s="205">
        <f t="shared" si="4"/>
        <v>0</v>
      </c>
    </row>
    <row r="29" spans="1:37" ht="18.75" customHeight="1">
      <c r="A29" s="55" t="s">
        <v>58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67"/>
      <c r="AG29" s="202"/>
      <c r="AH29" s="203">
        <f t="shared" si="5"/>
        <v>0</v>
      </c>
      <c r="AI29" s="204">
        <f t="shared" si="3"/>
        <v>0</v>
      </c>
      <c r="AJ29" s="205">
        <f t="shared" si="4"/>
        <v>0</v>
      </c>
    </row>
    <row r="30" spans="1:37" ht="18.75" customHeight="1">
      <c r="A30" s="55" t="s">
        <v>59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202"/>
      <c r="AH30" s="203">
        <f t="shared" si="5"/>
        <v>0</v>
      </c>
      <c r="AI30" s="204">
        <f t="shared" si="3"/>
        <v>0</v>
      </c>
      <c r="AJ30" s="205">
        <f t="shared" si="4"/>
        <v>0</v>
      </c>
    </row>
    <row r="31" spans="1:37" ht="18.75" customHeight="1">
      <c r="A31" s="55" t="s">
        <v>60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67"/>
      <c r="AG31" s="202"/>
      <c r="AH31" s="203">
        <f t="shared" si="5"/>
        <v>0</v>
      </c>
      <c r="AI31" s="204">
        <f t="shared" si="3"/>
        <v>0</v>
      </c>
      <c r="AJ31" s="205">
        <f t="shared" si="4"/>
        <v>0</v>
      </c>
    </row>
    <row r="32" spans="1:37" ht="18.75" customHeight="1">
      <c r="A32" s="55" t="s">
        <v>61</v>
      </c>
      <c r="B32" s="50">
        <v>0</v>
      </c>
      <c r="C32" s="50">
        <v>0.16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202"/>
      <c r="AH32" s="203">
        <f t="shared" si="5"/>
        <v>0.16</v>
      </c>
      <c r="AI32" s="204">
        <f t="shared" si="3"/>
        <v>5.1612903225806452E-3</v>
      </c>
      <c r="AJ32" s="205">
        <f t="shared" si="4"/>
        <v>0.16</v>
      </c>
    </row>
    <row r="33" spans="1:36" ht="5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3"/>
    </row>
    <row r="34" spans="1:36" ht="15">
      <c r="A34" s="196" t="s">
        <v>106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214" t="s">
        <v>106</v>
      </c>
      <c r="AI34" s="215"/>
      <c r="AJ34" s="198"/>
    </row>
    <row r="35" spans="1:36">
      <c r="A35" s="199" t="s">
        <v>103</v>
      </c>
      <c r="B35" s="199">
        <v>1</v>
      </c>
      <c r="C35" s="199">
        <v>2</v>
      </c>
      <c r="D35" s="199">
        <v>3</v>
      </c>
      <c r="E35" s="199">
        <v>4</v>
      </c>
      <c r="F35" s="199">
        <v>5</v>
      </c>
      <c r="G35" s="199">
        <v>6</v>
      </c>
      <c r="H35" s="199">
        <v>7</v>
      </c>
      <c r="I35" s="199">
        <v>8</v>
      </c>
      <c r="J35" s="199">
        <v>9</v>
      </c>
      <c r="K35" s="199">
        <v>10</v>
      </c>
      <c r="L35" s="199">
        <v>11</v>
      </c>
      <c r="M35" s="199">
        <v>12</v>
      </c>
      <c r="N35" s="199">
        <v>13</v>
      </c>
      <c r="O35" s="199">
        <v>14</v>
      </c>
      <c r="P35" s="199">
        <v>15</v>
      </c>
      <c r="Q35" s="199">
        <v>16</v>
      </c>
      <c r="R35" s="199">
        <v>17</v>
      </c>
      <c r="S35" s="199">
        <v>18</v>
      </c>
      <c r="T35" s="199">
        <v>19</v>
      </c>
      <c r="U35" s="199">
        <v>20</v>
      </c>
      <c r="V35" s="199">
        <v>21</v>
      </c>
      <c r="W35" s="199">
        <v>22</v>
      </c>
      <c r="X35" s="199">
        <v>23</v>
      </c>
      <c r="Y35" s="199">
        <v>24</v>
      </c>
      <c r="Z35" s="199">
        <v>25</v>
      </c>
      <c r="AA35" s="199">
        <v>26</v>
      </c>
      <c r="AB35" s="199">
        <v>27</v>
      </c>
      <c r="AC35" s="199">
        <v>28</v>
      </c>
      <c r="AD35" s="199">
        <v>29</v>
      </c>
      <c r="AE35" s="199">
        <v>30</v>
      </c>
      <c r="AF35" s="199">
        <v>31</v>
      </c>
      <c r="AG35" s="200"/>
      <c r="AH35" s="201" t="s">
        <v>46</v>
      </c>
      <c r="AI35" s="201" t="s">
        <v>104</v>
      </c>
      <c r="AJ35" s="199" t="s">
        <v>36</v>
      </c>
    </row>
    <row r="36" spans="1:36" ht="18.75" customHeight="1">
      <c r="A36" s="49">
        <v>43466</v>
      </c>
      <c r="B36" s="50">
        <v>2.0990000000000002</v>
      </c>
      <c r="C36" s="50">
        <v>2.0030000000000001</v>
      </c>
      <c r="D36" s="50">
        <v>4.3109999999999999</v>
      </c>
      <c r="E36" s="50">
        <v>3.5870000000000002</v>
      </c>
      <c r="F36" s="50">
        <v>3.41</v>
      </c>
      <c r="G36" s="50">
        <v>1.962</v>
      </c>
      <c r="H36" s="50">
        <v>1.8280000000000001</v>
      </c>
      <c r="I36" s="50">
        <v>2.8210000000000002</v>
      </c>
      <c r="J36" s="50">
        <v>2.9710000000000001</v>
      </c>
      <c r="K36" s="50">
        <v>2.9990000000000001</v>
      </c>
      <c r="L36" s="50">
        <v>2.8170000000000002</v>
      </c>
      <c r="M36" s="50">
        <v>0.68200000000000005</v>
      </c>
      <c r="N36" s="50">
        <v>0.55000000000000004</v>
      </c>
      <c r="O36" s="50">
        <v>0.53200000000000003</v>
      </c>
      <c r="P36" s="50">
        <v>0.51400000000000001</v>
      </c>
      <c r="Q36" s="50">
        <v>3.5259999999999998</v>
      </c>
      <c r="R36" s="50">
        <v>4.0780000000000003</v>
      </c>
      <c r="S36" s="50">
        <v>2.5089999999999999</v>
      </c>
      <c r="T36" s="50">
        <v>2.2669999999999999</v>
      </c>
      <c r="U36" s="50">
        <v>2.2610000000000001</v>
      </c>
      <c r="V36" s="50">
        <v>0.125</v>
      </c>
      <c r="W36" s="50">
        <v>4.0869999999999997</v>
      </c>
      <c r="X36" s="50">
        <v>2.17</v>
      </c>
      <c r="Y36" s="50">
        <v>2.0009999999999999</v>
      </c>
      <c r="Z36" s="50">
        <v>3.5569999999999999</v>
      </c>
      <c r="AA36" s="50">
        <v>3.7480000000000002</v>
      </c>
      <c r="AB36" s="50">
        <v>2.177</v>
      </c>
      <c r="AC36" s="50">
        <v>2.044</v>
      </c>
      <c r="AD36" s="50">
        <v>1.9910000000000001</v>
      </c>
      <c r="AE36" s="50">
        <v>3.629</v>
      </c>
      <c r="AF36" s="50">
        <v>3.621</v>
      </c>
      <c r="AG36" s="202"/>
      <c r="AH36" s="203">
        <f>SUM(B36:AF36)</f>
        <v>76.877000000000024</v>
      </c>
      <c r="AI36" s="204">
        <f t="shared" ref="AI36:AI47" si="6">IF(ISERROR(AVERAGE(B36:AF36))," ",AVERAGE(B36:AF36))</f>
        <v>2.4799032258064524</v>
      </c>
      <c r="AJ36" s="205">
        <f>MAX(B36:AF36)</f>
        <v>4.3109999999999999</v>
      </c>
    </row>
    <row r="37" spans="1:36" ht="18.75" customHeight="1">
      <c r="A37" s="55" t="s">
        <v>51</v>
      </c>
      <c r="B37" s="50">
        <v>2.0990000000000002</v>
      </c>
      <c r="C37" s="206">
        <v>2.0030000000000001</v>
      </c>
      <c r="D37" s="206">
        <v>4.3109999999999999</v>
      </c>
      <c r="E37" s="206">
        <v>3.5870000000000002</v>
      </c>
      <c r="F37" s="206">
        <v>3.41</v>
      </c>
      <c r="G37" s="206">
        <v>1.962</v>
      </c>
      <c r="H37" s="206">
        <v>1.8280000000000001</v>
      </c>
      <c r="I37" s="206">
        <v>2.8210000000000002</v>
      </c>
      <c r="J37" s="206">
        <v>2.9710000000000001</v>
      </c>
      <c r="K37" s="206">
        <v>2.9990000000000001</v>
      </c>
      <c r="L37" s="206">
        <v>2.8170000000000002</v>
      </c>
      <c r="M37" s="206">
        <v>0.68200000000000005</v>
      </c>
      <c r="N37" s="206">
        <v>0.55000000000000004</v>
      </c>
      <c r="O37" s="206">
        <v>0.53200000000000003</v>
      </c>
      <c r="P37" s="206">
        <v>0.51400000000000001</v>
      </c>
      <c r="Q37" s="206">
        <v>3.5259999999999998</v>
      </c>
      <c r="R37" s="206">
        <v>4.0780000000000003</v>
      </c>
      <c r="S37" s="206">
        <v>2.5089999999999999</v>
      </c>
      <c r="T37" s="206">
        <v>2.2669999999999999</v>
      </c>
      <c r="U37" s="206">
        <v>2.2610000000000001</v>
      </c>
      <c r="V37" s="206">
        <v>0.125</v>
      </c>
      <c r="W37" s="206">
        <v>4.0869999999999997</v>
      </c>
      <c r="X37" s="206">
        <v>2.17</v>
      </c>
      <c r="Y37" s="206">
        <v>2.0009999999999999</v>
      </c>
      <c r="Z37" s="206">
        <v>3.5569999999999999</v>
      </c>
      <c r="AA37" s="206">
        <v>3.7480000000000002</v>
      </c>
      <c r="AB37" s="206">
        <v>2.177</v>
      </c>
      <c r="AC37" s="206">
        <v>2.044</v>
      </c>
      <c r="AD37" s="207"/>
      <c r="AE37" s="207"/>
      <c r="AF37" s="208"/>
      <c r="AG37" s="202"/>
      <c r="AH37" s="203">
        <f>SUM(B37:AF37)</f>
        <v>67.636000000000024</v>
      </c>
      <c r="AI37" s="204">
        <f t="shared" si="6"/>
        <v>2.4155714285714294</v>
      </c>
      <c r="AJ37" s="205">
        <f t="shared" ref="AJ37:AJ47" si="7">MAX(B37:AF37)</f>
        <v>4.3109999999999999</v>
      </c>
    </row>
    <row r="38" spans="1:36" ht="18.75" customHeight="1">
      <c r="A38" s="55" t="s">
        <v>52</v>
      </c>
      <c r="B38" s="50">
        <v>3.798</v>
      </c>
      <c r="C38" s="50">
        <v>0.49099999999999999</v>
      </c>
      <c r="D38" s="50">
        <v>0.68200000000000005</v>
      </c>
      <c r="E38" s="50">
        <v>3.0009999999999999</v>
      </c>
      <c r="F38" s="50">
        <v>2.2970000000000002</v>
      </c>
      <c r="G38" s="50">
        <v>3.5859999999999999</v>
      </c>
      <c r="H38" s="50">
        <v>3.1440000000000001</v>
      </c>
      <c r="I38" s="50">
        <v>3.3439999999999999</v>
      </c>
      <c r="J38" s="50">
        <v>2.0089999999999999</v>
      </c>
      <c r="K38" s="50">
        <v>1.5880000000000001</v>
      </c>
      <c r="L38" s="50">
        <v>0.81499999999999995</v>
      </c>
      <c r="M38" s="50">
        <v>2.7240000000000002</v>
      </c>
      <c r="N38" s="50">
        <v>0.60599999999999998</v>
      </c>
      <c r="O38" s="50">
        <v>2.1989999999999998</v>
      </c>
      <c r="P38" s="50">
        <v>2.7429999999999999</v>
      </c>
      <c r="Q38" s="50">
        <v>2.4260000000000002</v>
      </c>
      <c r="R38" s="50">
        <v>2.19</v>
      </c>
      <c r="S38" s="50">
        <v>2.4119999999999999</v>
      </c>
      <c r="T38" s="50">
        <v>2.1930000000000001</v>
      </c>
      <c r="U38" s="50">
        <v>1.831</v>
      </c>
      <c r="V38" s="50">
        <v>0.84499999999999997</v>
      </c>
      <c r="W38" s="50">
        <v>0.68899999999999995</v>
      </c>
      <c r="X38" s="50">
        <v>0.60699999999999998</v>
      </c>
      <c r="Y38" s="50">
        <v>0.59</v>
      </c>
      <c r="Z38" s="50">
        <v>2.669</v>
      </c>
      <c r="AA38" s="50">
        <v>2.9239999999999999</v>
      </c>
      <c r="AB38" s="50">
        <v>0.61399999999999999</v>
      </c>
      <c r="AC38" s="50">
        <v>0.67800000000000005</v>
      </c>
      <c r="AD38" s="50">
        <v>0.90900000000000003</v>
      </c>
      <c r="AE38" s="50">
        <v>0.89300000000000002</v>
      </c>
      <c r="AF38" s="50">
        <v>5.5419999999999998</v>
      </c>
      <c r="AG38" s="202"/>
      <c r="AH38" s="203">
        <f t="shared" ref="AH38:AH47" si="8">SUM(B38:AF38)</f>
        <v>61.039000000000001</v>
      </c>
      <c r="AI38" s="204">
        <f t="shared" si="6"/>
        <v>1.9690000000000001</v>
      </c>
      <c r="AJ38" s="205">
        <f t="shared" si="7"/>
        <v>5.5419999999999998</v>
      </c>
    </row>
    <row r="39" spans="1:36" ht="18.75" customHeight="1">
      <c r="A39" s="55" t="s">
        <v>53</v>
      </c>
      <c r="B39" s="50">
        <v>2.2909999999999999</v>
      </c>
      <c r="C39" s="50">
        <v>1.488</v>
      </c>
      <c r="D39" s="50">
        <v>2.5489999999999999</v>
      </c>
      <c r="E39" s="50">
        <v>2.0960000000000001</v>
      </c>
      <c r="F39" s="50">
        <v>2.145</v>
      </c>
      <c r="G39" s="50">
        <v>2.36</v>
      </c>
      <c r="H39" s="50">
        <v>1.6559999999999999</v>
      </c>
      <c r="I39" s="50">
        <v>2.0619999999999998</v>
      </c>
      <c r="J39" s="50">
        <v>0.45700000000000002</v>
      </c>
      <c r="K39" s="50">
        <v>2.63</v>
      </c>
      <c r="L39" s="50">
        <v>2.8849999999999998</v>
      </c>
      <c r="M39" s="50">
        <v>3.58</v>
      </c>
      <c r="N39" s="50">
        <v>3.407</v>
      </c>
      <c r="O39" s="50">
        <v>2.5129999999999999</v>
      </c>
      <c r="P39" s="50">
        <v>0.70899999999999996</v>
      </c>
      <c r="Q39" s="50">
        <v>0.64800000000000002</v>
      </c>
      <c r="R39" s="50">
        <v>0.63600000000000001</v>
      </c>
      <c r="S39" s="50">
        <v>2.532</v>
      </c>
      <c r="T39" s="50">
        <v>2.6760000000000002</v>
      </c>
      <c r="U39" s="50">
        <v>2.3079999999999998</v>
      </c>
      <c r="V39" s="50">
        <v>0.64700000000000002</v>
      </c>
      <c r="W39" s="50">
        <v>3.1960000000000002</v>
      </c>
      <c r="X39" s="50">
        <v>2.79</v>
      </c>
      <c r="Y39" s="50">
        <v>1.702</v>
      </c>
      <c r="Z39" s="50">
        <v>0.69299999999999995</v>
      </c>
      <c r="AA39" s="50">
        <v>0.70499999999999996</v>
      </c>
      <c r="AB39" s="50">
        <v>0.67200000000000004</v>
      </c>
      <c r="AC39" s="50">
        <v>0.73499999999999999</v>
      </c>
      <c r="AD39" s="50">
        <v>2.6349999999999998</v>
      </c>
      <c r="AE39" s="50">
        <v>2.5430000000000001</v>
      </c>
      <c r="AF39" s="67"/>
      <c r="AG39" s="202"/>
      <c r="AH39" s="203">
        <f t="shared" si="8"/>
        <v>57.945999999999991</v>
      </c>
      <c r="AI39" s="204">
        <f t="shared" si="6"/>
        <v>1.9315333333333331</v>
      </c>
      <c r="AJ39" s="205">
        <f t="shared" si="7"/>
        <v>3.58</v>
      </c>
    </row>
    <row r="40" spans="1:36" ht="18.75" customHeight="1">
      <c r="A40" s="55" t="s">
        <v>54</v>
      </c>
      <c r="B40" s="50">
        <v>2.6890000000000001</v>
      </c>
      <c r="C40" s="50">
        <v>2.6669999999999998</v>
      </c>
      <c r="D40" s="50">
        <v>2.673</v>
      </c>
      <c r="E40" s="50">
        <v>2.5830000000000002</v>
      </c>
      <c r="F40" s="50">
        <v>2.617</v>
      </c>
      <c r="G40" s="50">
        <v>2.3119999999999998</v>
      </c>
      <c r="H40" s="50">
        <v>2.3540000000000001</v>
      </c>
      <c r="I40" s="50">
        <v>2.629</v>
      </c>
      <c r="J40" s="50">
        <v>2.68</v>
      </c>
      <c r="K40" s="50">
        <v>2.0960000000000001</v>
      </c>
      <c r="L40" s="50">
        <v>1.9670000000000001</v>
      </c>
      <c r="M40" s="50">
        <v>1.9830000000000001</v>
      </c>
      <c r="N40" s="50">
        <v>1.899</v>
      </c>
      <c r="O40" s="50">
        <v>1.6819999999999999</v>
      </c>
      <c r="P40" s="50">
        <v>2.6629999999999998</v>
      </c>
      <c r="Q40" s="50">
        <v>3.2440000000000002</v>
      </c>
      <c r="R40" s="50">
        <v>3.3149999999999999</v>
      </c>
      <c r="S40" s="50">
        <v>3.294</v>
      </c>
      <c r="T40" s="50">
        <v>1.216</v>
      </c>
      <c r="U40" s="50">
        <v>1.9359999999999999</v>
      </c>
      <c r="V40" s="50">
        <v>2.746</v>
      </c>
      <c r="W40" s="50">
        <v>2.3250000000000002</v>
      </c>
      <c r="X40" s="50">
        <v>3.7719999999999998</v>
      </c>
      <c r="Y40" s="50">
        <v>2.33</v>
      </c>
      <c r="Z40" s="50">
        <v>1.8819999999999999</v>
      </c>
      <c r="AA40" s="50">
        <v>1.734</v>
      </c>
      <c r="AB40" s="50">
        <v>1.891</v>
      </c>
      <c r="AC40" s="50">
        <v>1.7470000000000001</v>
      </c>
      <c r="AD40" s="50">
        <v>3.1120000000000001</v>
      </c>
      <c r="AE40" s="50">
        <v>0.54100000000000004</v>
      </c>
      <c r="AF40" s="50">
        <v>5.2889999999999997</v>
      </c>
      <c r="AG40" s="202"/>
      <c r="AH40" s="203">
        <f t="shared" si="8"/>
        <v>75.867999999999995</v>
      </c>
      <c r="AI40" s="204">
        <f t="shared" si="6"/>
        <v>2.4473548387096771</v>
      </c>
      <c r="AJ40" s="205">
        <f t="shared" si="7"/>
        <v>5.2889999999999997</v>
      </c>
    </row>
    <row r="41" spans="1:36" ht="18.75" customHeight="1">
      <c r="A41" s="55" t="s">
        <v>55</v>
      </c>
      <c r="B41" s="50">
        <v>1.99</v>
      </c>
      <c r="C41" s="50">
        <v>2.1459999999999999</v>
      </c>
      <c r="D41" s="50">
        <v>2.077</v>
      </c>
      <c r="E41" s="50">
        <v>2.2320000000000002</v>
      </c>
      <c r="F41" s="50">
        <v>1.677</v>
      </c>
      <c r="G41" s="50">
        <v>2.7949999999999999</v>
      </c>
      <c r="H41" s="50">
        <v>2.7440000000000002</v>
      </c>
      <c r="I41" s="50">
        <v>2.4020000000000001</v>
      </c>
      <c r="J41" s="50">
        <v>2.4470000000000001</v>
      </c>
      <c r="K41" s="50">
        <v>2.4780000000000002</v>
      </c>
      <c r="L41" s="50">
        <v>2.4169999999999998</v>
      </c>
      <c r="M41" s="50">
        <v>2.464</v>
      </c>
      <c r="N41" s="50">
        <v>2.44</v>
      </c>
      <c r="O41" s="50">
        <v>2.39</v>
      </c>
      <c r="P41" s="50">
        <v>1.8260000000000001</v>
      </c>
      <c r="Q41" s="50">
        <v>1.764</v>
      </c>
      <c r="R41" s="50">
        <v>1.8440000000000001</v>
      </c>
      <c r="S41" s="50">
        <v>1.861</v>
      </c>
      <c r="T41" s="50">
        <v>2.1549999999999998</v>
      </c>
      <c r="U41" s="50">
        <v>2.4580000000000002</v>
      </c>
      <c r="V41" s="50">
        <v>2.1419999999999999</v>
      </c>
      <c r="W41" s="50">
        <v>2.431</v>
      </c>
      <c r="X41" s="50">
        <v>2.4369999999999998</v>
      </c>
      <c r="Y41" s="50">
        <v>2.73</v>
      </c>
      <c r="Z41" s="50">
        <v>2.7850000000000001</v>
      </c>
      <c r="AA41" s="50">
        <v>2.76</v>
      </c>
      <c r="AB41" s="50">
        <v>2.8740000000000001</v>
      </c>
      <c r="AC41" s="50">
        <v>2.5390000000000001</v>
      </c>
      <c r="AD41" s="50">
        <v>2.637</v>
      </c>
      <c r="AE41" s="50">
        <v>3.0310000000000001</v>
      </c>
      <c r="AF41" s="67"/>
      <c r="AG41" s="202"/>
      <c r="AH41" s="203">
        <f t="shared" si="8"/>
        <v>70.972999999999999</v>
      </c>
      <c r="AI41" s="204">
        <f t="shared" si="6"/>
        <v>2.3657666666666666</v>
      </c>
      <c r="AJ41" s="205">
        <f t="shared" si="7"/>
        <v>3.0310000000000001</v>
      </c>
    </row>
    <row r="42" spans="1:36" ht="18.75" customHeight="1">
      <c r="A42" s="55" t="s">
        <v>56</v>
      </c>
      <c r="B42" s="50">
        <v>0.96599999999999997</v>
      </c>
      <c r="C42" s="50">
        <v>2.8109999999999999</v>
      </c>
      <c r="D42" s="50">
        <v>2.9790000000000001</v>
      </c>
      <c r="E42" s="50">
        <v>2.7629999999999999</v>
      </c>
      <c r="F42" s="50">
        <v>1.0860000000000001</v>
      </c>
      <c r="G42" s="50">
        <v>0.315</v>
      </c>
      <c r="H42" s="50">
        <v>1.1279999999999999</v>
      </c>
      <c r="I42" s="50">
        <v>2.375</v>
      </c>
      <c r="J42" s="50">
        <v>2.3980000000000001</v>
      </c>
      <c r="K42" s="50">
        <v>2.3370000000000002</v>
      </c>
      <c r="L42" s="50">
        <v>2.81</v>
      </c>
      <c r="M42" s="50">
        <v>2.734</v>
      </c>
      <c r="N42" s="50">
        <v>2.673</v>
      </c>
      <c r="O42" s="50">
        <v>2.452</v>
      </c>
      <c r="P42" s="50">
        <v>2.6920000000000002</v>
      </c>
      <c r="Q42" s="50">
        <v>2.69</v>
      </c>
      <c r="R42" s="50">
        <v>2.8889999999999998</v>
      </c>
      <c r="S42" s="50">
        <v>2.5019999999999998</v>
      </c>
      <c r="T42" s="50">
        <v>6.0000000000000001E-3</v>
      </c>
      <c r="U42" s="50">
        <v>2.7519999999999998</v>
      </c>
      <c r="V42" s="50">
        <v>2.2559999999999998</v>
      </c>
      <c r="W42" s="50">
        <v>2.37</v>
      </c>
      <c r="X42" s="50">
        <v>2.8479999999999999</v>
      </c>
      <c r="Y42" s="50">
        <v>2.5830000000000002</v>
      </c>
      <c r="Z42" s="50">
        <v>2.4929999999999999</v>
      </c>
      <c r="AA42" s="50">
        <v>2.5289999999999999</v>
      </c>
      <c r="AB42" s="50">
        <v>2.4510000000000001</v>
      </c>
      <c r="AC42" s="50">
        <v>2.4849999999999999</v>
      </c>
      <c r="AD42" s="50">
        <v>8.5619999999999994</v>
      </c>
      <c r="AE42" s="50">
        <v>0.126</v>
      </c>
      <c r="AF42" s="50">
        <v>2.476</v>
      </c>
      <c r="AG42" s="202"/>
      <c r="AH42" s="203">
        <f t="shared" si="8"/>
        <v>74.537000000000006</v>
      </c>
      <c r="AI42" s="204">
        <f t="shared" si="6"/>
        <v>2.4044193548387098</v>
      </c>
      <c r="AJ42" s="205">
        <f t="shared" si="7"/>
        <v>8.5619999999999994</v>
      </c>
    </row>
    <row r="43" spans="1:36" ht="18.75" customHeight="1">
      <c r="A43" s="55" t="s">
        <v>57</v>
      </c>
      <c r="B43" s="50">
        <v>1.7190000000000001</v>
      </c>
      <c r="C43" s="50">
        <v>2.1960000000000002</v>
      </c>
      <c r="D43" s="50">
        <v>2.2770000000000001</v>
      </c>
      <c r="E43" s="50">
        <v>2.3140000000000001</v>
      </c>
      <c r="F43" s="50">
        <v>2.302</v>
      </c>
      <c r="G43" s="50">
        <v>2.496</v>
      </c>
      <c r="H43" s="50">
        <v>2.2949999999999999</v>
      </c>
      <c r="I43" s="50">
        <v>2.407</v>
      </c>
      <c r="J43" s="50">
        <v>1.623</v>
      </c>
      <c r="K43" s="50">
        <v>2.2309999999999999</v>
      </c>
      <c r="L43" s="50">
        <v>2.2639999999999998</v>
      </c>
      <c r="M43" s="50">
        <v>2.2850000000000001</v>
      </c>
      <c r="N43" s="50">
        <v>2.4060000000000001</v>
      </c>
      <c r="O43" s="50">
        <v>2.4449999999999998</v>
      </c>
      <c r="P43" s="50">
        <v>2.7309999999999999</v>
      </c>
      <c r="Q43" s="50">
        <v>2.3479999999999999</v>
      </c>
      <c r="R43" s="50">
        <v>2.798</v>
      </c>
      <c r="S43" s="50">
        <v>2.4700000000000002</v>
      </c>
      <c r="T43" s="50">
        <v>3.8109999999999999</v>
      </c>
      <c r="U43" s="50">
        <v>2.2770000000000001</v>
      </c>
      <c r="V43" s="50">
        <v>2.673</v>
      </c>
      <c r="W43" s="50">
        <v>0.97599999999999998</v>
      </c>
      <c r="X43" s="50">
        <v>4.6020000000000003</v>
      </c>
      <c r="Y43" s="50">
        <v>2.758</v>
      </c>
      <c r="Z43" s="50">
        <v>1.0920000000000001</v>
      </c>
      <c r="AA43" s="50">
        <v>0.72099999999999997</v>
      </c>
      <c r="AB43" s="210">
        <v>3.71</v>
      </c>
      <c r="AC43" s="50">
        <v>4.1870000000000003</v>
      </c>
      <c r="AD43" s="50">
        <v>3.4279999999999999</v>
      </c>
      <c r="AE43" s="50">
        <v>3.2570000000000001</v>
      </c>
      <c r="AF43" s="50">
        <v>0.245</v>
      </c>
      <c r="AG43" s="202"/>
      <c r="AH43" s="203">
        <f t="shared" si="8"/>
        <v>75.343999999999994</v>
      </c>
      <c r="AI43" s="204">
        <f t="shared" si="6"/>
        <v>2.4304516129032256</v>
      </c>
      <c r="AJ43" s="205">
        <f t="shared" si="7"/>
        <v>4.6020000000000003</v>
      </c>
    </row>
    <row r="44" spans="1:36" ht="18.75" customHeight="1">
      <c r="A44" s="55" t="s">
        <v>58</v>
      </c>
      <c r="B44" s="50">
        <v>2.3610000000000002</v>
      </c>
      <c r="C44" s="50">
        <v>2.8069999999999999</v>
      </c>
      <c r="D44" s="50">
        <v>2.9079999999999999</v>
      </c>
      <c r="E44" s="50">
        <v>3.1840000000000002</v>
      </c>
      <c r="F44" s="50">
        <v>0</v>
      </c>
      <c r="G44" s="50">
        <v>2.82</v>
      </c>
      <c r="H44" s="50">
        <v>1.274</v>
      </c>
      <c r="I44" s="50">
        <v>2.5019999999999998</v>
      </c>
      <c r="J44" s="50">
        <v>2.8929999999999998</v>
      </c>
      <c r="K44" s="50">
        <v>2.9060000000000001</v>
      </c>
      <c r="L44" s="50">
        <v>3.0070000000000001</v>
      </c>
      <c r="M44" s="50">
        <v>2.9820000000000002</v>
      </c>
      <c r="N44" s="50">
        <v>0.17799999999999999</v>
      </c>
      <c r="O44" s="50">
        <v>0.113</v>
      </c>
      <c r="P44" s="50">
        <v>2.1110000000000002</v>
      </c>
      <c r="Q44" s="50">
        <v>2.5590000000000002</v>
      </c>
      <c r="R44" s="50">
        <v>2.629</v>
      </c>
      <c r="S44" s="50">
        <v>2.6150000000000002</v>
      </c>
      <c r="T44" s="50">
        <v>2.6850000000000001</v>
      </c>
      <c r="U44" s="50">
        <v>2.847</v>
      </c>
      <c r="V44" s="50">
        <v>2.4740000000000002</v>
      </c>
      <c r="W44" s="50">
        <v>1.7490000000000001</v>
      </c>
      <c r="X44" s="50">
        <v>0.16700000000000001</v>
      </c>
      <c r="Y44" s="50">
        <v>0.35899999999999999</v>
      </c>
      <c r="Z44" s="50">
        <v>1.3580000000000001</v>
      </c>
      <c r="AA44" s="50">
        <v>1.8160000000000001</v>
      </c>
      <c r="AB44" s="50">
        <v>1.486</v>
      </c>
      <c r="AC44" s="50">
        <v>2.0910000000000002</v>
      </c>
      <c r="AD44" s="50">
        <v>1.8759999999999999</v>
      </c>
      <c r="AE44" s="50">
        <v>1.7949999999999999</v>
      </c>
      <c r="AF44" s="67"/>
      <c r="AG44" s="202"/>
      <c r="AH44" s="203">
        <f t="shared" si="8"/>
        <v>60.552000000000007</v>
      </c>
      <c r="AI44" s="204">
        <f t="shared" si="6"/>
        <v>2.0184000000000002</v>
      </c>
      <c r="AJ44" s="205">
        <f t="shared" si="7"/>
        <v>3.1840000000000002</v>
      </c>
    </row>
    <row r="45" spans="1:36" ht="18.75" customHeight="1">
      <c r="A45" s="55" t="s">
        <v>59</v>
      </c>
      <c r="B45" s="50">
        <v>3.085</v>
      </c>
      <c r="C45" s="50">
        <v>3.2309999999999999</v>
      </c>
      <c r="D45" s="50">
        <v>3.2170000000000001</v>
      </c>
      <c r="E45" s="50">
        <v>1.018</v>
      </c>
      <c r="F45" s="50">
        <v>2.66</v>
      </c>
      <c r="G45" s="50">
        <v>2.7370000000000001</v>
      </c>
      <c r="H45" s="50">
        <v>2.6909999999999998</v>
      </c>
      <c r="I45" s="50">
        <v>2.3980000000000001</v>
      </c>
      <c r="J45" s="50">
        <v>2.4249999999999998</v>
      </c>
      <c r="K45" s="50">
        <v>2.36</v>
      </c>
      <c r="L45" s="50">
        <v>2.4620000000000002</v>
      </c>
      <c r="M45" s="50">
        <v>1.1299999999999999</v>
      </c>
      <c r="N45" s="50">
        <v>1.3129999999999999</v>
      </c>
      <c r="O45" s="50">
        <v>3.3410000000000002</v>
      </c>
      <c r="P45" s="50">
        <v>3.1949999999999998</v>
      </c>
      <c r="Q45" s="50">
        <v>2.855</v>
      </c>
      <c r="R45" s="50">
        <v>1.4710000000000001</v>
      </c>
      <c r="S45" s="50">
        <v>1.155</v>
      </c>
      <c r="T45" s="50">
        <v>2.4940000000000002</v>
      </c>
      <c r="U45" s="50">
        <v>4.59</v>
      </c>
      <c r="V45" s="50">
        <v>0.246</v>
      </c>
      <c r="W45" s="50">
        <v>2.0089999999999999</v>
      </c>
      <c r="X45" s="50">
        <v>3.113</v>
      </c>
      <c r="Y45" s="50">
        <v>3.1080000000000001</v>
      </c>
      <c r="Z45" s="50">
        <v>3.1070000000000002</v>
      </c>
      <c r="AA45" s="50">
        <v>2.8220000000000001</v>
      </c>
      <c r="AB45" s="50">
        <v>2.722</v>
      </c>
      <c r="AC45" s="50">
        <v>2.8</v>
      </c>
      <c r="AD45" s="50">
        <v>2.8279999999999998</v>
      </c>
      <c r="AE45" s="50">
        <v>3.157</v>
      </c>
      <c r="AF45" s="50">
        <v>3.0979999999999999</v>
      </c>
      <c r="AG45" s="202"/>
      <c r="AH45" s="203">
        <f t="shared" si="8"/>
        <v>78.837999999999994</v>
      </c>
      <c r="AI45" s="204">
        <f t="shared" si="6"/>
        <v>2.5431612903225806</v>
      </c>
      <c r="AJ45" s="205">
        <f t="shared" si="7"/>
        <v>4.59</v>
      </c>
    </row>
    <row r="46" spans="1:36" ht="18.75" customHeight="1">
      <c r="A46" s="55" t="s">
        <v>60</v>
      </c>
      <c r="B46" s="50">
        <v>2.0379999999999998</v>
      </c>
      <c r="C46" s="50">
        <v>2.97</v>
      </c>
      <c r="D46" s="50">
        <v>2.9630000000000001</v>
      </c>
      <c r="E46" s="50">
        <v>2.8029999999999999</v>
      </c>
      <c r="F46" s="50">
        <v>2.9289999999999998</v>
      </c>
      <c r="G46" s="50">
        <v>2.4670000000000001</v>
      </c>
      <c r="H46" s="50">
        <v>2.532</v>
      </c>
      <c r="I46" s="50">
        <v>2.6070000000000002</v>
      </c>
      <c r="J46" s="50">
        <v>2.4049999999999998</v>
      </c>
      <c r="K46" s="50">
        <v>2.2450000000000001</v>
      </c>
      <c r="L46" s="50">
        <v>2.4929999999999999</v>
      </c>
      <c r="M46" s="50">
        <v>2.6589999999999998</v>
      </c>
      <c r="N46" s="50">
        <v>2.633</v>
      </c>
      <c r="O46" s="50">
        <v>2.6120000000000001</v>
      </c>
      <c r="P46" s="50">
        <v>2.4159999999999999</v>
      </c>
      <c r="Q46" s="50">
        <v>2.5030000000000001</v>
      </c>
      <c r="R46" s="50">
        <v>2.3969999999999998</v>
      </c>
      <c r="S46" s="50">
        <v>2.4729999999999999</v>
      </c>
      <c r="T46" s="50">
        <v>2.645</v>
      </c>
      <c r="U46" s="50">
        <v>2.6869999999999998</v>
      </c>
      <c r="V46" s="50">
        <v>2.6789999999999998</v>
      </c>
      <c r="W46" s="50">
        <v>2.6589999999999998</v>
      </c>
      <c r="X46" s="50">
        <v>2.6589999999999998</v>
      </c>
      <c r="Y46" s="50">
        <v>2.2360000000000002</v>
      </c>
      <c r="Z46" s="50">
        <v>1.704</v>
      </c>
      <c r="AA46" s="50">
        <v>2.149</v>
      </c>
      <c r="AB46" s="50">
        <v>2.0409999999999999</v>
      </c>
      <c r="AC46" s="50">
        <v>2.1819999999999999</v>
      </c>
      <c r="AD46" s="50">
        <v>1.7330000000000001</v>
      </c>
      <c r="AE46" s="50">
        <v>1.853</v>
      </c>
      <c r="AF46" s="67"/>
      <c r="AG46" s="202"/>
      <c r="AH46" s="203">
        <f t="shared" si="8"/>
        <v>73.371999999999986</v>
      </c>
      <c r="AI46" s="204">
        <f t="shared" si="6"/>
        <v>2.4457333333333326</v>
      </c>
      <c r="AJ46" s="205">
        <f t="shared" si="7"/>
        <v>2.97</v>
      </c>
    </row>
    <row r="47" spans="1:36" ht="18.75" customHeight="1">
      <c r="A47" s="55" t="s">
        <v>61</v>
      </c>
      <c r="B47" s="50">
        <v>0.55800000000000005</v>
      </c>
      <c r="C47" s="50">
        <v>5.6379999999999999</v>
      </c>
      <c r="D47" s="50">
        <v>0.83399999999999996</v>
      </c>
      <c r="E47" s="50">
        <v>0.74</v>
      </c>
      <c r="F47" s="50">
        <v>1.881</v>
      </c>
      <c r="G47" s="50">
        <v>2.1840000000000002</v>
      </c>
      <c r="H47" s="50">
        <v>2.5150000000000001</v>
      </c>
      <c r="I47" s="50">
        <v>2.5870000000000002</v>
      </c>
      <c r="J47" s="50">
        <v>2.581</v>
      </c>
      <c r="K47" s="50">
        <v>2.62</v>
      </c>
      <c r="L47" s="50">
        <v>2.5379999999999998</v>
      </c>
      <c r="M47" s="50">
        <v>2.4809999999999999</v>
      </c>
      <c r="N47" s="50">
        <v>2.4580000000000002</v>
      </c>
      <c r="O47" s="50">
        <v>2.468</v>
      </c>
      <c r="P47" s="50">
        <v>1.2749999999999999</v>
      </c>
      <c r="Q47" s="50">
        <v>1.111</v>
      </c>
      <c r="R47" s="50">
        <v>3.2559999999999998</v>
      </c>
      <c r="S47" s="50">
        <v>2.4830000000000001</v>
      </c>
      <c r="T47" s="50">
        <v>4.7489999999999997</v>
      </c>
      <c r="U47" s="50">
        <v>0</v>
      </c>
      <c r="V47" s="50">
        <v>2.2799999999999998</v>
      </c>
      <c r="W47" s="50">
        <v>1.006</v>
      </c>
      <c r="X47" s="50">
        <v>0.86299999999999999</v>
      </c>
      <c r="Y47" s="50">
        <v>0.89600000000000002</v>
      </c>
      <c r="Z47" s="50">
        <v>1.774</v>
      </c>
      <c r="AA47" s="50">
        <v>1.921</v>
      </c>
      <c r="AB47" s="50">
        <v>1.8069999999999999</v>
      </c>
      <c r="AC47" s="50">
        <v>1.7609999999999999</v>
      </c>
      <c r="AD47" s="50">
        <v>1.147</v>
      </c>
      <c r="AE47" s="50">
        <v>1.1459999999999999</v>
      </c>
      <c r="AF47" s="50">
        <v>3.819</v>
      </c>
      <c r="AG47" s="202"/>
      <c r="AH47" s="203">
        <f t="shared" si="8"/>
        <v>63.377000000000002</v>
      </c>
      <c r="AI47" s="204">
        <f t="shared" si="6"/>
        <v>2.04441935483871</v>
      </c>
      <c r="AJ47" s="205">
        <f t="shared" si="7"/>
        <v>5.6379999999999999</v>
      </c>
    </row>
    <row r="48" spans="1:36" ht="3.75" customHeight="1">
      <c r="A48" s="211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3"/>
    </row>
    <row r="49" spans="1:36" ht="15">
      <c r="A49" s="196" t="s">
        <v>107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216"/>
      <c r="AH49" s="214" t="s">
        <v>107</v>
      </c>
      <c r="AI49" s="215"/>
      <c r="AJ49" s="198"/>
    </row>
    <row r="50" spans="1:36">
      <c r="A50" s="199" t="s">
        <v>103</v>
      </c>
      <c r="B50" s="199">
        <v>1</v>
      </c>
      <c r="C50" s="199">
        <v>2</v>
      </c>
      <c r="D50" s="199">
        <v>3</v>
      </c>
      <c r="E50" s="199">
        <v>4</v>
      </c>
      <c r="F50" s="199">
        <v>5</v>
      </c>
      <c r="G50" s="199">
        <v>6</v>
      </c>
      <c r="H50" s="199">
        <v>7</v>
      </c>
      <c r="I50" s="199">
        <v>8</v>
      </c>
      <c r="J50" s="199">
        <v>9</v>
      </c>
      <c r="K50" s="199">
        <v>10</v>
      </c>
      <c r="L50" s="199">
        <v>11</v>
      </c>
      <c r="M50" s="199">
        <v>12</v>
      </c>
      <c r="N50" s="199">
        <v>13</v>
      </c>
      <c r="O50" s="199">
        <v>14</v>
      </c>
      <c r="P50" s="199">
        <v>15</v>
      </c>
      <c r="Q50" s="199">
        <v>16</v>
      </c>
      <c r="R50" s="199">
        <v>17</v>
      </c>
      <c r="S50" s="199">
        <v>18</v>
      </c>
      <c r="T50" s="199">
        <v>19</v>
      </c>
      <c r="U50" s="199">
        <v>20</v>
      </c>
      <c r="V50" s="199">
        <v>21</v>
      </c>
      <c r="W50" s="199">
        <v>22</v>
      </c>
      <c r="X50" s="199">
        <v>23</v>
      </c>
      <c r="Y50" s="199">
        <v>24</v>
      </c>
      <c r="Z50" s="199">
        <v>25</v>
      </c>
      <c r="AA50" s="199">
        <v>26</v>
      </c>
      <c r="AB50" s="199">
        <v>27</v>
      </c>
      <c r="AC50" s="199">
        <v>28</v>
      </c>
      <c r="AD50" s="199">
        <v>29</v>
      </c>
      <c r="AE50" s="199">
        <v>30</v>
      </c>
      <c r="AF50" s="199">
        <v>31</v>
      </c>
      <c r="AG50" s="200"/>
      <c r="AH50" s="201" t="s">
        <v>46</v>
      </c>
      <c r="AI50" s="201" t="s">
        <v>104</v>
      </c>
      <c r="AJ50" s="199" t="s">
        <v>36</v>
      </c>
    </row>
    <row r="51" spans="1:36" ht="18.75" customHeight="1">
      <c r="A51" s="49">
        <v>43466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0.23799999999999999</v>
      </c>
      <c r="I51" s="50">
        <v>8.7999999999999995E-2</v>
      </c>
      <c r="J51" s="50">
        <v>0.376</v>
      </c>
      <c r="K51" s="50">
        <v>4.2000000000000003E-2</v>
      </c>
      <c r="L51" s="50">
        <v>3.1E-2</v>
      </c>
      <c r="M51" s="50">
        <v>0.70799999999999996</v>
      </c>
      <c r="N51" s="50">
        <v>1.2669999999999999</v>
      </c>
      <c r="O51" s="50">
        <v>0.20300000000000001</v>
      </c>
      <c r="P51" s="50">
        <v>0</v>
      </c>
      <c r="Q51" s="50">
        <v>4.2000000000000003E-2</v>
      </c>
      <c r="R51" s="50">
        <v>1.9E-2</v>
      </c>
      <c r="S51" s="50">
        <v>0</v>
      </c>
      <c r="T51" s="50">
        <v>5.0000000000000001E-3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2.7E-2</v>
      </c>
      <c r="AD51" s="50">
        <v>0</v>
      </c>
      <c r="AE51" s="50">
        <v>7.1999999999999995E-2</v>
      </c>
      <c r="AF51" s="50">
        <v>0</v>
      </c>
      <c r="AG51" s="202"/>
      <c r="AH51" s="203">
        <f>SUM(B51:AF51)</f>
        <v>3.1179999999999999</v>
      </c>
      <c r="AI51" s="204">
        <f t="shared" ref="AI51:AI62" si="9">IF(ISERROR(AVERAGE(B51:AF51))," ",AVERAGE(B51:AF51))</f>
        <v>0.10058064516129032</v>
      </c>
      <c r="AJ51" s="205">
        <f>MAX(B51:AF51)</f>
        <v>1.2669999999999999</v>
      </c>
    </row>
    <row r="52" spans="1:36" ht="18.75" customHeight="1">
      <c r="A52" s="55" t="s">
        <v>51</v>
      </c>
      <c r="B52" s="50">
        <v>0</v>
      </c>
      <c r="C52" s="206">
        <v>0</v>
      </c>
      <c r="D52" s="206">
        <v>0</v>
      </c>
      <c r="E52" s="206">
        <v>0</v>
      </c>
      <c r="F52" s="206">
        <v>0</v>
      </c>
      <c r="G52" s="206">
        <v>0</v>
      </c>
      <c r="H52" s="206">
        <v>0.23799999999999999</v>
      </c>
      <c r="I52" s="206">
        <v>8.7999999999999995E-2</v>
      </c>
      <c r="J52" s="206">
        <v>0.376</v>
      </c>
      <c r="K52" s="206">
        <v>4.2000000000000003E-2</v>
      </c>
      <c r="L52" s="206">
        <v>3.1E-2</v>
      </c>
      <c r="M52" s="206">
        <v>0.70799999999999996</v>
      </c>
      <c r="N52" s="206">
        <v>1.2669999999999999</v>
      </c>
      <c r="O52" s="206">
        <v>0.20300000000000001</v>
      </c>
      <c r="P52" s="206">
        <v>0</v>
      </c>
      <c r="Q52" s="206">
        <v>4.2000000000000003E-2</v>
      </c>
      <c r="R52" s="206">
        <v>1.9E-2</v>
      </c>
      <c r="S52" s="206">
        <v>0</v>
      </c>
      <c r="T52" s="206">
        <v>5.0000000000000001E-3</v>
      </c>
      <c r="U52" s="206">
        <v>0</v>
      </c>
      <c r="V52" s="206">
        <v>0</v>
      </c>
      <c r="W52" s="206">
        <v>0</v>
      </c>
      <c r="X52" s="206">
        <v>0</v>
      </c>
      <c r="Y52" s="206">
        <v>0</v>
      </c>
      <c r="Z52" s="206">
        <v>0</v>
      </c>
      <c r="AA52" s="206">
        <v>0</v>
      </c>
      <c r="AB52" s="206">
        <v>0</v>
      </c>
      <c r="AC52" s="206">
        <v>2.7E-2</v>
      </c>
      <c r="AD52" s="207"/>
      <c r="AE52" s="207"/>
      <c r="AF52" s="208"/>
      <c r="AG52" s="202"/>
      <c r="AH52" s="203">
        <f>SUM(B52:AF52)</f>
        <v>3.0459999999999998</v>
      </c>
      <c r="AI52" s="204">
        <f t="shared" si="9"/>
        <v>0.10878571428571428</v>
      </c>
      <c r="AJ52" s="205">
        <f t="shared" ref="AJ52:AJ62" si="10">MAX(B52:AF52)</f>
        <v>1.2669999999999999</v>
      </c>
    </row>
    <row r="53" spans="1:36" ht="18.75" customHeight="1">
      <c r="A53" s="55" t="s">
        <v>52</v>
      </c>
      <c r="B53" s="50">
        <v>1E-3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0.74199999999999999</v>
      </c>
      <c r="J53" s="50">
        <v>0</v>
      </c>
      <c r="K53" s="50">
        <v>0</v>
      </c>
      <c r="L53" s="50">
        <v>2.157</v>
      </c>
      <c r="M53" s="50">
        <v>1.966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5.8000000000000003E-2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1.7809999999999999</v>
      </c>
      <c r="AC53" s="50">
        <v>0.157</v>
      </c>
      <c r="AD53" s="50">
        <v>0</v>
      </c>
      <c r="AE53" s="50">
        <v>0</v>
      </c>
      <c r="AF53" s="50">
        <v>0.18099999999999999</v>
      </c>
      <c r="AG53" s="202"/>
      <c r="AH53" s="203">
        <f t="shared" ref="AH53:AH62" si="11">SUM(B53:AF53)</f>
        <v>7.0429999999999993</v>
      </c>
      <c r="AI53" s="204">
        <f t="shared" si="9"/>
        <v>0.22719354838709674</v>
      </c>
      <c r="AJ53" s="205">
        <f t="shared" si="10"/>
        <v>2.157</v>
      </c>
    </row>
    <row r="54" spans="1:36" ht="18.75" customHeight="1">
      <c r="A54" s="55" t="s">
        <v>53</v>
      </c>
      <c r="B54" s="50">
        <v>0</v>
      </c>
      <c r="C54" s="50">
        <v>0.23699999999999999</v>
      </c>
      <c r="D54" s="50">
        <v>1.2E-2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4.0000000000000001E-3</v>
      </c>
      <c r="Q54" s="50">
        <v>0</v>
      </c>
      <c r="R54" s="50">
        <v>0.51200000000000001</v>
      </c>
      <c r="S54" s="50">
        <v>7.8E-2</v>
      </c>
      <c r="T54" s="50">
        <v>0.08</v>
      </c>
      <c r="U54" s="50">
        <v>0</v>
      </c>
      <c r="V54" s="50">
        <v>0</v>
      </c>
      <c r="W54" s="50">
        <v>0</v>
      </c>
      <c r="X54" s="50">
        <v>0.24399999999999999</v>
      </c>
      <c r="Y54" s="50">
        <v>7.6999999999999999E-2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67"/>
      <c r="AG54" s="202"/>
      <c r="AH54" s="203">
        <f t="shared" si="11"/>
        <v>1.2439999999999998</v>
      </c>
      <c r="AI54" s="204">
        <f t="shared" si="9"/>
        <v>4.1466666666666659E-2</v>
      </c>
      <c r="AJ54" s="205">
        <f t="shared" si="10"/>
        <v>0.51200000000000001</v>
      </c>
    </row>
    <row r="55" spans="1:36" ht="18.75" customHeight="1">
      <c r="A55" s="55" t="s">
        <v>54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v>0.24399999999999999</v>
      </c>
      <c r="H55" s="50">
        <v>0.123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9.7000000000000003E-2</v>
      </c>
      <c r="X55" s="50">
        <v>7.3999999999999996E-2</v>
      </c>
      <c r="Y55" s="50">
        <v>0</v>
      </c>
      <c r="Z55" s="50">
        <v>0</v>
      </c>
      <c r="AA55" s="50">
        <v>0</v>
      </c>
      <c r="AB55" s="50">
        <v>0.13200000000000001</v>
      </c>
      <c r="AC55" s="50">
        <v>4.7E-2</v>
      </c>
      <c r="AD55" s="50">
        <v>0</v>
      </c>
      <c r="AE55" s="50">
        <v>0</v>
      </c>
      <c r="AF55" s="50">
        <v>2E-3</v>
      </c>
      <c r="AG55" s="202"/>
      <c r="AH55" s="203">
        <f t="shared" si="11"/>
        <v>0.71899999999999997</v>
      </c>
      <c r="AI55" s="204">
        <f t="shared" si="9"/>
        <v>2.3193548387096773E-2</v>
      </c>
      <c r="AJ55" s="205">
        <f t="shared" si="10"/>
        <v>0.24399999999999999</v>
      </c>
    </row>
    <row r="56" spans="1:36" ht="18.75" customHeight="1">
      <c r="A56" s="55" t="s">
        <v>55</v>
      </c>
      <c r="B56" s="50">
        <v>0.01</v>
      </c>
      <c r="C56" s="50">
        <v>5.2999999999999999E-2</v>
      </c>
      <c r="D56" s="50">
        <v>0</v>
      </c>
      <c r="E56" s="50">
        <v>0</v>
      </c>
      <c r="F56" s="50">
        <v>0</v>
      </c>
      <c r="G56" s="50">
        <v>0.13</v>
      </c>
      <c r="H56" s="50">
        <v>2.8000000000000001E-2</v>
      </c>
      <c r="I56" s="50">
        <v>0</v>
      </c>
      <c r="J56" s="50">
        <v>0</v>
      </c>
      <c r="K56" s="50">
        <v>0.55900000000000005</v>
      </c>
      <c r="L56" s="50">
        <v>0</v>
      </c>
      <c r="M56" s="50">
        <v>0</v>
      </c>
      <c r="N56" s="50">
        <v>0</v>
      </c>
      <c r="O56" s="50">
        <v>1.0980000000000001</v>
      </c>
      <c r="P56" s="50">
        <v>0.14000000000000001</v>
      </c>
      <c r="Q56" s="50">
        <v>0</v>
      </c>
      <c r="R56" s="50">
        <v>2.125</v>
      </c>
      <c r="S56" s="50">
        <v>1</v>
      </c>
      <c r="T56" s="50">
        <v>1.9019999999999999</v>
      </c>
      <c r="U56" s="50">
        <v>0.38900000000000001</v>
      </c>
      <c r="V56" s="50">
        <v>0</v>
      </c>
      <c r="W56" s="50">
        <v>0.02</v>
      </c>
      <c r="X56" s="50">
        <v>0.157</v>
      </c>
      <c r="Y56" s="50">
        <v>5.1999999999999998E-2</v>
      </c>
      <c r="Z56" s="50">
        <v>0</v>
      </c>
      <c r="AA56" s="50">
        <v>0</v>
      </c>
      <c r="AB56" s="50">
        <v>4.5999999999999999E-2</v>
      </c>
      <c r="AC56" s="50">
        <v>1E-3</v>
      </c>
      <c r="AD56" s="50">
        <v>0</v>
      </c>
      <c r="AE56" s="50">
        <v>0</v>
      </c>
      <c r="AF56" s="67"/>
      <c r="AG56" s="202"/>
      <c r="AH56" s="203">
        <f t="shared" si="11"/>
        <v>7.7100000000000009</v>
      </c>
      <c r="AI56" s="204">
        <f t="shared" si="9"/>
        <v>0.25700000000000001</v>
      </c>
      <c r="AJ56" s="205">
        <f t="shared" si="10"/>
        <v>2.125</v>
      </c>
    </row>
    <row r="57" spans="1:36" ht="18.75" customHeight="1">
      <c r="A57" s="55" t="s">
        <v>56</v>
      </c>
      <c r="B57" s="50">
        <v>0.76100000000000001</v>
      </c>
      <c r="C57" s="50">
        <v>0.05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0.65100000000000002</v>
      </c>
      <c r="K57" s="50">
        <v>1.278</v>
      </c>
      <c r="L57" s="50">
        <v>0</v>
      </c>
      <c r="M57" s="50">
        <v>3.3000000000000002E-2</v>
      </c>
      <c r="N57" s="50">
        <v>0</v>
      </c>
      <c r="O57" s="50">
        <v>0</v>
      </c>
      <c r="P57" s="50">
        <v>1.873</v>
      </c>
      <c r="Q57" s="50">
        <v>0</v>
      </c>
      <c r="R57" s="50">
        <v>0.22800000000000001</v>
      </c>
      <c r="S57" s="50">
        <v>0</v>
      </c>
      <c r="T57" s="50">
        <v>2.157</v>
      </c>
      <c r="U57" s="50">
        <v>6.3E-2</v>
      </c>
      <c r="V57" s="50">
        <v>0</v>
      </c>
      <c r="W57" s="50">
        <v>0</v>
      </c>
      <c r="X57" s="50">
        <v>0</v>
      </c>
      <c r="Y57" s="50">
        <v>0.28499999999999998</v>
      </c>
      <c r="Z57" s="50">
        <v>0</v>
      </c>
      <c r="AA57" s="50">
        <v>0</v>
      </c>
      <c r="AB57" s="50">
        <v>1.962</v>
      </c>
      <c r="AC57" s="50">
        <v>0</v>
      </c>
      <c r="AD57" s="50">
        <v>2.331</v>
      </c>
      <c r="AE57" s="50">
        <v>1E-3</v>
      </c>
      <c r="AF57" s="50">
        <v>5.7000000000000002E-2</v>
      </c>
      <c r="AG57" s="202"/>
      <c r="AH57" s="203">
        <f t="shared" si="11"/>
        <v>11.729999999999999</v>
      </c>
      <c r="AI57" s="204">
        <f t="shared" si="9"/>
        <v>0.37838709677419352</v>
      </c>
      <c r="AJ57" s="205">
        <f t="shared" si="10"/>
        <v>2.331</v>
      </c>
    </row>
    <row r="58" spans="1:36" ht="18.75" customHeight="1">
      <c r="A58" s="55" t="s">
        <v>57</v>
      </c>
      <c r="B58" s="50">
        <v>0</v>
      </c>
      <c r="C58" s="50">
        <v>2E-3</v>
      </c>
      <c r="D58" s="50">
        <v>1.7050000000000001</v>
      </c>
      <c r="E58" s="50">
        <v>0</v>
      </c>
      <c r="F58" s="50">
        <v>2.6709999999999998</v>
      </c>
      <c r="G58" s="50">
        <v>0</v>
      </c>
      <c r="H58" s="50">
        <v>0.94799999999999995</v>
      </c>
      <c r="I58" s="50">
        <v>2E-3</v>
      </c>
      <c r="J58" s="50">
        <v>1.4590000000000001</v>
      </c>
      <c r="K58" s="50">
        <v>0.3</v>
      </c>
      <c r="L58" s="50">
        <v>0</v>
      </c>
      <c r="M58" s="50">
        <v>0</v>
      </c>
      <c r="N58" s="50">
        <v>0</v>
      </c>
      <c r="O58" s="50">
        <v>1.135</v>
      </c>
      <c r="P58" s="50">
        <v>0.505</v>
      </c>
      <c r="Q58" s="50">
        <v>0.47399999999999998</v>
      </c>
      <c r="R58" s="50">
        <v>0</v>
      </c>
      <c r="S58" s="50">
        <v>0</v>
      </c>
      <c r="T58" s="50">
        <v>0.79200000000000004</v>
      </c>
      <c r="U58" s="50">
        <v>0</v>
      </c>
      <c r="V58" s="50">
        <v>0</v>
      </c>
      <c r="W58" s="50">
        <v>0.33300000000000002</v>
      </c>
      <c r="X58" s="50">
        <v>0</v>
      </c>
      <c r="Y58" s="50">
        <v>0.24199999999999999</v>
      </c>
      <c r="Z58" s="50">
        <v>0</v>
      </c>
      <c r="AA58" s="50">
        <v>0</v>
      </c>
      <c r="AB58" s="210">
        <v>0</v>
      </c>
      <c r="AC58" s="50">
        <v>0</v>
      </c>
      <c r="AD58" s="50">
        <v>0</v>
      </c>
      <c r="AE58" s="50">
        <v>0</v>
      </c>
      <c r="AF58" s="50">
        <v>0</v>
      </c>
      <c r="AG58" s="202"/>
      <c r="AH58" s="203">
        <f t="shared" si="11"/>
        <v>10.568000000000001</v>
      </c>
      <c r="AI58" s="204">
        <f t="shared" si="9"/>
        <v>0.34090322580645166</v>
      </c>
      <c r="AJ58" s="205">
        <f t="shared" si="10"/>
        <v>2.6709999999999998</v>
      </c>
    </row>
    <row r="59" spans="1:36" ht="18.75" customHeight="1">
      <c r="A59" s="55" t="s">
        <v>58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0.09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9.4E-2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0.38900000000000001</v>
      </c>
      <c r="V59" s="50">
        <v>0</v>
      </c>
      <c r="W59" s="50">
        <v>0.70699999999999996</v>
      </c>
      <c r="X59" s="50">
        <v>0</v>
      </c>
      <c r="Y59" s="50">
        <v>0.34599999999999997</v>
      </c>
      <c r="Z59" s="50">
        <v>0.75700000000000001</v>
      </c>
      <c r="AA59" s="50">
        <v>0</v>
      </c>
      <c r="AB59" s="50">
        <v>0</v>
      </c>
      <c r="AC59" s="50">
        <v>0</v>
      </c>
      <c r="AD59" s="50">
        <v>0</v>
      </c>
      <c r="AE59" s="50">
        <v>0.16600000000000001</v>
      </c>
      <c r="AF59" s="67"/>
      <c r="AG59" s="202"/>
      <c r="AH59" s="203">
        <f t="shared" si="11"/>
        <v>2.5489999999999999</v>
      </c>
      <c r="AI59" s="204">
        <f t="shared" si="9"/>
        <v>8.4966666666666663E-2</v>
      </c>
      <c r="AJ59" s="205">
        <f t="shared" si="10"/>
        <v>0.75700000000000001</v>
      </c>
    </row>
    <row r="60" spans="1:36" ht="18.75" customHeight="1">
      <c r="A60" s="55" t="s">
        <v>59</v>
      </c>
      <c r="B60" s="50">
        <v>0</v>
      </c>
      <c r="C60" s="50">
        <v>7.3999999999999996E-2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1.2E-2</v>
      </c>
      <c r="L60" s="50">
        <v>6.6000000000000003E-2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0.33</v>
      </c>
      <c r="S60" s="50">
        <v>1.6E-2</v>
      </c>
      <c r="T60" s="50">
        <v>0.1</v>
      </c>
      <c r="U60" s="50">
        <v>2.504</v>
      </c>
      <c r="V60" s="50">
        <v>0</v>
      </c>
      <c r="W60" s="50">
        <v>1.472</v>
      </c>
      <c r="X60" s="50">
        <v>0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202"/>
      <c r="AH60" s="203">
        <f t="shared" si="11"/>
        <v>4.5739999999999998</v>
      </c>
      <c r="AI60" s="204">
        <f t="shared" si="9"/>
        <v>0.14754838709677418</v>
      </c>
      <c r="AJ60" s="205">
        <f t="shared" si="10"/>
        <v>2.504</v>
      </c>
    </row>
    <row r="61" spans="1:36" ht="18.75" customHeight="1">
      <c r="A61" s="55" t="s">
        <v>60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v>0.24399999999999999</v>
      </c>
      <c r="H61" s="50">
        <v>7.8E-2</v>
      </c>
      <c r="I61" s="50">
        <v>1.2999999999999999E-2</v>
      </c>
      <c r="J61" s="50">
        <v>0</v>
      </c>
      <c r="K61" s="50">
        <v>0</v>
      </c>
      <c r="L61" s="50">
        <v>7.1999999999999995E-2</v>
      </c>
      <c r="M61" s="50">
        <v>0</v>
      </c>
      <c r="N61" s="50">
        <v>0</v>
      </c>
      <c r="O61" s="50">
        <v>7.2999999999999995E-2</v>
      </c>
      <c r="P61" s="50">
        <v>4.4999999999999998E-2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0.216</v>
      </c>
      <c r="Z61" s="50">
        <v>0.185</v>
      </c>
      <c r="AA61" s="50">
        <v>0</v>
      </c>
      <c r="AB61" s="50">
        <v>0.10100000000000001</v>
      </c>
      <c r="AC61" s="50">
        <v>0.1</v>
      </c>
      <c r="AD61" s="50">
        <v>0.18099999999999999</v>
      </c>
      <c r="AE61" s="50">
        <v>0</v>
      </c>
      <c r="AF61" s="67"/>
      <c r="AG61" s="202"/>
      <c r="AH61" s="203">
        <f t="shared" si="11"/>
        <v>1.3080000000000001</v>
      </c>
      <c r="AI61" s="204">
        <f t="shared" si="9"/>
        <v>4.36E-2</v>
      </c>
      <c r="AJ61" s="205">
        <f t="shared" si="10"/>
        <v>0.24399999999999999</v>
      </c>
    </row>
    <row r="62" spans="1:36" ht="18.75" customHeight="1">
      <c r="A62" s="55" t="s">
        <v>61</v>
      </c>
      <c r="B62" s="50">
        <v>0</v>
      </c>
      <c r="C62" s="50">
        <v>1.0069999999999999</v>
      </c>
      <c r="D62" s="50">
        <v>0</v>
      </c>
      <c r="E62" s="50">
        <v>0.46899999999999997</v>
      </c>
      <c r="F62" s="50">
        <v>9.8000000000000004E-2</v>
      </c>
      <c r="G62" s="50">
        <v>7.0000000000000001E-3</v>
      </c>
      <c r="H62" s="50">
        <v>7.2999999999999995E-2</v>
      </c>
      <c r="I62" s="50">
        <v>0</v>
      </c>
      <c r="J62" s="50">
        <v>0</v>
      </c>
      <c r="K62" s="50">
        <v>0</v>
      </c>
      <c r="L62" s="50">
        <v>0</v>
      </c>
      <c r="M62" s="50">
        <v>0.25600000000000001</v>
      </c>
      <c r="N62" s="50">
        <v>0</v>
      </c>
      <c r="O62" s="50">
        <v>0.26</v>
      </c>
      <c r="P62" s="50">
        <v>0</v>
      </c>
      <c r="Q62" s="50">
        <v>0</v>
      </c>
      <c r="R62" s="50">
        <v>0</v>
      </c>
      <c r="S62" s="50">
        <v>0</v>
      </c>
      <c r="T62" s="50">
        <v>1E-3</v>
      </c>
      <c r="U62" s="50">
        <v>0.247</v>
      </c>
      <c r="V62" s="50">
        <v>0</v>
      </c>
      <c r="W62" s="50">
        <v>0</v>
      </c>
      <c r="X62" s="50">
        <v>7.6999999999999999E-2</v>
      </c>
      <c r="Y62" s="50">
        <v>0</v>
      </c>
      <c r="Z62" s="50">
        <v>0.36199999999999999</v>
      </c>
      <c r="AA62" s="50">
        <v>0</v>
      </c>
      <c r="AB62" s="50">
        <v>1.82</v>
      </c>
      <c r="AC62" s="50">
        <v>1.361</v>
      </c>
      <c r="AD62" s="50">
        <v>0.79500000000000004</v>
      </c>
      <c r="AE62" s="50">
        <v>1.52</v>
      </c>
      <c r="AF62" s="50">
        <v>5.6000000000000001E-2</v>
      </c>
      <c r="AG62" s="202"/>
      <c r="AH62" s="203">
        <f t="shared" si="11"/>
        <v>8.4089999999999989</v>
      </c>
      <c r="AI62" s="204">
        <f t="shared" si="9"/>
        <v>0.27125806451612899</v>
      </c>
      <c r="AJ62" s="205">
        <f t="shared" si="10"/>
        <v>1.82</v>
      </c>
    </row>
    <row r="63" spans="1:36">
      <c r="A63" s="13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216"/>
      <c r="AH63" s="75"/>
      <c r="AI63" s="75"/>
      <c r="AJ63" s="75"/>
    </row>
    <row r="64" spans="1:36" ht="6" customHeight="1">
      <c r="A64" s="211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3"/>
    </row>
    <row r="65" spans="1:36" ht="15">
      <c r="A65" s="217" t="s">
        <v>108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218" t="s">
        <v>109</v>
      </c>
      <c r="AI65" s="215"/>
      <c r="AJ65" s="6"/>
    </row>
    <row r="66" spans="1:36">
      <c r="A66" s="199" t="s">
        <v>103</v>
      </c>
      <c r="B66" s="199">
        <v>1</v>
      </c>
      <c r="C66" s="199">
        <v>2</v>
      </c>
      <c r="D66" s="199">
        <v>3</v>
      </c>
      <c r="E66" s="199">
        <v>4</v>
      </c>
      <c r="F66" s="199">
        <v>5</v>
      </c>
      <c r="G66" s="199">
        <v>6</v>
      </c>
      <c r="H66" s="199">
        <v>7</v>
      </c>
      <c r="I66" s="199">
        <v>8</v>
      </c>
      <c r="J66" s="199">
        <v>9</v>
      </c>
      <c r="K66" s="199">
        <v>10</v>
      </c>
      <c r="L66" s="199">
        <v>11</v>
      </c>
      <c r="M66" s="199">
        <v>12</v>
      </c>
      <c r="N66" s="199">
        <v>13</v>
      </c>
      <c r="O66" s="199">
        <v>14</v>
      </c>
      <c r="P66" s="199">
        <v>15</v>
      </c>
      <c r="Q66" s="199">
        <v>16</v>
      </c>
      <c r="R66" s="199">
        <v>17</v>
      </c>
      <c r="S66" s="199">
        <v>18</v>
      </c>
      <c r="T66" s="199">
        <v>19</v>
      </c>
      <c r="U66" s="199">
        <v>20</v>
      </c>
      <c r="V66" s="199">
        <v>21</v>
      </c>
      <c r="W66" s="199">
        <v>22</v>
      </c>
      <c r="X66" s="199">
        <v>23</v>
      </c>
      <c r="Y66" s="199">
        <v>24</v>
      </c>
      <c r="Z66" s="199">
        <v>25</v>
      </c>
      <c r="AA66" s="199">
        <v>26</v>
      </c>
      <c r="AB66" s="199">
        <v>27</v>
      </c>
      <c r="AC66" s="199">
        <v>28</v>
      </c>
      <c r="AD66" s="199">
        <v>29</v>
      </c>
      <c r="AE66" s="199">
        <v>30</v>
      </c>
      <c r="AF66" s="199">
        <v>31</v>
      </c>
      <c r="AG66" s="200"/>
      <c r="AH66" s="201" t="s">
        <v>46</v>
      </c>
      <c r="AI66" s="201" t="s">
        <v>104</v>
      </c>
      <c r="AJ66" s="199" t="s">
        <v>36</v>
      </c>
    </row>
    <row r="67" spans="1:36" ht="21" customHeight="1">
      <c r="A67" s="49">
        <v>43466</v>
      </c>
      <c r="B67" s="50">
        <f>SUM(B6+B21+B36)</f>
        <v>4.4109999999999996</v>
      </c>
      <c r="C67" s="50">
        <f t="shared" ref="C67:AF68" si="12">SUM(C6+C21+C36)</f>
        <v>4.0020000000000007</v>
      </c>
      <c r="D67" s="50">
        <f t="shared" si="12"/>
        <v>6.5030000000000001</v>
      </c>
      <c r="E67" s="50">
        <f t="shared" si="12"/>
        <v>5.8350000000000009</v>
      </c>
      <c r="F67" s="50">
        <f t="shared" si="12"/>
        <v>5.3019999999999996</v>
      </c>
      <c r="G67" s="50">
        <f t="shared" si="12"/>
        <v>4.0439999999999996</v>
      </c>
      <c r="H67" s="50">
        <f t="shared" si="12"/>
        <v>3.9770000000000003</v>
      </c>
      <c r="I67" s="50">
        <f t="shared" si="12"/>
        <v>5.0670000000000002</v>
      </c>
      <c r="J67" s="50">
        <f t="shared" si="12"/>
        <v>5.0289999999999999</v>
      </c>
      <c r="K67" s="50">
        <f t="shared" si="12"/>
        <v>4.4740000000000002</v>
      </c>
      <c r="L67" s="50">
        <f t="shared" si="12"/>
        <v>3.5500000000000003</v>
      </c>
      <c r="M67" s="50">
        <f t="shared" si="12"/>
        <v>1.5950000000000002</v>
      </c>
      <c r="N67" s="50">
        <f t="shared" si="12"/>
        <v>1.744</v>
      </c>
      <c r="O67" s="50">
        <f t="shared" si="12"/>
        <v>2.4990000000000001</v>
      </c>
      <c r="P67" s="50">
        <f t="shared" si="12"/>
        <v>2.6689999999999996</v>
      </c>
      <c r="Q67" s="50">
        <f t="shared" si="12"/>
        <v>5.5649999999999995</v>
      </c>
      <c r="R67" s="50">
        <f t="shared" si="12"/>
        <v>5.7680000000000007</v>
      </c>
      <c r="S67" s="50">
        <f t="shared" si="12"/>
        <v>4.4480000000000004</v>
      </c>
      <c r="T67" s="50">
        <f t="shared" si="12"/>
        <v>4.407</v>
      </c>
      <c r="U67" s="50">
        <f t="shared" si="12"/>
        <v>4.2750000000000004</v>
      </c>
      <c r="V67" s="50">
        <f t="shared" si="12"/>
        <v>1.534</v>
      </c>
      <c r="W67" s="50">
        <f t="shared" si="12"/>
        <v>6.125</v>
      </c>
      <c r="X67" s="50">
        <f t="shared" si="12"/>
        <v>4.2810000000000006</v>
      </c>
      <c r="Y67" s="50">
        <f t="shared" si="12"/>
        <v>3.9809999999999999</v>
      </c>
      <c r="Z67" s="50">
        <f t="shared" si="12"/>
        <v>5.6040000000000001</v>
      </c>
      <c r="AA67" s="50">
        <f t="shared" si="12"/>
        <v>5.7</v>
      </c>
      <c r="AB67" s="50">
        <f t="shared" si="12"/>
        <v>4.1669999999999998</v>
      </c>
      <c r="AC67" s="50">
        <f t="shared" si="12"/>
        <v>3.798</v>
      </c>
      <c r="AD67" s="50">
        <f t="shared" si="12"/>
        <v>4.4950000000000001</v>
      </c>
      <c r="AE67" s="50">
        <f t="shared" si="12"/>
        <v>5.9930000000000003</v>
      </c>
      <c r="AF67" s="50">
        <f t="shared" si="12"/>
        <v>5.9020000000000001</v>
      </c>
      <c r="AG67" s="202"/>
      <c r="AH67" s="203">
        <f>SUM(B67:AF67)</f>
        <v>136.744</v>
      </c>
      <c r="AI67" s="204">
        <f t="shared" ref="AI67:AI78" si="13">IF(ISERROR(AVERAGE(B67:AF67))," ",AVERAGE(B67:AF67))</f>
        <v>4.4110967741935481</v>
      </c>
      <c r="AJ67" s="205">
        <f>MAX(B67:AF67)</f>
        <v>6.5030000000000001</v>
      </c>
    </row>
    <row r="68" spans="1:36" ht="21" customHeight="1">
      <c r="A68" s="55" t="s">
        <v>51</v>
      </c>
      <c r="B68" s="50">
        <f>SUM(B7+B22+B37)</f>
        <v>4.3689999999999998</v>
      </c>
      <c r="C68" s="50">
        <f>SUM(C7+C22+C37)</f>
        <v>4.0470000000000006</v>
      </c>
      <c r="D68" s="50">
        <f t="shared" si="12"/>
        <v>6.4889999999999999</v>
      </c>
      <c r="E68" s="50">
        <f t="shared" si="12"/>
        <v>4.4980000000000002</v>
      </c>
      <c r="F68" s="50">
        <f t="shared" si="12"/>
        <v>4.6720000000000006</v>
      </c>
      <c r="G68" s="50">
        <f t="shared" si="12"/>
        <v>3.4470000000000001</v>
      </c>
      <c r="H68" s="50">
        <f t="shared" si="12"/>
        <v>3.8920000000000003</v>
      </c>
      <c r="I68" s="50">
        <f t="shared" si="12"/>
        <v>4.9610000000000003</v>
      </c>
      <c r="J68" s="50">
        <f t="shared" si="12"/>
        <v>4.9889999999999999</v>
      </c>
      <c r="K68" s="50">
        <f t="shared" si="12"/>
        <v>5.0020000000000007</v>
      </c>
      <c r="L68" s="50">
        <f t="shared" si="12"/>
        <v>4.8780000000000001</v>
      </c>
      <c r="M68" s="50">
        <f t="shared" si="12"/>
        <v>2.9430000000000001</v>
      </c>
      <c r="N68" s="50">
        <f t="shared" si="12"/>
        <v>2.9710000000000001</v>
      </c>
      <c r="O68" s="50">
        <f t="shared" si="12"/>
        <v>2.4219999999999997</v>
      </c>
      <c r="P68" s="50">
        <f t="shared" si="12"/>
        <v>2.6959999999999997</v>
      </c>
      <c r="Q68" s="50">
        <f t="shared" si="12"/>
        <v>5.6849999999999996</v>
      </c>
      <c r="R68" s="50">
        <f t="shared" si="12"/>
        <v>6.1420000000000003</v>
      </c>
      <c r="S68" s="50">
        <f t="shared" si="12"/>
        <v>3.86</v>
      </c>
      <c r="T68" s="50">
        <f t="shared" si="12"/>
        <v>4.3949999999999996</v>
      </c>
      <c r="U68" s="50">
        <f t="shared" si="12"/>
        <v>4.3130000000000006</v>
      </c>
      <c r="V68" s="50">
        <f t="shared" si="12"/>
        <v>2.0940000000000003</v>
      </c>
      <c r="W68" s="50">
        <f t="shared" si="12"/>
        <v>6.2409999999999997</v>
      </c>
      <c r="X68" s="50">
        <f t="shared" si="12"/>
        <v>4.2149999999999999</v>
      </c>
      <c r="Y68" s="50">
        <f t="shared" si="12"/>
        <v>4.3540000000000001</v>
      </c>
      <c r="Z68" s="50">
        <f t="shared" si="12"/>
        <v>5.3870000000000005</v>
      </c>
      <c r="AA68" s="50">
        <f t="shared" si="12"/>
        <v>5.9009999999999998</v>
      </c>
      <c r="AB68" s="50">
        <f t="shared" si="12"/>
        <v>4.2539999999999996</v>
      </c>
      <c r="AC68" s="50">
        <f t="shared" si="12"/>
        <v>4.0910000000000002</v>
      </c>
      <c r="AD68" s="67"/>
      <c r="AE68" s="67"/>
      <c r="AF68" s="67"/>
      <c r="AG68" s="202"/>
      <c r="AH68" s="203">
        <f t="shared" ref="AH68:AH78" si="14">SUM(B68:AF68)</f>
        <v>123.20799999999998</v>
      </c>
      <c r="AI68" s="204">
        <f t="shared" si="13"/>
        <v>4.4002857142857135</v>
      </c>
      <c r="AJ68" s="205">
        <f t="shared" ref="AJ68:AJ78" si="15">MAX(B68:AF68)</f>
        <v>6.4889999999999999</v>
      </c>
    </row>
    <row r="69" spans="1:36" ht="21" customHeight="1">
      <c r="A69" s="55" t="s">
        <v>52</v>
      </c>
      <c r="B69" s="50">
        <f>SUM(B8+B23+B38)</f>
        <v>5.8540000000000001</v>
      </c>
      <c r="C69" s="50">
        <f t="shared" ref="C69:AF71" si="16">SUM(C8+C23+C38)</f>
        <v>2.4329999999999998</v>
      </c>
      <c r="D69" s="50">
        <f t="shared" si="16"/>
        <v>2.6999999999999997</v>
      </c>
      <c r="E69" s="50">
        <f t="shared" si="16"/>
        <v>4.8810000000000002</v>
      </c>
      <c r="F69" s="50">
        <f t="shared" si="16"/>
        <v>4.3580000000000005</v>
      </c>
      <c r="G69" s="50">
        <f t="shared" si="16"/>
        <v>5.5640000000000001</v>
      </c>
      <c r="H69" s="50">
        <f t="shared" si="16"/>
        <v>5.0470000000000006</v>
      </c>
      <c r="I69" s="50">
        <f t="shared" si="16"/>
        <v>5.5120000000000005</v>
      </c>
      <c r="J69" s="50">
        <f t="shared" si="16"/>
        <v>3.9669999999999996</v>
      </c>
      <c r="K69" s="50">
        <f t="shared" si="16"/>
        <v>3.423</v>
      </c>
      <c r="L69" s="50">
        <f t="shared" si="16"/>
        <v>2.8409999999999997</v>
      </c>
      <c r="M69" s="50">
        <f t="shared" si="16"/>
        <v>4.7830000000000004</v>
      </c>
      <c r="N69" s="50">
        <f t="shared" si="16"/>
        <v>2.7069999999999999</v>
      </c>
      <c r="O69" s="50">
        <f t="shared" si="16"/>
        <v>3.9</v>
      </c>
      <c r="P69" s="50">
        <f t="shared" si="16"/>
        <v>4.7460000000000004</v>
      </c>
      <c r="Q69" s="50">
        <f t="shared" si="16"/>
        <v>4.3140000000000001</v>
      </c>
      <c r="R69" s="50">
        <f t="shared" si="16"/>
        <v>4.101</v>
      </c>
      <c r="S69" s="50">
        <f t="shared" si="16"/>
        <v>4.1349999999999998</v>
      </c>
      <c r="T69" s="50">
        <f t="shared" si="16"/>
        <v>2.8460000000000001</v>
      </c>
      <c r="U69" s="50">
        <f t="shared" si="16"/>
        <v>2.7410000000000001</v>
      </c>
      <c r="V69" s="50">
        <f t="shared" si="16"/>
        <v>1.379</v>
      </c>
      <c r="W69" s="50">
        <f t="shared" si="16"/>
        <v>1.7519999999999998</v>
      </c>
      <c r="X69" s="50">
        <f t="shared" si="16"/>
        <v>1.581</v>
      </c>
      <c r="Y69" s="50">
        <f t="shared" si="16"/>
        <v>0.59</v>
      </c>
      <c r="Z69" s="50">
        <f t="shared" si="16"/>
        <v>4.1589999999999998</v>
      </c>
      <c r="AA69" s="50">
        <f t="shared" si="16"/>
        <v>4.7240000000000002</v>
      </c>
      <c r="AB69" s="50">
        <f t="shared" si="16"/>
        <v>2.1149999999999998</v>
      </c>
      <c r="AC69" s="50">
        <f t="shared" si="16"/>
        <v>2.036</v>
      </c>
      <c r="AD69" s="50">
        <f t="shared" si="16"/>
        <v>2.7290000000000001</v>
      </c>
      <c r="AE69" s="50">
        <f t="shared" si="16"/>
        <v>2.5309999999999997</v>
      </c>
      <c r="AF69" s="50">
        <f t="shared" si="16"/>
        <v>8.7880000000000003</v>
      </c>
      <c r="AG69" s="202"/>
      <c r="AH69" s="203">
        <f t="shared" si="14"/>
        <v>113.23700000000002</v>
      </c>
      <c r="AI69" s="204">
        <f t="shared" si="13"/>
        <v>3.652806451612904</v>
      </c>
      <c r="AJ69" s="205">
        <f t="shared" si="15"/>
        <v>8.7880000000000003</v>
      </c>
    </row>
    <row r="70" spans="1:36" ht="21" customHeight="1">
      <c r="A70" s="55" t="s">
        <v>53</v>
      </c>
      <c r="B70" s="50">
        <f>SUM(B9+B24+B39)</f>
        <v>4.351</v>
      </c>
      <c r="C70" s="50">
        <f t="shared" si="16"/>
        <v>2.9379999999999997</v>
      </c>
      <c r="D70" s="50">
        <f t="shared" si="16"/>
        <v>4.3710000000000004</v>
      </c>
      <c r="E70" s="50">
        <f t="shared" si="16"/>
        <v>3.9390000000000001</v>
      </c>
      <c r="F70" s="50">
        <f t="shared" si="16"/>
        <v>4.149</v>
      </c>
      <c r="G70" s="50">
        <f t="shared" si="16"/>
        <v>4.25</v>
      </c>
      <c r="H70" s="50">
        <f t="shared" si="16"/>
        <v>2.6179999999999999</v>
      </c>
      <c r="I70" s="50">
        <f t="shared" si="16"/>
        <v>2.8449999999999998</v>
      </c>
      <c r="J70" s="50">
        <f t="shared" si="16"/>
        <v>2.0139999999999998</v>
      </c>
      <c r="K70" s="50">
        <f t="shared" si="16"/>
        <v>4.6549999999999994</v>
      </c>
      <c r="L70" s="50">
        <f t="shared" si="16"/>
        <v>4.8540000000000001</v>
      </c>
      <c r="M70" s="50">
        <f t="shared" si="16"/>
        <v>5.6950000000000003</v>
      </c>
      <c r="N70" s="50">
        <f t="shared" si="16"/>
        <v>5.3580000000000005</v>
      </c>
      <c r="O70" s="50">
        <f t="shared" si="16"/>
        <v>3.8849999999999998</v>
      </c>
      <c r="P70" s="50">
        <f t="shared" si="16"/>
        <v>1.159</v>
      </c>
      <c r="Q70" s="50">
        <f t="shared" si="16"/>
        <v>2.12</v>
      </c>
      <c r="R70" s="50">
        <f t="shared" si="16"/>
        <v>2.0100000000000002</v>
      </c>
      <c r="S70" s="50">
        <f t="shared" si="16"/>
        <v>4.3360000000000003</v>
      </c>
      <c r="T70" s="50">
        <f t="shared" si="16"/>
        <v>4.4870000000000001</v>
      </c>
      <c r="U70" s="50">
        <f t="shared" si="16"/>
        <v>4.1619999999999999</v>
      </c>
      <c r="V70" s="50">
        <f t="shared" si="16"/>
        <v>2.4420000000000002</v>
      </c>
      <c r="W70" s="50">
        <f t="shared" si="16"/>
        <v>5.165</v>
      </c>
      <c r="X70" s="50">
        <f t="shared" si="16"/>
        <v>3.8840000000000003</v>
      </c>
      <c r="Y70" s="50">
        <f t="shared" si="16"/>
        <v>3.7</v>
      </c>
      <c r="Z70" s="50">
        <f t="shared" si="16"/>
        <v>1.63</v>
      </c>
      <c r="AA70" s="50">
        <f t="shared" si="16"/>
        <v>1.04</v>
      </c>
      <c r="AB70" s="50">
        <f t="shared" si="16"/>
        <v>1.8050000000000002</v>
      </c>
      <c r="AC70" s="50">
        <f t="shared" si="16"/>
        <v>2.1789999999999998</v>
      </c>
      <c r="AD70" s="50">
        <f t="shared" si="16"/>
        <v>4.3620000000000001</v>
      </c>
      <c r="AE70" s="50">
        <f t="shared" si="16"/>
        <v>3.8319999999999999</v>
      </c>
      <c r="AF70" s="67"/>
      <c r="AG70" s="202"/>
      <c r="AH70" s="203">
        <f t="shared" si="14"/>
        <v>104.23499999999999</v>
      </c>
      <c r="AI70" s="204">
        <f t="shared" si="13"/>
        <v>3.4744999999999995</v>
      </c>
      <c r="AJ70" s="205">
        <f t="shared" si="15"/>
        <v>5.6950000000000003</v>
      </c>
    </row>
    <row r="71" spans="1:36" ht="21" customHeight="1">
      <c r="A71" s="55" t="s">
        <v>54</v>
      </c>
      <c r="B71" s="50">
        <f>SUM(B10+B25+B40)</f>
        <v>4.2510000000000003</v>
      </c>
      <c r="C71" s="50">
        <f t="shared" si="16"/>
        <v>3.91</v>
      </c>
      <c r="D71" s="50">
        <f t="shared" si="16"/>
        <v>5.4510000000000005</v>
      </c>
      <c r="E71" s="50">
        <f t="shared" si="16"/>
        <v>4.3479999999999999</v>
      </c>
      <c r="F71" s="50">
        <f t="shared" si="16"/>
        <v>5.0009999999999994</v>
      </c>
      <c r="G71" s="50">
        <f t="shared" si="16"/>
        <v>4.4610000000000003</v>
      </c>
      <c r="H71" s="50">
        <f t="shared" si="16"/>
        <v>3.87</v>
      </c>
      <c r="I71" s="50">
        <f t="shared" si="16"/>
        <v>3.8449999999999998</v>
      </c>
      <c r="J71" s="50">
        <f t="shared" si="16"/>
        <v>4.9459999999999997</v>
      </c>
      <c r="K71" s="50">
        <f t="shared" si="16"/>
        <v>3.7679999999999998</v>
      </c>
      <c r="L71" s="50">
        <f t="shared" si="16"/>
        <v>4.2469999999999999</v>
      </c>
      <c r="M71" s="50">
        <f t="shared" si="16"/>
        <v>3.7069999999999999</v>
      </c>
      <c r="N71" s="50">
        <f t="shared" si="16"/>
        <v>3.83</v>
      </c>
      <c r="O71" s="50">
        <f t="shared" si="16"/>
        <v>3.85</v>
      </c>
      <c r="P71" s="50">
        <f t="shared" si="16"/>
        <v>4.6269999999999998</v>
      </c>
      <c r="Q71" s="50">
        <f t="shared" si="16"/>
        <v>5.1430000000000007</v>
      </c>
      <c r="R71" s="50">
        <f t="shared" si="16"/>
        <v>5.2229999999999999</v>
      </c>
      <c r="S71" s="50">
        <f t="shared" si="16"/>
        <v>5.1560000000000006</v>
      </c>
      <c r="T71" s="50">
        <f t="shared" si="16"/>
        <v>3.1059999999999999</v>
      </c>
      <c r="U71" s="50">
        <f t="shared" si="16"/>
        <v>3.9079999999999999</v>
      </c>
      <c r="V71" s="50">
        <f t="shared" si="16"/>
        <v>4.7389999999999999</v>
      </c>
      <c r="W71" s="50">
        <f t="shared" si="16"/>
        <v>2.3250000000000002</v>
      </c>
      <c r="X71" s="50">
        <f t="shared" si="16"/>
        <v>5.5649999999999995</v>
      </c>
      <c r="Y71" s="50">
        <f t="shared" si="16"/>
        <v>4.1379999999999999</v>
      </c>
      <c r="Z71" s="50">
        <f t="shared" si="16"/>
        <v>3.6849999999999996</v>
      </c>
      <c r="AA71" s="50">
        <f t="shared" si="16"/>
        <v>3.7170000000000001</v>
      </c>
      <c r="AB71" s="50">
        <f t="shared" si="16"/>
        <v>3.851</v>
      </c>
      <c r="AC71" s="50">
        <f t="shared" si="16"/>
        <v>3.5790000000000002</v>
      </c>
      <c r="AD71" s="50">
        <f t="shared" si="16"/>
        <v>5.008</v>
      </c>
      <c r="AE71" s="50">
        <f t="shared" si="16"/>
        <v>2.2469999999999999</v>
      </c>
      <c r="AF71" s="50">
        <f t="shared" si="16"/>
        <v>7.21</v>
      </c>
      <c r="AG71" s="202"/>
      <c r="AH71" s="203">
        <f t="shared" si="14"/>
        <v>132.71199999999999</v>
      </c>
      <c r="AI71" s="204">
        <f t="shared" si="13"/>
        <v>4.2810322580645161</v>
      </c>
      <c r="AJ71" s="205">
        <f t="shared" si="15"/>
        <v>7.21</v>
      </c>
    </row>
    <row r="72" spans="1:36" ht="21" customHeight="1">
      <c r="A72" s="55" t="s">
        <v>55</v>
      </c>
      <c r="B72" s="50">
        <f>SUM(B11+B26+B41+B56)</f>
        <v>3.9399999999999995</v>
      </c>
      <c r="C72" s="50">
        <f t="shared" ref="C72:AE73" si="17">SUM(C11+C26+C41+C56)</f>
        <v>3.8609999999999998</v>
      </c>
      <c r="D72" s="50">
        <f t="shared" si="17"/>
        <v>3.9279999999999999</v>
      </c>
      <c r="E72" s="50">
        <f t="shared" si="17"/>
        <v>4.17</v>
      </c>
      <c r="F72" s="50">
        <f t="shared" si="17"/>
        <v>3.4569999999999999</v>
      </c>
      <c r="G72" s="50">
        <f t="shared" si="17"/>
        <v>4.9820000000000002</v>
      </c>
      <c r="H72" s="50">
        <f t="shared" si="17"/>
        <v>4.7610000000000001</v>
      </c>
      <c r="I72" s="50">
        <f t="shared" si="17"/>
        <v>4.343</v>
      </c>
      <c r="J72" s="50">
        <f t="shared" si="17"/>
        <v>4.3029999999999999</v>
      </c>
      <c r="K72" s="50">
        <f t="shared" si="17"/>
        <v>5.0750000000000002</v>
      </c>
      <c r="L72" s="50">
        <f t="shared" si="17"/>
        <v>4.6669999999999998</v>
      </c>
      <c r="M72" s="50">
        <f t="shared" si="17"/>
        <v>4.5570000000000004</v>
      </c>
      <c r="N72" s="50">
        <f t="shared" si="17"/>
        <v>4.5880000000000001</v>
      </c>
      <c r="O72" s="50">
        <f t="shared" si="17"/>
        <v>5.8860000000000001</v>
      </c>
      <c r="P72" s="50">
        <f t="shared" si="17"/>
        <v>3.605</v>
      </c>
      <c r="Q72" s="50">
        <f t="shared" si="17"/>
        <v>4.6820000000000004</v>
      </c>
      <c r="R72" s="50">
        <f t="shared" si="17"/>
        <v>6.3220000000000001</v>
      </c>
      <c r="S72" s="50">
        <f t="shared" si="17"/>
        <v>5.37</v>
      </c>
      <c r="T72" s="50">
        <f t="shared" si="17"/>
        <v>6.5270000000000001</v>
      </c>
      <c r="U72" s="50">
        <f t="shared" si="17"/>
        <v>5.4580000000000011</v>
      </c>
      <c r="V72" s="50">
        <f t="shared" si="17"/>
        <v>4.226</v>
      </c>
      <c r="W72" s="50">
        <f t="shared" si="17"/>
        <v>3.95</v>
      </c>
      <c r="X72" s="50">
        <f t="shared" si="17"/>
        <v>4.7219999999999995</v>
      </c>
      <c r="Y72" s="50">
        <f t="shared" si="17"/>
        <v>4.9269999999999996</v>
      </c>
      <c r="Z72" s="50">
        <f t="shared" si="17"/>
        <v>4.9610000000000003</v>
      </c>
      <c r="AA72" s="50">
        <f t="shared" si="17"/>
        <v>4.9450000000000003</v>
      </c>
      <c r="AB72" s="50">
        <f t="shared" si="17"/>
        <v>4.9490000000000007</v>
      </c>
      <c r="AC72" s="50">
        <f t="shared" si="17"/>
        <v>4.660000000000001</v>
      </c>
      <c r="AD72" s="50">
        <f t="shared" si="17"/>
        <v>4.7349999999999994</v>
      </c>
      <c r="AE72" s="50">
        <f t="shared" si="17"/>
        <v>5.2690000000000001</v>
      </c>
      <c r="AF72" s="67"/>
      <c r="AG72" s="202"/>
      <c r="AH72" s="203">
        <f t="shared" si="14"/>
        <v>141.82600000000002</v>
      </c>
      <c r="AI72" s="204">
        <f t="shared" si="13"/>
        <v>4.7275333333333345</v>
      </c>
      <c r="AJ72" s="205">
        <f t="shared" si="15"/>
        <v>6.5270000000000001</v>
      </c>
    </row>
    <row r="73" spans="1:36" ht="21" customHeight="1">
      <c r="A73" s="55" t="s">
        <v>56</v>
      </c>
      <c r="B73" s="50">
        <f>SUM(B12+B27+B42+B57)</f>
        <v>3.1749999999999998</v>
      </c>
      <c r="C73" s="50">
        <f t="shared" si="17"/>
        <v>4.6259999999999994</v>
      </c>
      <c r="D73" s="50">
        <f t="shared" si="17"/>
        <v>4.5060000000000002</v>
      </c>
      <c r="E73" s="50">
        <f t="shared" si="17"/>
        <v>4.1619999999999999</v>
      </c>
      <c r="F73" s="50">
        <f t="shared" si="17"/>
        <v>2.6900000000000004</v>
      </c>
      <c r="G73" s="50">
        <f t="shared" si="17"/>
        <v>1.9849999999999999</v>
      </c>
      <c r="H73" s="50">
        <f t="shared" si="17"/>
        <v>3.0139999999999998</v>
      </c>
      <c r="I73" s="50">
        <f t="shared" si="17"/>
        <v>4.46</v>
      </c>
      <c r="J73" s="50">
        <f t="shared" si="17"/>
        <v>5.2850000000000001</v>
      </c>
      <c r="K73" s="50">
        <f t="shared" si="17"/>
        <v>3.6150000000000002</v>
      </c>
      <c r="L73" s="50">
        <f t="shared" si="17"/>
        <v>5.1440000000000001</v>
      </c>
      <c r="M73" s="50">
        <f t="shared" si="17"/>
        <v>5.1210000000000004</v>
      </c>
      <c r="N73" s="50">
        <f t="shared" si="17"/>
        <v>4.8410000000000002</v>
      </c>
      <c r="O73" s="50">
        <f t="shared" si="17"/>
        <v>4.62</v>
      </c>
      <c r="P73" s="50">
        <f t="shared" si="17"/>
        <v>6.7290000000000001</v>
      </c>
      <c r="Q73" s="50">
        <f t="shared" si="17"/>
        <v>4.8130000000000006</v>
      </c>
      <c r="R73" s="50">
        <f t="shared" si="17"/>
        <v>5.1959999999999997</v>
      </c>
      <c r="S73" s="50">
        <f t="shared" si="17"/>
        <v>4.6689999999999996</v>
      </c>
      <c r="T73" s="50">
        <f t="shared" si="17"/>
        <v>4.7489999999999997</v>
      </c>
      <c r="U73" s="50">
        <f t="shared" si="17"/>
        <v>5.0339999999999998</v>
      </c>
      <c r="V73" s="50">
        <f t="shared" si="17"/>
        <v>4.6429999999999998</v>
      </c>
      <c r="W73" s="50">
        <f t="shared" si="17"/>
        <v>4.3879999999999999</v>
      </c>
      <c r="X73" s="50">
        <f t="shared" si="17"/>
        <v>5.5220000000000002</v>
      </c>
      <c r="Y73" s="50">
        <f t="shared" si="17"/>
        <v>4.9440000000000008</v>
      </c>
      <c r="Z73" s="50">
        <f t="shared" si="17"/>
        <v>4.3559999999999999</v>
      </c>
      <c r="AA73" s="50">
        <f t="shared" si="17"/>
        <v>4.8260000000000005</v>
      </c>
      <c r="AB73" s="50">
        <f t="shared" si="17"/>
        <v>6.7609999999999992</v>
      </c>
      <c r="AC73" s="50">
        <f t="shared" si="17"/>
        <v>4.7609999999999992</v>
      </c>
      <c r="AD73" s="50">
        <f t="shared" si="17"/>
        <v>13.456999999999999</v>
      </c>
      <c r="AE73" s="50">
        <f t="shared" si="17"/>
        <v>2.5389999999999997</v>
      </c>
      <c r="AF73" s="50">
        <f>SUM(AF12+AF27+AF42+AF57)</f>
        <v>4.9420000000000002</v>
      </c>
      <c r="AG73" s="202"/>
      <c r="AH73" s="203">
        <f t="shared" si="14"/>
        <v>149.57299999999998</v>
      </c>
      <c r="AI73" s="204">
        <f t="shared" si="13"/>
        <v>4.8249354838709673</v>
      </c>
      <c r="AJ73" s="205">
        <f t="shared" si="15"/>
        <v>13.456999999999999</v>
      </c>
    </row>
    <row r="74" spans="1:36" ht="21" customHeight="1">
      <c r="A74" s="55" t="s">
        <v>57</v>
      </c>
      <c r="B74" s="50">
        <f>SUM(B13+B28+B43)</f>
        <v>5.2010000000000005</v>
      </c>
      <c r="C74" s="50">
        <f t="shared" ref="C74:AF75" si="18">SUM(C13+C28+C43)</f>
        <v>4.8689999999999998</v>
      </c>
      <c r="D74" s="50">
        <f t="shared" si="18"/>
        <v>5.2200000000000006</v>
      </c>
      <c r="E74" s="50">
        <f t="shared" si="18"/>
        <v>5.2530000000000001</v>
      </c>
      <c r="F74" s="50">
        <f t="shared" si="18"/>
        <v>5.2439999999999998</v>
      </c>
      <c r="G74" s="50">
        <f t="shared" si="18"/>
        <v>5.3159999999999998</v>
      </c>
      <c r="H74" s="50">
        <f t="shared" si="18"/>
        <v>4.9589999999999996</v>
      </c>
      <c r="I74" s="50">
        <f t="shared" si="18"/>
        <v>4.8179999999999996</v>
      </c>
      <c r="J74" s="50">
        <f t="shared" si="18"/>
        <v>3.9080000000000004</v>
      </c>
      <c r="K74" s="50">
        <f t="shared" si="18"/>
        <v>5.0579999999999998</v>
      </c>
      <c r="L74" s="50">
        <f t="shared" si="18"/>
        <v>4.7169999999999996</v>
      </c>
      <c r="M74" s="50">
        <f t="shared" si="18"/>
        <v>4.7650000000000006</v>
      </c>
      <c r="N74" s="50">
        <f t="shared" si="18"/>
        <v>4.782</v>
      </c>
      <c r="O74" s="50">
        <f t="shared" si="18"/>
        <v>5.0779999999999994</v>
      </c>
      <c r="P74" s="50">
        <f t="shared" si="18"/>
        <v>5.3639999999999999</v>
      </c>
      <c r="Q74" s="50">
        <f t="shared" si="18"/>
        <v>4.7170000000000005</v>
      </c>
      <c r="R74" s="50">
        <f t="shared" si="18"/>
        <v>5.1609999999999996</v>
      </c>
      <c r="S74" s="50">
        <f t="shared" si="18"/>
        <v>5.1289999999999996</v>
      </c>
      <c r="T74" s="50">
        <f t="shared" si="18"/>
        <v>6.3100000000000005</v>
      </c>
      <c r="U74" s="50">
        <f t="shared" si="18"/>
        <v>4.7720000000000002</v>
      </c>
      <c r="V74" s="50">
        <f t="shared" si="18"/>
        <v>5.0730000000000004</v>
      </c>
      <c r="W74" s="50">
        <f t="shared" si="18"/>
        <v>3.28</v>
      </c>
      <c r="X74" s="50">
        <f t="shared" si="18"/>
        <v>6.8470000000000004</v>
      </c>
      <c r="Y74" s="50">
        <f t="shared" si="18"/>
        <v>3.8919999999999999</v>
      </c>
      <c r="Z74" s="50">
        <f t="shared" si="18"/>
        <v>2.7330000000000001</v>
      </c>
      <c r="AA74" s="50">
        <f t="shared" si="18"/>
        <v>2.6739999999999999</v>
      </c>
      <c r="AB74" s="50">
        <f t="shared" si="18"/>
        <v>5.806</v>
      </c>
      <c r="AC74" s="50">
        <f t="shared" si="18"/>
        <v>6.4320000000000004</v>
      </c>
      <c r="AD74" s="50">
        <f t="shared" si="18"/>
        <v>5.6899999999999995</v>
      </c>
      <c r="AE74" s="50">
        <f t="shared" si="18"/>
        <v>5.6470000000000002</v>
      </c>
      <c r="AF74" s="50">
        <f t="shared" si="18"/>
        <v>2.5260000000000002</v>
      </c>
      <c r="AG74" s="202"/>
      <c r="AH74" s="203">
        <f t="shared" si="14"/>
        <v>151.24100000000001</v>
      </c>
      <c r="AI74" s="204">
        <f t="shared" si="13"/>
        <v>4.8787419354838715</v>
      </c>
      <c r="AJ74" s="205">
        <f t="shared" si="15"/>
        <v>6.8470000000000004</v>
      </c>
    </row>
    <row r="75" spans="1:36" ht="21" customHeight="1">
      <c r="A75" s="55" t="s">
        <v>58</v>
      </c>
      <c r="B75" s="50">
        <f>SUM(B14+B29+B44)</f>
        <v>4.5880000000000001</v>
      </c>
      <c r="C75" s="50">
        <f t="shared" si="18"/>
        <v>4.5009999999999994</v>
      </c>
      <c r="D75" s="50">
        <f t="shared" si="18"/>
        <v>4.734</v>
      </c>
      <c r="E75" s="50">
        <f t="shared" si="18"/>
        <v>5.4510000000000005</v>
      </c>
      <c r="F75" s="50">
        <f t="shared" si="18"/>
        <v>1.427</v>
      </c>
      <c r="G75" s="50">
        <f t="shared" si="18"/>
        <v>4.8179999999999996</v>
      </c>
      <c r="H75" s="50">
        <f t="shared" si="18"/>
        <v>3.6390000000000002</v>
      </c>
      <c r="I75" s="50">
        <f t="shared" si="18"/>
        <v>4.157</v>
      </c>
      <c r="J75" s="50">
        <f t="shared" si="18"/>
        <v>5.1529999999999996</v>
      </c>
      <c r="K75" s="50">
        <f t="shared" si="18"/>
        <v>6.577</v>
      </c>
      <c r="L75" s="50">
        <f t="shared" si="18"/>
        <v>3.8639999999999999</v>
      </c>
      <c r="M75" s="50">
        <f t="shared" si="18"/>
        <v>4.8740000000000006</v>
      </c>
      <c r="N75" s="50">
        <f t="shared" si="18"/>
        <v>2.59</v>
      </c>
      <c r="O75" s="50">
        <f t="shared" si="18"/>
        <v>1.889</v>
      </c>
      <c r="P75" s="50">
        <f t="shared" si="18"/>
        <v>3.657</v>
      </c>
      <c r="Q75" s="50">
        <f t="shared" si="18"/>
        <v>4.9719999999999995</v>
      </c>
      <c r="R75" s="50">
        <f t="shared" si="18"/>
        <v>4.9550000000000001</v>
      </c>
      <c r="S75" s="50">
        <f t="shared" si="18"/>
        <v>4.7240000000000002</v>
      </c>
      <c r="T75" s="50">
        <f t="shared" si="18"/>
        <v>4.7010000000000005</v>
      </c>
      <c r="U75" s="50">
        <f t="shared" si="18"/>
        <v>4.67</v>
      </c>
      <c r="V75" s="50">
        <f t="shared" si="18"/>
        <v>3.6340000000000003</v>
      </c>
      <c r="W75" s="50">
        <f t="shared" si="18"/>
        <v>3.2250000000000001</v>
      </c>
      <c r="X75" s="50">
        <f t="shared" si="18"/>
        <v>2.2749999999999999</v>
      </c>
      <c r="Y75" s="50">
        <f t="shared" si="18"/>
        <v>2.137</v>
      </c>
      <c r="Z75" s="50">
        <f t="shared" si="18"/>
        <v>3.2770000000000001</v>
      </c>
      <c r="AA75" s="50">
        <f t="shared" si="18"/>
        <v>3.3150000000000004</v>
      </c>
      <c r="AB75" s="50">
        <f t="shared" si="18"/>
        <v>3.7640000000000002</v>
      </c>
      <c r="AC75" s="50">
        <f t="shared" si="18"/>
        <v>3.9270000000000005</v>
      </c>
      <c r="AD75" s="50">
        <f t="shared" si="18"/>
        <v>3.6739999999999999</v>
      </c>
      <c r="AE75" s="50">
        <f t="shared" si="18"/>
        <v>3.7349999999999999</v>
      </c>
      <c r="AF75" s="67"/>
      <c r="AG75" s="202"/>
      <c r="AH75" s="203">
        <f t="shared" si="14"/>
        <v>118.904</v>
      </c>
      <c r="AI75" s="204">
        <f t="shared" si="13"/>
        <v>3.9634666666666667</v>
      </c>
      <c r="AJ75" s="205">
        <f t="shared" si="15"/>
        <v>6.577</v>
      </c>
    </row>
    <row r="76" spans="1:36" ht="21" customHeight="1">
      <c r="A76" s="55" t="s">
        <v>59</v>
      </c>
      <c r="B76" s="50">
        <f>SUM(B15+B45+B60)</f>
        <v>5.5060000000000002</v>
      </c>
      <c r="C76" s="50">
        <f t="shared" ref="C76:AF77" si="19">SUM(C15+C45+C60)</f>
        <v>5.3650000000000002</v>
      </c>
      <c r="D76" s="50">
        <f t="shared" si="19"/>
        <v>4.9930000000000003</v>
      </c>
      <c r="E76" s="50">
        <f t="shared" si="19"/>
        <v>2.8289999999999997</v>
      </c>
      <c r="F76" s="50">
        <f t="shared" si="19"/>
        <v>4.3330000000000002</v>
      </c>
      <c r="G76" s="50">
        <f t="shared" si="19"/>
        <v>4.3810000000000002</v>
      </c>
      <c r="H76" s="50">
        <f t="shared" si="19"/>
        <v>4.5649999999999995</v>
      </c>
      <c r="I76" s="50">
        <f t="shared" si="19"/>
        <v>4.6120000000000001</v>
      </c>
      <c r="J76" s="50">
        <f t="shared" si="19"/>
        <v>4.2270000000000003</v>
      </c>
      <c r="K76" s="50">
        <f t="shared" si="19"/>
        <v>4.2539999999999996</v>
      </c>
      <c r="L76" s="50">
        <f t="shared" si="19"/>
        <v>4.2130000000000001</v>
      </c>
      <c r="M76" s="50">
        <f t="shared" si="19"/>
        <v>3.0579999999999998</v>
      </c>
      <c r="N76" s="50">
        <f t="shared" si="19"/>
        <v>2.875</v>
      </c>
      <c r="O76" s="50">
        <f t="shared" si="19"/>
        <v>5.3140000000000001</v>
      </c>
      <c r="P76" s="50">
        <f t="shared" si="19"/>
        <v>5.0549999999999997</v>
      </c>
      <c r="Q76" s="50">
        <f t="shared" si="19"/>
        <v>5.0430000000000001</v>
      </c>
      <c r="R76" s="50">
        <f t="shared" si="19"/>
        <v>3.8820000000000001</v>
      </c>
      <c r="S76" s="50">
        <f t="shared" si="19"/>
        <v>2.786</v>
      </c>
      <c r="T76" s="50">
        <f t="shared" si="19"/>
        <v>4.4209999999999994</v>
      </c>
      <c r="U76" s="50">
        <f t="shared" si="19"/>
        <v>9.6120000000000001</v>
      </c>
      <c r="V76" s="50">
        <f t="shared" si="19"/>
        <v>2.7189999999999999</v>
      </c>
      <c r="W76" s="50">
        <f t="shared" si="19"/>
        <v>6.1630000000000003</v>
      </c>
      <c r="X76" s="50">
        <f t="shared" si="19"/>
        <v>5.5430000000000001</v>
      </c>
      <c r="Y76" s="50">
        <f t="shared" si="19"/>
        <v>5.1989999999999998</v>
      </c>
      <c r="Z76" s="50">
        <f t="shared" si="19"/>
        <v>5.5259999999999998</v>
      </c>
      <c r="AA76" s="50">
        <f t="shared" si="19"/>
        <v>5.2439999999999998</v>
      </c>
      <c r="AB76" s="50">
        <f t="shared" si="19"/>
        <v>4.9290000000000003</v>
      </c>
      <c r="AC76" s="50">
        <f t="shared" si="19"/>
        <v>5.1549999999999994</v>
      </c>
      <c r="AD76" s="50">
        <f t="shared" si="19"/>
        <v>5.133</v>
      </c>
      <c r="AE76" s="50">
        <f t="shared" si="19"/>
        <v>5.4079999999999995</v>
      </c>
      <c r="AF76" s="50">
        <f t="shared" si="19"/>
        <v>4.9450000000000003</v>
      </c>
      <c r="AG76" s="202"/>
      <c r="AH76" s="203">
        <f t="shared" si="14"/>
        <v>147.28799999999998</v>
      </c>
      <c r="AI76" s="204">
        <f t="shared" si="13"/>
        <v>4.751225806451612</v>
      </c>
      <c r="AJ76" s="205">
        <f t="shared" si="15"/>
        <v>9.6120000000000001</v>
      </c>
    </row>
    <row r="77" spans="1:36" ht="21" customHeight="1">
      <c r="A77" s="55" t="s">
        <v>60</v>
      </c>
      <c r="B77" s="50">
        <f>SUM(B16+B46+B61)</f>
        <v>4.0649999999999995</v>
      </c>
      <c r="C77" s="50">
        <f t="shared" si="19"/>
        <v>5.0730000000000004</v>
      </c>
      <c r="D77" s="50">
        <f t="shared" si="19"/>
        <v>4.9980000000000002</v>
      </c>
      <c r="E77" s="50">
        <f t="shared" si="19"/>
        <v>4.8580000000000005</v>
      </c>
      <c r="F77" s="50">
        <f t="shared" si="19"/>
        <v>5.0999999999999996</v>
      </c>
      <c r="G77" s="50">
        <f t="shared" si="19"/>
        <v>4.8319999999999999</v>
      </c>
      <c r="H77" s="50">
        <f t="shared" si="19"/>
        <v>4.6610000000000005</v>
      </c>
      <c r="I77" s="50">
        <f t="shared" si="19"/>
        <v>4.71</v>
      </c>
      <c r="J77" s="50">
        <f t="shared" si="19"/>
        <v>4.3319999999999999</v>
      </c>
      <c r="K77" s="50">
        <f t="shared" si="19"/>
        <v>4.2200000000000006</v>
      </c>
      <c r="L77" s="50">
        <f t="shared" si="19"/>
        <v>4.6680000000000001</v>
      </c>
      <c r="M77" s="50">
        <f t="shared" si="19"/>
        <v>5.0280000000000005</v>
      </c>
      <c r="N77" s="50">
        <f t="shared" si="19"/>
        <v>4.6589999999999998</v>
      </c>
      <c r="O77" s="50">
        <f t="shared" si="19"/>
        <v>4.3790000000000004</v>
      </c>
      <c r="P77" s="50">
        <f t="shared" si="19"/>
        <v>4.4859999999999998</v>
      </c>
      <c r="Q77" s="50">
        <f t="shared" si="19"/>
        <v>4.5730000000000004</v>
      </c>
      <c r="R77" s="50">
        <f t="shared" si="19"/>
        <v>4.2389999999999999</v>
      </c>
      <c r="S77" s="50">
        <f t="shared" si="19"/>
        <v>4.4979999999999993</v>
      </c>
      <c r="T77" s="50">
        <f t="shared" si="19"/>
        <v>4.6880000000000006</v>
      </c>
      <c r="U77" s="50">
        <f t="shared" si="19"/>
        <v>4.7300000000000004</v>
      </c>
      <c r="V77" s="50">
        <f t="shared" si="19"/>
        <v>4.6379999999999999</v>
      </c>
      <c r="W77" s="50">
        <f t="shared" si="19"/>
        <v>4.6150000000000002</v>
      </c>
      <c r="X77" s="50">
        <f t="shared" si="19"/>
        <v>4.58</v>
      </c>
      <c r="Y77" s="50">
        <f t="shared" si="19"/>
        <v>4.4940000000000007</v>
      </c>
      <c r="Z77" s="50">
        <f t="shared" si="19"/>
        <v>3.8409999999999997</v>
      </c>
      <c r="AA77" s="50">
        <f t="shared" si="19"/>
        <v>4.0739999999999998</v>
      </c>
      <c r="AB77" s="50">
        <f t="shared" si="19"/>
        <v>4.0430000000000001</v>
      </c>
      <c r="AC77" s="50">
        <f t="shared" si="19"/>
        <v>3.9979999999999998</v>
      </c>
      <c r="AD77" s="50">
        <f t="shared" si="19"/>
        <v>3.9170000000000003</v>
      </c>
      <c r="AE77" s="50">
        <f t="shared" si="19"/>
        <v>3.9420000000000002</v>
      </c>
      <c r="AF77" s="67"/>
      <c r="AG77" s="202"/>
      <c r="AH77" s="203">
        <f t="shared" si="14"/>
        <v>134.93900000000002</v>
      </c>
      <c r="AI77" s="204">
        <f t="shared" si="13"/>
        <v>4.4979666666666676</v>
      </c>
      <c r="AJ77" s="205">
        <f t="shared" si="15"/>
        <v>5.0999999999999996</v>
      </c>
    </row>
    <row r="78" spans="1:36" ht="21" customHeight="1">
      <c r="A78" s="55" t="s">
        <v>61</v>
      </c>
      <c r="B78" s="50">
        <f>SUM(B17+B32+B47)</f>
        <v>2.3719999999999999</v>
      </c>
      <c r="C78" s="50">
        <f t="shared" ref="C78:AF78" si="20">SUM(C17+C32+C47)</f>
        <v>7.3819999999999997</v>
      </c>
      <c r="D78" s="50">
        <f t="shared" si="20"/>
        <v>2.5859999999999999</v>
      </c>
      <c r="E78" s="50">
        <f t="shared" si="20"/>
        <v>2.6349999999999998</v>
      </c>
      <c r="F78" s="50">
        <f t="shared" si="20"/>
        <v>3.661</v>
      </c>
      <c r="G78" s="50">
        <f t="shared" si="20"/>
        <v>4.0259999999999998</v>
      </c>
      <c r="H78" s="50">
        <f t="shared" si="20"/>
        <v>4.41</v>
      </c>
      <c r="I78" s="50">
        <f t="shared" si="20"/>
        <v>4.4870000000000001</v>
      </c>
      <c r="J78" s="50">
        <f t="shared" si="20"/>
        <v>4.5590000000000002</v>
      </c>
      <c r="K78" s="50">
        <f t="shared" si="20"/>
        <v>4.5090000000000003</v>
      </c>
      <c r="L78" s="50">
        <f t="shared" si="20"/>
        <v>4.2009999999999996</v>
      </c>
      <c r="M78" s="50">
        <f t="shared" si="20"/>
        <v>4.33</v>
      </c>
      <c r="N78" s="50">
        <f t="shared" si="20"/>
        <v>4.532</v>
      </c>
      <c r="O78" s="50">
        <f t="shared" si="20"/>
        <v>4.4909999999999997</v>
      </c>
      <c r="P78" s="50">
        <f t="shared" si="20"/>
        <v>3.28</v>
      </c>
      <c r="Q78" s="50">
        <f t="shared" si="20"/>
        <v>2.984</v>
      </c>
      <c r="R78" s="50">
        <f t="shared" si="20"/>
        <v>4.2850000000000001</v>
      </c>
      <c r="S78" s="50">
        <f t="shared" si="20"/>
        <v>4.3600000000000003</v>
      </c>
      <c r="T78" s="50">
        <f t="shared" si="20"/>
        <v>6.069</v>
      </c>
      <c r="U78" s="50">
        <f t="shared" si="20"/>
        <v>1.6850000000000001</v>
      </c>
      <c r="V78" s="50">
        <f t="shared" si="20"/>
        <v>3.8940000000000001</v>
      </c>
      <c r="W78" s="50">
        <f t="shared" si="20"/>
        <v>2.6669999999999998</v>
      </c>
      <c r="X78" s="50">
        <f t="shared" si="20"/>
        <v>2.0460000000000003</v>
      </c>
      <c r="Y78" s="50">
        <f t="shared" si="20"/>
        <v>2.3050000000000002</v>
      </c>
      <c r="Z78" s="50">
        <f t="shared" si="20"/>
        <v>3.4340000000000002</v>
      </c>
      <c r="AA78" s="50">
        <f t="shared" si="20"/>
        <v>3.2350000000000003</v>
      </c>
      <c r="AB78" s="50">
        <f t="shared" si="20"/>
        <v>3.5460000000000003</v>
      </c>
      <c r="AC78" s="50">
        <f t="shared" si="20"/>
        <v>3.9459999999999997</v>
      </c>
      <c r="AD78" s="50">
        <f t="shared" si="20"/>
        <v>4.4480000000000004</v>
      </c>
      <c r="AE78" s="50">
        <f t="shared" si="20"/>
        <v>3.476</v>
      </c>
      <c r="AF78" s="50">
        <f t="shared" si="20"/>
        <v>6.1859999999999999</v>
      </c>
      <c r="AG78" s="202"/>
      <c r="AH78" s="203">
        <f t="shared" si="14"/>
        <v>120.02700000000002</v>
      </c>
      <c r="AI78" s="204">
        <f t="shared" si="13"/>
        <v>3.8718387096774198</v>
      </c>
      <c r="AJ78" s="205">
        <f t="shared" si="15"/>
        <v>7.3819999999999997</v>
      </c>
    </row>
    <row r="79" spans="1:36" ht="21" customHeight="1"/>
    <row r="81" spans="1:13">
      <c r="B81" s="219"/>
      <c r="C81" s="219"/>
      <c r="D81" s="219"/>
      <c r="E81" s="219"/>
    </row>
    <row r="82" spans="1:13" ht="22.5" customHeight="1" thickBot="1">
      <c r="B82" s="220" t="s">
        <v>110</v>
      </c>
      <c r="C82" s="220" t="s">
        <v>65</v>
      </c>
      <c r="D82" s="220" t="s">
        <v>72</v>
      </c>
      <c r="E82" s="220" t="s">
        <v>17</v>
      </c>
      <c r="F82" s="221" t="s">
        <v>111</v>
      </c>
      <c r="G82" s="222"/>
      <c r="H82" s="222"/>
      <c r="I82" s="222"/>
      <c r="J82" s="222"/>
      <c r="K82" s="223"/>
      <c r="L82" s="223"/>
      <c r="M82" s="223"/>
    </row>
    <row r="83" spans="1:13" ht="15" thickBot="1">
      <c r="A83">
        <v>1</v>
      </c>
      <c r="B83" s="224">
        <v>1.8140000000000001</v>
      </c>
      <c r="C83" s="224">
        <v>0</v>
      </c>
      <c r="D83" s="225">
        <v>0.55800000000000005</v>
      </c>
      <c r="E83" s="226">
        <v>0</v>
      </c>
      <c r="F83" s="227"/>
      <c r="G83" s="228"/>
      <c r="J83" s="223"/>
      <c r="K83" s="223"/>
      <c r="L83" s="223"/>
      <c r="M83" s="223"/>
    </row>
    <row r="84" spans="1:13" ht="15" thickBot="1">
      <c r="A84">
        <v>2</v>
      </c>
      <c r="B84" s="229">
        <v>1.5840000000000001</v>
      </c>
      <c r="C84" s="229">
        <v>0.16</v>
      </c>
      <c r="D84" s="230">
        <v>5.6379999999999999</v>
      </c>
      <c r="E84" s="231">
        <v>1.0069999999999999</v>
      </c>
      <c r="F84" s="227"/>
      <c r="G84" s="228"/>
      <c r="I84" s="228"/>
      <c r="J84" s="228"/>
      <c r="K84" s="228"/>
      <c r="L84" s="228"/>
      <c r="M84" s="223"/>
    </row>
    <row r="85" spans="1:13" ht="15" thickBot="1">
      <c r="A85">
        <v>3</v>
      </c>
      <c r="B85" s="229">
        <v>1.752</v>
      </c>
      <c r="C85" s="229">
        <v>0</v>
      </c>
      <c r="D85" s="230">
        <v>0.83399999999999996</v>
      </c>
      <c r="E85" s="231">
        <v>0</v>
      </c>
      <c r="F85" s="227"/>
      <c r="G85" s="228"/>
      <c r="I85" s="228"/>
      <c r="J85" s="228"/>
      <c r="K85" s="228"/>
      <c r="L85" s="228"/>
      <c r="M85" s="223"/>
    </row>
    <row r="86" spans="1:13" ht="15" thickBot="1">
      <c r="A86">
        <v>4</v>
      </c>
      <c r="B86" s="229">
        <v>1.895</v>
      </c>
      <c r="C86" s="229">
        <v>0</v>
      </c>
      <c r="D86" s="230">
        <v>0.74</v>
      </c>
      <c r="E86" s="231">
        <v>0.46899999999999997</v>
      </c>
      <c r="F86" s="227"/>
      <c r="G86" s="228"/>
      <c r="I86" s="228"/>
      <c r="J86" s="228"/>
      <c r="K86" s="228"/>
      <c r="L86" s="228"/>
      <c r="M86" s="223"/>
    </row>
    <row r="87" spans="1:13" ht="15" thickBot="1">
      <c r="A87">
        <v>5</v>
      </c>
      <c r="B87" s="229">
        <v>1.78</v>
      </c>
      <c r="C87" s="229">
        <v>0</v>
      </c>
      <c r="D87" s="230">
        <v>1.881</v>
      </c>
      <c r="E87" s="231">
        <v>9.8000000000000004E-2</v>
      </c>
      <c r="F87" s="227"/>
      <c r="G87" s="228"/>
      <c r="I87" s="228"/>
      <c r="J87" s="228"/>
      <c r="K87" s="228"/>
      <c r="L87" s="228"/>
      <c r="M87" s="223"/>
    </row>
    <row r="88" spans="1:13" ht="15" thickBot="1">
      <c r="A88">
        <v>6</v>
      </c>
      <c r="B88" s="229">
        <v>1.8420000000000001</v>
      </c>
      <c r="C88" s="229">
        <v>0</v>
      </c>
      <c r="D88" s="230">
        <v>2.1840000000000002</v>
      </c>
      <c r="E88" s="231">
        <v>7.0000000000000001E-3</v>
      </c>
      <c r="F88" s="227"/>
      <c r="G88" s="228"/>
      <c r="I88" s="228"/>
      <c r="J88" s="228"/>
      <c r="K88" s="228"/>
      <c r="L88" s="228"/>
      <c r="M88" s="223"/>
    </row>
    <row r="89" spans="1:13" ht="15" thickBot="1">
      <c r="A89">
        <v>7</v>
      </c>
      <c r="B89" s="229">
        <v>1.895</v>
      </c>
      <c r="C89" s="229">
        <v>0</v>
      </c>
      <c r="D89" s="230">
        <v>2.5150000000000001</v>
      </c>
      <c r="E89" s="231">
        <v>7.2999999999999995E-2</v>
      </c>
      <c r="F89" s="227"/>
      <c r="G89" s="228"/>
      <c r="I89" s="228"/>
      <c r="J89" s="228"/>
      <c r="K89" s="228"/>
      <c r="L89" s="228"/>
      <c r="M89" s="223"/>
    </row>
    <row r="90" spans="1:13" ht="15" thickBot="1">
      <c r="A90">
        <v>8</v>
      </c>
      <c r="B90" s="229">
        <v>1.9</v>
      </c>
      <c r="C90" s="229">
        <v>0</v>
      </c>
      <c r="D90" s="230">
        <v>2.5870000000000002</v>
      </c>
      <c r="E90" s="231">
        <v>0</v>
      </c>
      <c r="F90" s="227"/>
      <c r="G90" s="228"/>
      <c r="I90" s="228"/>
      <c r="J90" s="228"/>
      <c r="K90" s="228"/>
      <c r="L90" s="228"/>
      <c r="M90" s="223"/>
    </row>
    <row r="91" spans="1:13" ht="15" thickBot="1">
      <c r="A91">
        <v>9</v>
      </c>
      <c r="B91" s="229">
        <v>1.978</v>
      </c>
      <c r="C91" s="229">
        <v>0</v>
      </c>
      <c r="D91" s="230">
        <v>2.581</v>
      </c>
      <c r="E91" s="231">
        <v>0</v>
      </c>
      <c r="F91" s="227"/>
      <c r="G91" s="228"/>
      <c r="I91" s="228"/>
      <c r="J91" s="228"/>
      <c r="K91" s="228"/>
      <c r="L91" s="228"/>
      <c r="M91" s="223"/>
    </row>
    <row r="92" spans="1:13" ht="15" thickBot="1">
      <c r="A92">
        <v>10</v>
      </c>
      <c r="B92" s="229">
        <v>1.889</v>
      </c>
      <c r="C92" s="229">
        <v>0</v>
      </c>
      <c r="D92" s="230">
        <v>2.62</v>
      </c>
      <c r="E92" s="231">
        <v>0</v>
      </c>
      <c r="F92" s="227"/>
      <c r="G92" s="228"/>
      <c r="I92" s="228"/>
      <c r="J92" s="228"/>
      <c r="K92" s="228"/>
      <c r="L92" s="228"/>
      <c r="M92" s="223"/>
    </row>
    <row r="93" spans="1:13" ht="15" thickBot="1">
      <c r="A93">
        <v>11</v>
      </c>
      <c r="B93" s="229">
        <v>1.663</v>
      </c>
      <c r="C93" s="229">
        <v>0</v>
      </c>
      <c r="D93" s="230">
        <v>2.5379999999999998</v>
      </c>
      <c r="E93" s="231">
        <v>0</v>
      </c>
      <c r="F93" s="227"/>
      <c r="G93" s="228"/>
      <c r="I93" s="228"/>
      <c r="J93" s="228"/>
      <c r="K93" s="228"/>
      <c r="L93" s="228"/>
      <c r="M93" s="223"/>
    </row>
    <row r="94" spans="1:13" ht="15" thickBot="1">
      <c r="A94">
        <v>12</v>
      </c>
      <c r="B94" s="229">
        <v>1.849</v>
      </c>
      <c r="C94" s="229">
        <v>0</v>
      </c>
      <c r="D94" s="230">
        <v>2.4809999999999999</v>
      </c>
      <c r="E94" s="231">
        <v>0.25600000000000001</v>
      </c>
      <c r="F94" s="227"/>
      <c r="G94" s="228"/>
      <c r="I94" s="228"/>
      <c r="J94" s="228"/>
      <c r="K94" s="228"/>
      <c r="L94" s="228"/>
      <c r="M94" s="223"/>
    </row>
    <row r="95" spans="1:13" ht="15" thickBot="1">
      <c r="A95">
        <v>13</v>
      </c>
      <c r="B95" s="229">
        <v>2.0739999999999998</v>
      </c>
      <c r="C95" s="229">
        <v>0</v>
      </c>
      <c r="D95" s="230">
        <v>2.4580000000000002</v>
      </c>
      <c r="E95" s="231">
        <v>0</v>
      </c>
      <c r="F95" s="227"/>
      <c r="G95" s="228"/>
      <c r="I95" s="228"/>
      <c r="J95" s="228"/>
      <c r="K95" s="228"/>
      <c r="L95" s="228"/>
      <c r="M95" s="223"/>
    </row>
    <row r="96" spans="1:13" ht="15" thickBot="1">
      <c r="A96">
        <v>14</v>
      </c>
      <c r="B96" s="229">
        <v>2.0230000000000001</v>
      </c>
      <c r="C96" s="229">
        <v>0</v>
      </c>
      <c r="D96" s="230">
        <v>2.468</v>
      </c>
      <c r="E96" s="231">
        <v>0.26</v>
      </c>
      <c r="F96" s="227"/>
      <c r="G96" s="228"/>
      <c r="I96" s="228"/>
      <c r="J96" s="228"/>
      <c r="K96" s="228"/>
      <c r="L96" s="228"/>
      <c r="M96" s="223"/>
    </row>
    <row r="97" spans="1:13" ht="15" thickBot="1">
      <c r="A97">
        <v>15</v>
      </c>
      <c r="B97" s="229">
        <v>2.0049999999999999</v>
      </c>
      <c r="C97" s="229">
        <v>0</v>
      </c>
      <c r="D97" s="230">
        <v>1.2749999999999999</v>
      </c>
      <c r="E97" s="231">
        <v>0</v>
      </c>
      <c r="F97" s="227"/>
      <c r="G97" s="228"/>
      <c r="I97" s="228"/>
      <c r="J97" s="228"/>
      <c r="K97" s="228"/>
      <c r="L97" s="228"/>
      <c r="M97" s="223"/>
    </row>
    <row r="98" spans="1:13" ht="15" thickBot="1">
      <c r="A98">
        <v>16</v>
      </c>
      <c r="B98" s="229">
        <v>1.873</v>
      </c>
      <c r="C98" s="229">
        <v>0</v>
      </c>
      <c r="D98" s="230">
        <v>1.111</v>
      </c>
      <c r="E98" s="231">
        <v>0</v>
      </c>
      <c r="F98" s="227"/>
      <c r="G98" s="228"/>
      <c r="I98" s="228"/>
      <c r="J98" s="228"/>
      <c r="K98" s="228"/>
      <c r="L98" s="228"/>
      <c r="M98" s="223"/>
    </row>
    <row r="99" spans="1:13" ht="15" thickBot="1">
      <c r="A99">
        <v>17</v>
      </c>
      <c r="B99" s="229">
        <v>1.0289999999999999</v>
      </c>
      <c r="C99" s="229">
        <v>0</v>
      </c>
      <c r="D99" s="230">
        <v>3.2559999999999998</v>
      </c>
      <c r="E99" s="231">
        <v>0</v>
      </c>
      <c r="F99" s="227"/>
      <c r="G99" s="228"/>
      <c r="I99" s="228"/>
      <c r="J99" s="228"/>
      <c r="K99" s="228"/>
      <c r="L99" s="228"/>
      <c r="M99" s="223"/>
    </row>
    <row r="100" spans="1:13" ht="15" thickBot="1">
      <c r="A100">
        <v>18</v>
      </c>
      <c r="B100" s="229">
        <v>1.877</v>
      </c>
      <c r="C100" s="229">
        <v>0</v>
      </c>
      <c r="D100" s="230">
        <v>2.4830000000000001</v>
      </c>
      <c r="E100" s="231">
        <v>0</v>
      </c>
      <c r="F100" s="227"/>
      <c r="G100" s="228"/>
      <c r="I100" s="228"/>
      <c r="J100" s="228"/>
      <c r="K100" s="228"/>
      <c r="L100" s="228"/>
      <c r="M100" s="223"/>
    </row>
    <row r="101" spans="1:13" ht="15" thickBot="1">
      <c r="A101">
        <v>19</v>
      </c>
      <c r="B101" s="229">
        <v>1.32</v>
      </c>
      <c r="C101" s="229">
        <v>0</v>
      </c>
      <c r="D101" s="230">
        <v>4.7489999999999997</v>
      </c>
      <c r="E101" s="231">
        <v>1E-3</v>
      </c>
      <c r="F101" s="227"/>
      <c r="G101" s="228"/>
      <c r="I101" s="228"/>
      <c r="J101" s="228"/>
      <c r="K101" s="228"/>
      <c r="L101" s="228"/>
      <c r="M101" s="223"/>
    </row>
    <row r="102" spans="1:13" ht="15" thickBot="1">
      <c r="A102">
        <v>20</v>
      </c>
      <c r="B102" s="229">
        <v>1.6850000000000001</v>
      </c>
      <c r="C102" s="229">
        <v>0</v>
      </c>
      <c r="D102" s="230">
        <v>0</v>
      </c>
      <c r="E102" s="231">
        <v>0.247</v>
      </c>
      <c r="F102" s="227"/>
      <c r="G102" s="228"/>
      <c r="I102" s="228"/>
      <c r="J102" s="228"/>
      <c r="K102" s="228"/>
      <c r="L102" s="228"/>
      <c r="M102" s="223"/>
    </row>
    <row r="103" spans="1:13" ht="15" thickBot="1">
      <c r="A103">
        <v>21</v>
      </c>
      <c r="B103" s="229">
        <v>1.6140000000000001</v>
      </c>
      <c r="C103" s="229">
        <v>0</v>
      </c>
      <c r="D103" s="230">
        <v>2.2799999999999998</v>
      </c>
      <c r="E103" s="231">
        <v>0</v>
      </c>
      <c r="F103" s="227"/>
      <c r="G103" s="228"/>
      <c r="I103" s="228"/>
      <c r="J103" s="228"/>
      <c r="K103" s="228"/>
      <c r="L103" s="228"/>
      <c r="M103" s="223"/>
    </row>
    <row r="104" spans="1:13" ht="15" thickBot="1">
      <c r="A104">
        <v>22</v>
      </c>
      <c r="B104" s="229">
        <v>1.661</v>
      </c>
      <c r="C104" s="229">
        <v>0</v>
      </c>
      <c r="D104" s="230">
        <v>1.006</v>
      </c>
      <c r="E104" s="231">
        <v>0</v>
      </c>
      <c r="F104" s="227"/>
      <c r="G104" s="228"/>
      <c r="I104" s="228"/>
      <c r="J104" s="228"/>
      <c r="K104" s="228"/>
      <c r="L104" s="228"/>
      <c r="M104" s="223"/>
    </row>
    <row r="105" spans="1:13" ht="15" thickBot="1">
      <c r="A105">
        <v>23</v>
      </c>
      <c r="B105" s="229">
        <v>1.1830000000000001</v>
      </c>
      <c r="C105" s="229">
        <v>0</v>
      </c>
      <c r="D105" s="230">
        <v>0.86299999999999999</v>
      </c>
      <c r="E105" s="231">
        <v>7.6999999999999999E-2</v>
      </c>
      <c r="F105" s="227"/>
      <c r="G105" s="228"/>
      <c r="I105" s="228"/>
      <c r="J105" s="228"/>
      <c r="K105" s="228"/>
      <c r="L105" s="228"/>
      <c r="M105" s="223"/>
    </row>
    <row r="106" spans="1:13" ht="15" thickBot="1">
      <c r="A106">
        <v>24</v>
      </c>
      <c r="B106" s="229">
        <v>1.409</v>
      </c>
      <c r="C106" s="229">
        <v>0</v>
      </c>
      <c r="D106" s="230">
        <v>0.89600000000000002</v>
      </c>
      <c r="E106" s="231">
        <v>0</v>
      </c>
      <c r="F106" s="227"/>
      <c r="G106" s="228"/>
      <c r="I106" s="228"/>
      <c r="J106" s="228"/>
      <c r="K106" s="228"/>
      <c r="L106" s="228"/>
      <c r="M106" s="223"/>
    </row>
    <row r="107" spans="1:13" ht="15" thickBot="1">
      <c r="A107">
        <v>25</v>
      </c>
      <c r="B107" s="229">
        <v>1.66</v>
      </c>
      <c r="C107" s="229">
        <v>0</v>
      </c>
      <c r="D107" s="230">
        <v>1.774</v>
      </c>
      <c r="E107" s="231">
        <v>0.36199999999999999</v>
      </c>
      <c r="F107" s="227"/>
      <c r="G107" s="228"/>
      <c r="I107" s="228"/>
      <c r="J107" s="228"/>
      <c r="K107" s="228"/>
      <c r="L107" s="228"/>
      <c r="M107" s="223"/>
    </row>
    <row r="108" spans="1:13" ht="15" thickBot="1">
      <c r="A108">
        <v>26</v>
      </c>
      <c r="B108" s="229">
        <v>1.3140000000000001</v>
      </c>
      <c r="C108" s="229">
        <v>0</v>
      </c>
      <c r="D108" s="230">
        <v>1.921</v>
      </c>
      <c r="E108" s="231">
        <v>0</v>
      </c>
      <c r="F108" s="227"/>
      <c r="G108" s="228"/>
      <c r="I108" s="228"/>
      <c r="J108" s="228"/>
      <c r="K108" s="228"/>
      <c r="L108" s="228"/>
      <c r="M108" s="223"/>
    </row>
    <row r="109" spans="1:13" ht="15" thickBot="1">
      <c r="A109">
        <v>27</v>
      </c>
      <c r="B109" s="229">
        <v>1.7390000000000001</v>
      </c>
      <c r="C109" s="229">
        <v>0</v>
      </c>
      <c r="D109" s="230">
        <v>1.8069999999999999</v>
      </c>
      <c r="E109" s="231">
        <v>1.82</v>
      </c>
      <c r="F109" s="227"/>
      <c r="G109" s="228"/>
      <c r="I109" s="228"/>
      <c r="J109" s="228"/>
      <c r="K109" s="228"/>
      <c r="L109" s="228"/>
      <c r="M109" s="223"/>
    </row>
    <row r="110" spans="1:13" ht="15" thickBot="1">
      <c r="A110">
        <v>28</v>
      </c>
      <c r="B110" s="229">
        <v>2.1850000000000001</v>
      </c>
      <c r="C110" s="229">
        <v>0</v>
      </c>
      <c r="D110" s="230">
        <v>1.7609999999999999</v>
      </c>
      <c r="E110" s="231">
        <v>1.361</v>
      </c>
      <c r="F110" s="227"/>
      <c r="G110" s="228"/>
      <c r="I110" s="228"/>
      <c r="J110" s="228"/>
      <c r="K110" s="228"/>
      <c r="L110" s="228"/>
      <c r="M110" s="223"/>
    </row>
    <row r="111" spans="1:13" ht="15" thickBot="1">
      <c r="A111">
        <v>29</v>
      </c>
      <c r="B111" s="229">
        <v>3.3010000000000002</v>
      </c>
      <c r="C111" s="229">
        <v>0</v>
      </c>
      <c r="D111" s="230">
        <v>1.147</v>
      </c>
      <c r="E111" s="231">
        <v>0.79500000000000004</v>
      </c>
      <c r="F111" s="227"/>
      <c r="G111" s="228"/>
      <c r="I111" s="228"/>
      <c r="J111" s="228"/>
      <c r="K111" s="228"/>
      <c r="L111" s="228"/>
    </row>
    <row r="112" spans="1:13" ht="15" thickBot="1">
      <c r="A112">
        <v>30</v>
      </c>
      <c r="B112" s="229">
        <v>2.33</v>
      </c>
      <c r="C112" s="229">
        <v>0</v>
      </c>
      <c r="D112" s="230">
        <v>1.1459999999999999</v>
      </c>
      <c r="E112" s="231">
        <v>1.52</v>
      </c>
      <c r="F112" s="227"/>
      <c r="G112" s="228"/>
      <c r="I112" s="228"/>
      <c r="J112" s="228"/>
      <c r="K112" s="228"/>
      <c r="L112" s="228"/>
    </row>
    <row r="113" spans="1:12" ht="15" thickBot="1">
      <c r="A113">
        <v>31</v>
      </c>
      <c r="B113" s="232">
        <v>2.367</v>
      </c>
      <c r="C113" s="232">
        <v>0</v>
      </c>
      <c r="D113" s="230">
        <v>3.819</v>
      </c>
      <c r="E113" s="233">
        <v>5.6000000000000001E-2</v>
      </c>
      <c r="I113" s="228"/>
      <c r="J113" s="228"/>
      <c r="K113" s="228"/>
      <c r="L113" s="228"/>
    </row>
    <row r="114" spans="1:12" ht="15" thickBot="1">
      <c r="B114" s="234">
        <f>SUM(B83:B113)</f>
        <v>56.489999999999995</v>
      </c>
      <c r="C114" s="234">
        <f t="shared" ref="C114:E114" si="21">SUM(C83:C113)</f>
        <v>0.16</v>
      </c>
      <c r="D114" s="234">
        <f t="shared" si="21"/>
        <v>63.377000000000002</v>
      </c>
      <c r="E114" s="234">
        <f t="shared" si="21"/>
        <v>8.4089999999999989</v>
      </c>
      <c r="I114" s="228"/>
      <c r="J114" s="228"/>
      <c r="K114" s="228"/>
      <c r="L114" s="228"/>
    </row>
    <row r="115" spans="1:12" ht="15" thickTop="1"/>
  </sheetData>
  <mergeCells count="2">
    <mergeCell ref="B81:E81"/>
    <mergeCell ref="F82:J82"/>
  </mergeCells>
  <hyperlinks>
    <hyperlink ref="H2" location="Hyperlinks!A1" display="Hyperlinks!A1" xr:uid="{EA6F7423-9028-4C49-800C-67864B13B4CB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23ED4B-EF89-42FB-BAD7-91909CA377AA}"/>
</file>

<file path=customXml/itemProps2.xml><?xml version="1.0" encoding="utf-8"?>
<ds:datastoreItem xmlns:ds="http://schemas.openxmlformats.org/officeDocument/2006/customXml" ds:itemID="{382E41DA-A9B9-4D63-A287-EEDAA202E80A}"/>
</file>

<file path=customXml/itemProps3.xml><?xml version="1.0" encoding="utf-8"?>
<ds:datastoreItem xmlns:ds="http://schemas.openxmlformats.org/officeDocument/2006/customXml" ds:itemID="{7222777D-2F9F-4E32-BF32-8C017BA41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Sanlando-Wekiva</vt:lpstr>
      <vt:lpstr>Wekiva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2020-02-06T18:18:57Z</dcterms:created>
  <dcterms:modified xsi:type="dcterms:W3CDTF">2020-02-06T18:19:02Z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