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e.chandler\OneDrive - CORIX Group of Companies\Desktop\teams files\"/>
    </mc:Choice>
  </mc:AlternateContent>
  <xr:revisionPtr revIDLastSave="0" documentId="8_{1859370A-5192-47A6-BE37-1ACAED24A184}" xr6:coauthVersionLast="44" xr6:coauthVersionMax="44" xr10:uidLastSave="{00000000-0000-0000-0000-000000000000}"/>
  <bookViews>
    <workbookView xWindow="-120" yWindow="-120" windowWidth="29040" windowHeight="15840" xr2:uid="{DE9CFB55-D86E-4A99-9AFB-830A2B8F9BB6}"/>
  </bookViews>
  <sheets>
    <sheet name="WisBar-BV Manor" sheetId="1" r:id="rId1"/>
    <sheet name="WisBar-BV Manor Flow 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2" l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D61" i="2" s="1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D47" i="2" s="1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AH35" i="2"/>
  <c r="AH34" i="2"/>
  <c r="AH33" i="2"/>
  <c r="AH32" i="2"/>
  <c r="AH31" i="2"/>
  <c r="AH30" i="2"/>
  <c r="AH29" i="2"/>
  <c r="AH28" i="2"/>
  <c r="AH27" i="2"/>
  <c r="AH26" i="2"/>
  <c r="AH25" i="2"/>
  <c r="AH24" i="2"/>
  <c r="G25" i="1"/>
  <c r="O24" i="1"/>
  <c r="F24" i="1"/>
  <c r="C24" i="1"/>
  <c r="O23" i="1"/>
  <c r="F23" i="1"/>
  <c r="C23" i="1"/>
  <c r="B24" i="1" s="1"/>
  <c r="O22" i="1"/>
  <c r="F22" i="1"/>
  <c r="C22" i="1"/>
  <c r="B23" i="1" s="1"/>
  <c r="O21" i="1"/>
  <c r="F21" i="1"/>
  <c r="C21" i="1"/>
  <c r="B22" i="1" s="1"/>
  <c r="O20" i="1"/>
  <c r="M20" i="1"/>
  <c r="J20" i="1"/>
  <c r="F20" i="1"/>
  <c r="C20" i="1"/>
  <c r="B21" i="1" s="1"/>
  <c r="O19" i="1"/>
  <c r="F19" i="1"/>
  <c r="C19" i="1"/>
  <c r="B20" i="1" s="1"/>
  <c r="O18" i="1"/>
  <c r="F18" i="1"/>
  <c r="C18" i="1"/>
  <c r="B19" i="1" s="1"/>
  <c r="O17" i="1"/>
  <c r="F17" i="1"/>
  <c r="C17" i="1"/>
  <c r="B18" i="1" s="1"/>
  <c r="O16" i="1"/>
  <c r="C16" i="1"/>
  <c r="B17" i="1" s="1"/>
  <c r="O15" i="1"/>
  <c r="C15" i="1"/>
  <c r="D15" i="1" s="1"/>
  <c r="E15" i="1" s="1"/>
  <c r="O14" i="1"/>
  <c r="D14" i="1"/>
  <c r="E14" i="1" s="1"/>
  <c r="C14" i="1"/>
  <c r="B15" i="1" s="1"/>
  <c r="B14" i="1"/>
  <c r="O13" i="1"/>
  <c r="O25" i="1" s="1"/>
  <c r="F13" i="1"/>
  <c r="F25" i="1" s="1"/>
  <c r="D13" i="1"/>
  <c r="C13" i="1"/>
  <c r="D24" i="1" l="1"/>
  <c r="E24" i="1" s="1"/>
  <c r="B16" i="1"/>
  <c r="D16" i="1" s="1"/>
  <c r="E16" i="1" s="1"/>
  <c r="D40" i="2"/>
  <c r="D18" i="1"/>
  <c r="E18" i="1" s="1"/>
  <c r="D20" i="1"/>
  <c r="E20" i="1" s="1"/>
  <c r="D21" i="1"/>
  <c r="E21" i="1" s="1"/>
  <c r="D23" i="1"/>
  <c r="E23" i="1" s="1"/>
  <c r="E48" i="2"/>
  <c r="E62" i="2"/>
  <c r="E13" i="1"/>
  <c r="E25" i="1" s="1"/>
  <c r="D17" i="1"/>
  <c r="E17" i="1" s="1"/>
  <c r="D19" i="1"/>
  <c r="E19" i="1" s="1"/>
  <c r="D22" i="1"/>
  <c r="E22" i="1" s="1"/>
  <c r="D71" i="2" l="1"/>
  <c r="E40" i="2"/>
  <c r="E71" i="2" s="1"/>
  <c r="D25" i="1"/>
</calcChain>
</file>

<file path=xl/sharedStrings.xml><?xml version="1.0" encoding="utf-8"?>
<sst xmlns="http://schemas.openxmlformats.org/spreadsheetml/2006/main" count="78" uniqueCount="55">
  <si>
    <t>252/497 Wis-Bar (Buena Vista Manor) 2019</t>
  </si>
  <si>
    <t>(Sewer Treatment by Pasco County)</t>
  </si>
  <si>
    <t>Hyperlinks!A1</t>
  </si>
  <si>
    <t>Sewer Treatment</t>
  </si>
  <si>
    <t>Service Address:  Prestige Dr.</t>
  </si>
  <si>
    <t xml:space="preserve"> </t>
  </si>
  <si>
    <t>Pasco County Utilities Services Branch</t>
  </si>
  <si>
    <t>Acct: 0080975</t>
  </si>
  <si>
    <t>Master L/S Totalizer Reads</t>
  </si>
  <si>
    <t>Service Dates</t>
  </si>
  <si>
    <t>Meter Readings</t>
  </si>
  <si>
    <t>Start Read</t>
  </si>
  <si>
    <t>End Read</t>
  </si>
  <si>
    <t>Total</t>
  </si>
  <si>
    <t>Avg. Daily Flow</t>
  </si>
  <si>
    <t>CAP 8K</t>
  </si>
  <si>
    <t>From</t>
  </si>
  <si>
    <t>To</t>
  </si>
  <si>
    <t>No. Days</t>
  </si>
  <si>
    <t>Previous</t>
  </si>
  <si>
    <t xml:space="preserve">Current </t>
  </si>
  <si>
    <t>Gallons Sent</t>
  </si>
  <si>
    <t>December 2016</t>
  </si>
  <si>
    <t>Billed</t>
  </si>
  <si>
    <t>Total RF</t>
  </si>
  <si>
    <t>February</t>
  </si>
  <si>
    <t>March</t>
  </si>
  <si>
    <t>April</t>
  </si>
  <si>
    <t>May</t>
  </si>
  <si>
    <t>June</t>
  </si>
  <si>
    <t>July</t>
  </si>
  <si>
    <t>August</t>
  </si>
  <si>
    <r>
      <t>September</t>
    </r>
    <r>
      <rPr>
        <b/>
        <sz val="10"/>
        <color rgb="FFFF0000"/>
        <rFont val="Arial"/>
        <family val="2"/>
      </rPr>
      <t>*</t>
    </r>
  </si>
  <si>
    <t>October</t>
  </si>
  <si>
    <t>November</t>
  </si>
  <si>
    <t>December</t>
  </si>
  <si>
    <t>YTD</t>
  </si>
  <si>
    <t>Back Up Info:</t>
  </si>
  <si>
    <t xml:space="preserve">Tierra Verde is outside the city limits; the county apparently ran water mains years ago to that part of the county. </t>
  </si>
  <si>
    <t>The county has always been the water provider.</t>
  </si>
  <si>
    <t xml:space="preserve">St. Pete’s wastewater system extends beyond its limits, probably because it was cost effective to do so way back </t>
  </si>
  <si>
    <t>when and the county had no sewer facilities anywhere nearby.</t>
  </si>
  <si>
    <t>Pinellas bills sewer for us in MC and TV so that we are able to bill a volumetric rate in MC and for TV general service accounts</t>
  </si>
  <si>
    <t>We, in turn, bill our Lake Tarpon customers sewer for the benefit of Pinellas.</t>
  </si>
  <si>
    <t>Wis-Bar 2019 (Buena Vista Manor) Totalizer Reads/Flow</t>
  </si>
  <si>
    <t>System List'!A1</t>
  </si>
  <si>
    <t>Meter Reads</t>
  </si>
  <si>
    <t>Prev.</t>
  </si>
  <si>
    <t>Day</t>
  </si>
  <si>
    <t>September</t>
  </si>
  <si>
    <t>Flow</t>
  </si>
  <si>
    <t>Date</t>
  </si>
  <si>
    <t>Read</t>
  </si>
  <si>
    <t>Usage</t>
  </si>
  <si>
    <t>Formated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</si>
</sst>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0.000"/>
    <numFmt numFmtId="166" formatCode="0.0000"/>
    <numFmt numFmtId="167" formatCode="0.000000"/>
    <numFmt numFmtId="168" formatCode="0.0"/>
  </numFmts>
  <fonts count="25">
    <font>
      <sz val="11"/>
      <color theme="1"/>
      <name val="Arial"/>
      <family val="2"/>
    </font>
    <font>
      <sz val="10"/>
      <name val="Geneva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4" tint="-0.249977111117893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9"/>
      <name val="Geneva"/>
      <family val="2"/>
    </font>
    <font>
      <sz val="10"/>
      <color theme="1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sz val="9"/>
      <color rgb="FFFF0000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 applyProtection="0"/>
    <xf numFmtId="0" fontId="7" fillId="0" borderId="0" applyProtection="0"/>
  </cellStyleXfs>
  <cellXfs count="138">
    <xf numFmtId="0" fontId="0" fillId="0" borderId="0" xfId="0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2" applyAlignment="1" applyProtection="1"/>
    <xf numFmtId="0" fontId="5" fillId="0" borderId="0" xfId="4" applyFont="1"/>
    <xf numFmtId="0" fontId="8" fillId="0" borderId="0" xfId="0" applyFont="1"/>
    <xf numFmtId="0" fontId="5" fillId="0" borderId="0" xfId="3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0" xfId="4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4" applyFont="1"/>
    <xf numFmtId="0" fontId="10" fillId="0" borderId="0" xfId="4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0" xfId="4" applyFont="1" applyAlignment="1">
      <alignment horizontal="center"/>
    </xf>
    <xf numFmtId="0" fontId="10" fillId="0" borderId="8" xfId="0" applyFont="1" applyBorder="1"/>
    <xf numFmtId="0" fontId="10" fillId="0" borderId="0" xfId="0" applyFont="1"/>
    <xf numFmtId="0" fontId="10" fillId="0" borderId="9" xfId="0" applyFont="1" applyBorder="1"/>
    <xf numFmtId="0" fontId="2" fillId="0" borderId="10" xfId="4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0" borderId="0" xfId="4" applyFont="1" applyAlignment="1">
      <alignment horizontal="center"/>
    </xf>
    <xf numFmtId="0" fontId="5" fillId="0" borderId="10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0" borderId="10" xfId="4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49" fontId="10" fillId="0" borderId="10" xfId="0" applyNumberFormat="1" applyFont="1" applyBorder="1" applyAlignment="1">
      <alignment wrapText="1"/>
    </xf>
    <xf numFmtId="164" fontId="14" fillId="3" borderId="10" xfId="4" applyNumberFormat="1" applyFont="1" applyFill="1" applyBorder="1" applyAlignment="1">
      <alignment horizontal="left"/>
    </xf>
    <xf numFmtId="1" fontId="10" fillId="0" borderId="10" xfId="5" applyNumberFormat="1" applyFont="1" applyBorder="1" applyAlignment="1">
      <alignment horizontal="center"/>
    </xf>
    <xf numFmtId="165" fontId="5" fillId="3" borderId="10" xfId="4" applyNumberFormat="1" applyFont="1" applyFill="1" applyBorder="1" applyAlignment="1">
      <alignment horizontal="center"/>
    </xf>
    <xf numFmtId="166" fontId="5" fillId="3" borderId="10" xfId="1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166" fontId="10" fillId="3" borderId="1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7" fontId="11" fillId="0" borderId="10" xfId="0" applyNumberFormat="1" applyFont="1" applyBorder="1" applyAlignment="1">
      <alignment horizontal="left" wrapText="1"/>
    </xf>
    <xf numFmtId="1" fontId="10" fillId="0" borderId="10" xfId="5" applyNumberFormat="1" applyFont="1" applyBorder="1" applyAlignment="1">
      <alignment horizontal="center" wrapText="1"/>
    </xf>
    <xf numFmtId="165" fontId="10" fillId="0" borderId="10" xfId="4" applyNumberFormat="1" applyFont="1" applyBorder="1" applyAlignment="1">
      <alignment horizontal="center"/>
    </xf>
    <xf numFmtId="166" fontId="10" fillId="0" borderId="10" xfId="1" applyNumberFormat="1" applyFont="1" applyBorder="1" applyAlignment="1">
      <alignment horizontal="center"/>
    </xf>
    <xf numFmtId="167" fontId="16" fillId="0" borderId="10" xfId="0" applyNumberFormat="1" applyFont="1" applyBorder="1"/>
    <xf numFmtId="168" fontId="10" fillId="0" borderId="10" xfId="0" applyNumberFormat="1" applyFont="1" applyBorder="1" applyAlignment="1">
      <alignment horizontal="center"/>
    </xf>
    <xf numFmtId="167" fontId="16" fillId="0" borderId="0" xfId="0" applyNumberFormat="1" applyFont="1"/>
    <xf numFmtId="164" fontId="8" fillId="0" borderId="20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166" fontId="10" fillId="0" borderId="22" xfId="0" applyNumberFormat="1" applyFont="1" applyBorder="1" applyAlignment="1">
      <alignment horizontal="center"/>
    </xf>
    <xf numFmtId="0" fontId="17" fillId="0" borderId="0" xfId="0" applyFont="1"/>
    <xf numFmtId="0" fontId="10" fillId="0" borderId="11" xfId="0" applyFont="1" applyBorder="1"/>
    <xf numFmtId="1" fontId="10" fillId="0" borderId="10" xfId="4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/>
    </xf>
    <xf numFmtId="1" fontId="10" fillId="0" borderId="10" xfId="4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66" fontId="10" fillId="0" borderId="23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0" xfId="0" applyFont="1"/>
    <xf numFmtId="166" fontId="8" fillId="0" borderId="23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10" fillId="0" borderId="10" xfId="0" applyFont="1" applyBorder="1"/>
    <xf numFmtId="164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right"/>
    </xf>
    <xf numFmtId="165" fontId="11" fillId="0" borderId="10" xfId="1" applyNumberFormat="1" applyFont="1" applyBorder="1" applyAlignment="1">
      <alignment horizontal="center"/>
    </xf>
    <xf numFmtId="166" fontId="11" fillId="0" borderId="10" xfId="1" applyNumberFormat="1" applyFont="1" applyBorder="1" applyAlignment="1">
      <alignment horizontal="center"/>
    </xf>
    <xf numFmtId="167" fontId="12" fillId="0" borderId="10" xfId="0" applyNumberFormat="1" applyFont="1" applyBorder="1"/>
    <xf numFmtId="2" fontId="11" fillId="0" borderId="10" xfId="0" applyNumberFormat="1" applyFont="1" applyBorder="1" applyAlignment="1">
      <alignment horizontal="center"/>
    </xf>
    <xf numFmtId="167" fontId="12" fillId="0" borderId="0" xfId="0" applyNumberFormat="1" applyFont="1"/>
    <xf numFmtId="164" fontId="8" fillId="3" borderId="24" xfId="0" applyNumberFormat="1" applyFont="1" applyFill="1" applyBorder="1" applyAlignment="1">
      <alignment horizontal="center"/>
    </xf>
    <xf numFmtId="164" fontId="8" fillId="3" borderId="25" xfId="0" applyNumberFormat="1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166" fontId="11" fillId="0" borderId="26" xfId="0" applyNumberFormat="1" applyFont="1" applyBorder="1" applyAlignment="1">
      <alignment horizontal="center"/>
    </xf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19" fillId="0" borderId="0" xfId="0" applyFont="1"/>
    <xf numFmtId="0" fontId="8" fillId="0" borderId="1" xfId="0" applyFont="1" applyBorder="1" applyAlignment="1">
      <alignment vertical="center"/>
    </xf>
    <xf numFmtId="0" fontId="8" fillId="0" borderId="30" xfId="0" applyFont="1" applyBorder="1"/>
    <xf numFmtId="0" fontId="8" fillId="0" borderId="1" xfId="0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20" fillId="0" borderId="0" xfId="3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2" quotePrefix="1" applyAlignment="1" applyProtection="1"/>
    <xf numFmtId="0" fontId="2" fillId="0" borderId="0" xfId="0" applyFont="1"/>
    <xf numFmtId="0" fontId="21" fillId="0" borderId="0" xfId="0" applyFont="1" applyAlignment="1">
      <alignment horizontal="right"/>
    </xf>
    <xf numFmtId="0" fontId="22" fillId="0" borderId="32" xfId="0" applyFont="1" applyBorder="1"/>
    <xf numFmtId="0" fontId="11" fillId="2" borderId="10" xfId="0" applyFont="1" applyFill="1" applyBorder="1" applyAlignment="1">
      <alignment horizontal="center"/>
    </xf>
    <xf numFmtId="1" fontId="10" fillId="2" borderId="10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3" fillId="0" borderId="0" xfId="0" applyFont="1"/>
    <xf numFmtId="0" fontId="11" fillId="4" borderId="1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167" fontId="11" fillId="4" borderId="10" xfId="0" applyNumberFormat="1" applyFont="1" applyFill="1" applyBorder="1" applyAlignment="1">
      <alignment horizontal="center"/>
    </xf>
    <xf numFmtId="167" fontId="11" fillId="0" borderId="10" xfId="0" applyNumberFormat="1" applyFont="1" applyBorder="1" applyAlignment="1">
      <alignment horizontal="center"/>
    </xf>
    <xf numFmtId="167" fontId="10" fillId="2" borderId="10" xfId="0" applyNumberFormat="1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1" xfId="0" applyBorder="1"/>
    <xf numFmtId="1" fontId="0" fillId="0" borderId="21" xfId="0" applyNumberFormat="1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10" xfId="0" applyBorder="1"/>
    <xf numFmtId="0" fontId="5" fillId="0" borderId="10" xfId="0" applyFont="1" applyBorder="1"/>
    <xf numFmtId="1" fontId="0" fillId="0" borderId="0" xfId="0" applyNumberFormat="1"/>
    <xf numFmtId="0" fontId="5" fillId="0" borderId="15" xfId="0" applyFont="1" applyBorder="1"/>
    <xf numFmtId="0" fontId="0" fillId="0" borderId="37" xfId="0" applyBorder="1"/>
    <xf numFmtId="1" fontId="0" fillId="0" borderId="38" xfId="0" applyNumberFormat="1" applyBorder="1"/>
    <xf numFmtId="0" fontId="24" fillId="0" borderId="38" xfId="0" applyFont="1" applyBorder="1"/>
    <xf numFmtId="165" fontId="0" fillId="0" borderId="39" xfId="0" applyNumberFormat="1" applyBorder="1"/>
  </cellXfs>
  <cellStyles count="6">
    <cellStyle name="Comma" xfId="1" builtinId="3"/>
    <cellStyle name="Hyperlink" xfId="2" builtinId="8"/>
    <cellStyle name="Normal" xfId="0" builtinId="0"/>
    <cellStyle name="Normal_WisBar - BV Manor" xfId="4" xr:uid="{619FF697-BD64-4762-837D-20A6E7C8141F}"/>
    <cellStyle name="Normal_WisBar Totalizer Rdgs" xfId="5" xr:uid="{0FFEFD0A-AAED-4165-95B0-778265F7DC54}"/>
    <cellStyle name="Normal_WW Plant Capacities" xfId="3" xr:uid="{873DDFBC-BCA4-4A3A-AEF3-98DC50914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D6CE-461F-4F72-A365-20E35E21952B}">
  <sheetPr>
    <tabColor rgb="FF92D050"/>
  </sheetPr>
  <dimension ref="A1:U36"/>
  <sheetViews>
    <sheetView tabSelected="1" zoomScale="110" zoomScaleNormal="110" workbookViewId="0">
      <selection activeCell="O14" sqref="O14"/>
    </sheetView>
  </sheetViews>
  <sheetFormatPr defaultRowHeight="14.25"/>
  <cols>
    <col min="1" max="1" width="13.625" customWidth="1"/>
    <col min="2" max="2" width="11.75" customWidth="1"/>
    <col min="3" max="3" width="11.5" customWidth="1"/>
    <col min="4" max="4" width="8.875" customWidth="1"/>
    <col min="5" max="5" width="8.25" customWidth="1"/>
    <col min="6" max="8" width="8.375" customWidth="1"/>
    <col min="9" max="9" width="4.875" customWidth="1"/>
    <col min="10" max="10" width="9.375" customWidth="1"/>
    <col min="11" max="11" width="9.625" customWidth="1"/>
    <col min="12" max="12" width="7.375" customWidth="1"/>
    <col min="13" max="13" width="11.75" customWidth="1"/>
    <col min="14" max="14" width="10.5" customWidth="1"/>
    <col min="15" max="15" width="9.375" customWidth="1"/>
    <col min="16" max="16" width="13" style="7" customWidth="1"/>
  </cols>
  <sheetData>
    <row r="1" spans="1:16" ht="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6"/>
      <c r="C3" s="6"/>
      <c r="D3" s="6"/>
      <c r="E3" s="6"/>
    </row>
    <row r="4" spans="1:16" ht="15" thickBot="1">
      <c r="A4" s="8"/>
      <c r="B4" s="6"/>
      <c r="C4" s="6"/>
      <c r="D4" s="6"/>
      <c r="E4" s="6"/>
    </row>
    <row r="5" spans="1:16">
      <c r="A5" s="8"/>
      <c r="B5" s="6"/>
      <c r="C5" s="6"/>
      <c r="D5" s="6"/>
      <c r="E5" s="6"/>
      <c r="J5" s="9" t="s">
        <v>3</v>
      </c>
      <c r="K5" s="10"/>
      <c r="L5" s="10"/>
      <c r="M5" s="10"/>
      <c r="N5" s="10"/>
      <c r="O5" s="11"/>
    </row>
    <row r="6" spans="1:16" ht="15.75" thickBot="1">
      <c r="A6" s="8"/>
      <c r="B6" s="12"/>
      <c r="C6" s="12"/>
      <c r="D6" s="12"/>
      <c r="E6" s="12"/>
      <c r="J6" s="13" t="s">
        <v>4</v>
      </c>
      <c r="K6" s="14"/>
      <c r="L6" s="14"/>
      <c r="M6" s="14"/>
      <c r="N6" s="14"/>
      <c r="O6" s="15"/>
    </row>
    <row r="7" spans="1:16">
      <c r="A7" s="16"/>
      <c r="B7" s="17"/>
      <c r="C7" s="17"/>
      <c r="D7" s="18" t="s">
        <v>5</v>
      </c>
      <c r="E7" s="17"/>
      <c r="J7" s="19" t="s">
        <v>6</v>
      </c>
      <c r="K7" s="20"/>
      <c r="L7" s="20"/>
      <c r="M7" s="20"/>
      <c r="N7" s="20"/>
      <c r="O7" s="21"/>
    </row>
    <row r="8" spans="1:16">
      <c r="A8" s="22"/>
      <c r="B8" s="17"/>
      <c r="C8" s="17"/>
      <c r="D8" s="17"/>
      <c r="E8" s="22"/>
      <c r="J8" s="23" t="s">
        <v>7</v>
      </c>
      <c r="K8" s="24"/>
      <c r="L8" s="24"/>
      <c r="M8" s="24"/>
      <c r="N8" s="24"/>
      <c r="O8" s="25"/>
    </row>
    <row r="9" spans="1:16">
      <c r="A9" s="6"/>
      <c r="E9" s="26"/>
      <c r="J9" s="27"/>
      <c r="K9" s="28"/>
      <c r="L9" s="28"/>
      <c r="M9" s="28"/>
      <c r="N9" s="28"/>
      <c r="O9" s="29"/>
    </row>
    <row r="10" spans="1:16" ht="15">
      <c r="A10" s="26"/>
      <c r="B10" s="30" t="s">
        <v>8</v>
      </c>
      <c r="C10" s="30"/>
      <c r="D10" s="30"/>
      <c r="E10" s="26"/>
      <c r="J10" s="31" t="s">
        <v>9</v>
      </c>
      <c r="K10" s="32"/>
      <c r="L10" s="28"/>
      <c r="M10" s="32" t="s">
        <v>10</v>
      </c>
      <c r="N10" s="32"/>
      <c r="O10" s="29"/>
    </row>
    <row r="11" spans="1:16" ht="43.5">
      <c r="A11" s="33"/>
      <c r="B11" s="34" t="s">
        <v>11</v>
      </c>
      <c r="C11" s="34" t="s">
        <v>12</v>
      </c>
      <c r="D11" s="35" t="s">
        <v>13</v>
      </c>
      <c r="E11" s="36" t="s">
        <v>14</v>
      </c>
      <c r="F11" s="37" t="s">
        <v>15</v>
      </c>
      <c r="G11" s="38"/>
      <c r="H11" s="38"/>
      <c r="J11" s="39" t="s">
        <v>16</v>
      </c>
      <c r="K11" s="40" t="s">
        <v>17</v>
      </c>
      <c r="L11" s="41" t="s">
        <v>18</v>
      </c>
      <c r="M11" s="40" t="s">
        <v>19</v>
      </c>
      <c r="N11" s="40" t="s">
        <v>20</v>
      </c>
      <c r="O11" s="42" t="s">
        <v>21</v>
      </c>
    </row>
    <row r="12" spans="1:16" ht="15">
      <c r="A12" s="43" t="s">
        <v>22</v>
      </c>
      <c r="B12" s="44"/>
      <c r="C12" s="45"/>
      <c r="D12" s="46"/>
      <c r="E12" s="47"/>
      <c r="F12" s="48" t="s">
        <v>23</v>
      </c>
      <c r="G12" s="49" t="s">
        <v>24</v>
      </c>
      <c r="H12" s="50"/>
      <c r="J12" s="51"/>
      <c r="K12" s="52"/>
      <c r="L12" s="53"/>
      <c r="M12" s="53"/>
      <c r="N12" s="53"/>
      <c r="O12" s="54"/>
      <c r="P12" s="55"/>
    </row>
    <row r="13" spans="1:16" ht="19.5" customHeight="1">
      <c r="A13" s="56">
        <v>43466</v>
      </c>
      <c r="B13" s="57">
        <v>30436924</v>
      </c>
      <c r="C13" s="45">
        <f>'WisBar-BV Manor Flow Summary'!AD8</f>
        <v>30857969</v>
      </c>
      <c r="D13" s="58">
        <f t="shared" ref="D13:D24" si="0">(C13-B13)/1000000</f>
        <v>0.421045</v>
      </c>
      <c r="E13" s="59">
        <f t="shared" ref="E13:E24" si="1">D13/31</f>
        <v>1.3582096774193548E-2</v>
      </c>
      <c r="F13" s="60">
        <f>0.353575</f>
        <v>0.35357499999999997</v>
      </c>
      <c r="G13" s="61">
        <v>9</v>
      </c>
      <c r="H13" s="62"/>
      <c r="I13" s="28"/>
      <c r="J13" s="63">
        <v>43462</v>
      </c>
      <c r="K13" s="64">
        <v>43494</v>
      </c>
      <c r="L13" s="65">
        <v>32</v>
      </c>
      <c r="M13" s="65">
        <v>30436000</v>
      </c>
      <c r="N13" s="65">
        <v>30862000</v>
      </c>
      <c r="O13" s="66">
        <f>426000/1000000</f>
        <v>0.42599999999999999</v>
      </c>
      <c r="P13" s="67"/>
    </row>
    <row r="14" spans="1:16" ht="19.5" customHeight="1">
      <c r="A14" s="68" t="s">
        <v>25</v>
      </c>
      <c r="B14" s="69">
        <f t="shared" ref="B14:B19" si="2">C13</f>
        <v>30857969</v>
      </c>
      <c r="C14" s="69">
        <f>'WisBar-BV Manor Flow Summary'!AC9</f>
        <v>31263918</v>
      </c>
      <c r="D14" s="58">
        <f t="shared" si="0"/>
        <v>0.405949</v>
      </c>
      <c r="E14" s="59">
        <f t="shared" si="1"/>
        <v>1.3095129032258065E-2</v>
      </c>
      <c r="F14" s="60">
        <v>0.33351999999999998</v>
      </c>
      <c r="G14" s="61">
        <v>1.9</v>
      </c>
      <c r="H14" s="62"/>
      <c r="I14" s="28"/>
      <c r="J14" s="70">
        <v>43494</v>
      </c>
      <c r="K14" s="64">
        <v>43524</v>
      </c>
      <c r="L14" s="65">
        <v>30</v>
      </c>
      <c r="M14" s="65">
        <v>30862000</v>
      </c>
      <c r="N14" s="65">
        <v>31267000</v>
      </c>
      <c r="O14" s="66">
        <f>405000/1000000</f>
        <v>0.40500000000000003</v>
      </c>
    </row>
    <row r="15" spans="1:16" ht="19.5" customHeight="1">
      <c r="A15" s="68" t="s">
        <v>26</v>
      </c>
      <c r="B15" s="71">
        <f t="shared" si="2"/>
        <v>31263918</v>
      </c>
      <c r="C15" s="71">
        <f>'WisBar-BV Manor Flow Summary'!AD10</f>
        <v>31628956</v>
      </c>
      <c r="D15" s="58">
        <f t="shared" si="0"/>
        <v>0.36503799999999997</v>
      </c>
      <c r="E15" s="59">
        <f t="shared" si="1"/>
        <v>1.1775419354838709E-2</v>
      </c>
      <c r="F15" s="60">
        <v>0.38399800000000001</v>
      </c>
      <c r="G15" s="61">
        <v>2.2999999999999998</v>
      </c>
      <c r="H15" s="62"/>
      <c r="I15" s="28"/>
      <c r="J15" s="70">
        <v>43524</v>
      </c>
      <c r="K15" s="64">
        <v>43553</v>
      </c>
      <c r="L15" s="65">
        <v>29</v>
      </c>
      <c r="M15" s="65">
        <v>31267000</v>
      </c>
      <c r="N15" s="65">
        <v>31620000</v>
      </c>
      <c r="O15" s="66">
        <f>353000/1000000</f>
        <v>0.35299999999999998</v>
      </c>
    </row>
    <row r="16" spans="1:16" ht="19.5" customHeight="1">
      <c r="A16" s="68" t="s">
        <v>27</v>
      </c>
      <c r="B16" s="71">
        <f t="shared" si="2"/>
        <v>31628956</v>
      </c>
      <c r="C16" s="71">
        <f>'WisBar-BV Manor Flow Summary'!AD11</f>
        <v>31969313</v>
      </c>
      <c r="D16" s="58">
        <f t="shared" si="0"/>
        <v>0.34035700000000002</v>
      </c>
      <c r="E16" s="59">
        <f t="shared" si="1"/>
        <v>1.0979258064516129E-2</v>
      </c>
      <c r="F16" s="60">
        <v>0.32722000000000001</v>
      </c>
      <c r="G16" s="61">
        <v>4.5999999999999996</v>
      </c>
      <c r="H16" s="62"/>
      <c r="I16" s="28"/>
      <c r="J16" s="70">
        <v>43553</v>
      </c>
      <c r="K16" s="72">
        <v>43584</v>
      </c>
      <c r="L16" s="73">
        <v>31</v>
      </c>
      <c r="M16" s="73">
        <v>31620000</v>
      </c>
      <c r="N16" s="73">
        <v>31968000</v>
      </c>
      <c r="O16" s="74">
        <f>348000/1000000</f>
        <v>0.34799999999999998</v>
      </c>
    </row>
    <row r="17" spans="1:21" ht="19.5" customHeight="1">
      <c r="A17" s="68" t="s">
        <v>28</v>
      </c>
      <c r="B17" s="71">
        <f t="shared" si="2"/>
        <v>31969313</v>
      </c>
      <c r="C17" s="45">
        <f>'WisBar-BV Manor Flow Summary'!AF12</f>
        <v>32281117</v>
      </c>
      <c r="D17" s="58">
        <f t="shared" si="0"/>
        <v>0.31180400000000003</v>
      </c>
      <c r="E17" s="59">
        <f t="shared" si="1"/>
        <v>1.0058193548387098E-2</v>
      </c>
      <c r="F17" s="60">
        <f>0.229179+0.084468</f>
        <v>0.31364700000000001</v>
      </c>
      <c r="G17" s="61">
        <v>3.5</v>
      </c>
      <c r="H17" s="62"/>
      <c r="I17" s="28"/>
      <c r="J17" s="70">
        <v>43584</v>
      </c>
      <c r="K17" s="72">
        <v>43616</v>
      </c>
      <c r="L17" s="73">
        <v>32</v>
      </c>
      <c r="M17" s="73">
        <v>31968000</v>
      </c>
      <c r="N17" s="73">
        <v>32283000</v>
      </c>
      <c r="O17" s="74">
        <f>315000/1000000</f>
        <v>0.315</v>
      </c>
    </row>
    <row r="18" spans="1:21" ht="19.5" customHeight="1">
      <c r="A18" s="68" t="s">
        <v>29</v>
      </c>
      <c r="B18" s="71">
        <f t="shared" si="2"/>
        <v>32281117</v>
      </c>
      <c r="C18" s="71">
        <f>'WisBar-BV Manor Flow Summary'!AC13</f>
        <v>32624072</v>
      </c>
      <c r="D18" s="58">
        <f t="shared" si="0"/>
        <v>0.34295500000000001</v>
      </c>
      <c r="E18" s="59">
        <f t="shared" si="1"/>
        <v>1.1063064516129033E-2</v>
      </c>
      <c r="F18" s="75">
        <f>0.185688+0.091223</f>
        <v>0.27691100000000002</v>
      </c>
      <c r="G18" s="61">
        <v>14.5</v>
      </c>
      <c r="H18" s="76"/>
      <c r="I18" s="28"/>
      <c r="J18" s="70">
        <v>43616</v>
      </c>
      <c r="K18" s="72">
        <v>43644</v>
      </c>
      <c r="L18" s="73">
        <v>28</v>
      </c>
      <c r="M18" s="73">
        <v>32283000</v>
      </c>
      <c r="N18" s="73">
        <v>32627000</v>
      </c>
      <c r="O18" s="74">
        <f>344000/1000000</f>
        <v>0.34399999999999997</v>
      </c>
    </row>
    <row r="19" spans="1:21" ht="19.5" customHeight="1">
      <c r="A19" s="68" t="s">
        <v>30</v>
      </c>
      <c r="B19" s="71">
        <f t="shared" si="2"/>
        <v>32624072</v>
      </c>
      <c r="C19" s="71">
        <f>'WisBar-BV Manor Flow Summary'!AE14</f>
        <v>33124117</v>
      </c>
      <c r="D19" s="58">
        <f t="shared" si="0"/>
        <v>0.50004499999999996</v>
      </c>
      <c r="E19" s="59">
        <f t="shared" si="1"/>
        <v>1.613048387096774E-2</v>
      </c>
      <c r="F19" s="75">
        <f>0.000014+0.164709+0.100437</f>
        <v>0.26515999999999995</v>
      </c>
      <c r="G19" s="61">
        <v>12.4</v>
      </c>
      <c r="H19" s="76"/>
      <c r="I19" s="28"/>
      <c r="J19" s="70">
        <v>43644</v>
      </c>
      <c r="K19" s="72">
        <v>43676</v>
      </c>
      <c r="L19" s="73">
        <v>32</v>
      </c>
      <c r="M19" s="73">
        <v>32627000</v>
      </c>
      <c r="N19" s="73">
        <v>33129000</v>
      </c>
      <c r="O19" s="74">
        <f>502000/1000000</f>
        <v>0.502</v>
      </c>
    </row>
    <row r="20" spans="1:21" ht="19.5" customHeight="1">
      <c r="A20" s="68" t="s">
        <v>31</v>
      </c>
      <c r="B20" s="71">
        <f>C19</f>
        <v>33124117</v>
      </c>
      <c r="C20" s="71">
        <f>'WisBar-BV Manor Flow Summary'!AE15</f>
        <v>33861589</v>
      </c>
      <c r="D20" s="58">
        <f t="shared" si="0"/>
        <v>0.73747200000000002</v>
      </c>
      <c r="E20" s="59">
        <f t="shared" si="1"/>
        <v>2.378941935483871E-2</v>
      </c>
      <c r="F20" s="60">
        <f>0.001485+0.17959+0.074339+0</f>
        <v>0.25541399999999997</v>
      </c>
      <c r="G20" s="61">
        <v>17.100000000000001</v>
      </c>
      <c r="H20" s="76"/>
      <c r="I20" s="28"/>
      <c r="J20" s="70">
        <f>K19</f>
        <v>43676</v>
      </c>
      <c r="K20" s="72">
        <v>43707</v>
      </c>
      <c r="L20" s="73">
        <v>31</v>
      </c>
      <c r="M20" s="73">
        <f>N19</f>
        <v>33129000</v>
      </c>
      <c r="N20" s="73">
        <v>33927000</v>
      </c>
      <c r="O20" s="74">
        <f>798000/1000000</f>
        <v>0.79800000000000004</v>
      </c>
    </row>
    <row r="21" spans="1:21" ht="19.5" customHeight="1">
      <c r="A21" s="68" t="s">
        <v>32</v>
      </c>
      <c r="B21" s="71">
        <f>C20</f>
        <v>33861589</v>
      </c>
      <c r="C21" s="71">
        <f>'WisBar-BV Manor Flow Summary'!AE16</f>
        <v>34614317</v>
      </c>
      <c r="D21" s="58">
        <f t="shared" si="0"/>
        <v>0.75272799999999995</v>
      </c>
      <c r="E21" s="59">
        <f t="shared" si="1"/>
        <v>2.4281548387096771E-2</v>
      </c>
      <c r="F21" s="75">
        <f>0.000077+0.255336+0.000559</f>
        <v>0.25597199999999998</v>
      </c>
      <c r="G21" s="61">
        <v>4</v>
      </c>
      <c r="H21" s="76"/>
      <c r="I21" s="28"/>
      <c r="J21" s="70">
        <v>43707</v>
      </c>
      <c r="K21" s="72">
        <v>43738</v>
      </c>
      <c r="L21" s="73">
        <v>31</v>
      </c>
      <c r="M21" s="73">
        <v>33927000</v>
      </c>
      <c r="N21" s="73">
        <v>34617000</v>
      </c>
      <c r="O21" s="77">
        <f>690000/1000000</f>
        <v>0.69</v>
      </c>
    </row>
    <row r="22" spans="1:21" ht="19.5" customHeight="1">
      <c r="A22" s="68" t="s">
        <v>33</v>
      </c>
      <c r="B22" s="71">
        <f>C21</f>
        <v>34614317</v>
      </c>
      <c r="C22" s="71">
        <f>'WisBar-BV Manor Flow Summary'!AF17</f>
        <v>34980688</v>
      </c>
      <c r="D22" s="58">
        <f t="shared" si="0"/>
        <v>0.366371</v>
      </c>
      <c r="E22" s="59">
        <f t="shared" si="1"/>
        <v>1.1818419354838709E-2</v>
      </c>
      <c r="F22" s="75">
        <f>0.175689+0.119964+0.000004</f>
        <v>0.295657</v>
      </c>
      <c r="G22" s="61">
        <v>7.2</v>
      </c>
      <c r="H22" s="76"/>
      <c r="I22" s="28"/>
      <c r="J22" s="70">
        <v>43738</v>
      </c>
      <c r="K22" s="72">
        <v>43768</v>
      </c>
      <c r="L22" s="73">
        <v>30</v>
      </c>
      <c r="M22" s="73">
        <v>34617000</v>
      </c>
      <c r="N22" s="73">
        <v>34969000</v>
      </c>
      <c r="O22" s="77">
        <f>352000/1000000</f>
        <v>0.35199999999999998</v>
      </c>
    </row>
    <row r="23" spans="1:21" ht="19.5" customHeight="1">
      <c r="A23" s="68" t="s">
        <v>34</v>
      </c>
      <c r="B23" s="78">
        <f>C22</f>
        <v>34980688</v>
      </c>
      <c r="C23" s="71">
        <f>'WisBar-BV Manor Flow Summary'!AE18</f>
        <v>35327773</v>
      </c>
      <c r="D23" s="58">
        <f t="shared" si="0"/>
        <v>0.34708499999999998</v>
      </c>
      <c r="E23" s="59">
        <f t="shared" si="1"/>
        <v>1.1196290322580644E-2</v>
      </c>
      <c r="F23" s="60">
        <f>0.002479+0.288607+0.00633</f>
        <v>0.29741600000000001</v>
      </c>
      <c r="G23" s="61">
        <v>2</v>
      </c>
      <c r="H23" s="62"/>
      <c r="I23" s="28"/>
      <c r="J23" s="70">
        <v>43768</v>
      </c>
      <c r="K23" s="72">
        <v>43796</v>
      </c>
      <c r="L23" s="73">
        <v>28</v>
      </c>
      <c r="M23" s="73">
        <v>34969000</v>
      </c>
      <c r="N23" s="73">
        <v>35291000</v>
      </c>
      <c r="O23" s="77">
        <f>322000/1000000</f>
        <v>0.32200000000000001</v>
      </c>
    </row>
    <row r="24" spans="1:21" ht="19.5" customHeight="1">
      <c r="A24" s="79" t="s">
        <v>35</v>
      </c>
      <c r="B24" s="78">
        <f>C23</f>
        <v>35327773</v>
      </c>
      <c r="C24" s="71">
        <f>'WisBar-BV Manor Flow Summary'!AF19</f>
        <v>35693148</v>
      </c>
      <c r="D24" s="58">
        <f t="shared" si="0"/>
        <v>0.36537500000000001</v>
      </c>
      <c r="E24" s="59">
        <f t="shared" si="1"/>
        <v>1.1786290322580646E-2</v>
      </c>
      <c r="F24" s="60">
        <f>0.189008+0.135919</f>
        <v>0.32492700000000002</v>
      </c>
      <c r="G24" s="61">
        <v>4.5999999999999996</v>
      </c>
      <c r="H24" s="62"/>
      <c r="I24" s="28"/>
      <c r="J24" s="80">
        <v>43796</v>
      </c>
      <c r="K24" s="81">
        <v>43826</v>
      </c>
      <c r="L24" s="82">
        <v>30</v>
      </c>
      <c r="M24" s="82">
        <v>35291000</v>
      </c>
      <c r="N24" s="82">
        <v>35646000</v>
      </c>
      <c r="O24" s="83">
        <f>355000/1000000</f>
        <v>0.35499999999999998</v>
      </c>
    </row>
    <row r="25" spans="1:21" ht="21.75" customHeight="1" thickBot="1">
      <c r="A25" s="12"/>
      <c r="B25" s="84"/>
      <c r="C25" s="85" t="s">
        <v>36</v>
      </c>
      <c r="D25" s="86">
        <f>SUM(D13:D24)</f>
        <v>5.2562240000000005</v>
      </c>
      <c r="E25" s="87">
        <f>AVERAGE(E13:E24)</f>
        <v>1.4129634408602149E-2</v>
      </c>
      <c r="F25" s="88">
        <f>SUM(F13:F24)</f>
        <v>3.6834169999999999</v>
      </c>
      <c r="G25" s="89">
        <f>SUM(G13:G24)</f>
        <v>83.1</v>
      </c>
      <c r="H25" s="90"/>
      <c r="J25" s="91"/>
      <c r="K25" s="92"/>
      <c r="L25" s="93"/>
      <c r="M25" s="93"/>
      <c r="N25" s="93"/>
      <c r="O25" s="94">
        <f>SUM(O13:O24)</f>
        <v>5.2099999999999991</v>
      </c>
    </row>
    <row r="27" spans="1:21">
      <c r="J27" s="95" t="s">
        <v>37</v>
      </c>
      <c r="K27" s="96"/>
      <c r="L27" s="96"/>
      <c r="M27" s="96"/>
      <c r="N27" s="96"/>
      <c r="O27" s="96"/>
      <c r="P27" s="96"/>
      <c r="Q27" s="96"/>
      <c r="R27" s="96"/>
      <c r="S27" s="97"/>
      <c r="T27" s="7"/>
      <c r="U27" s="7"/>
    </row>
    <row r="28" spans="1:21" ht="15">
      <c r="A28" s="98"/>
      <c r="J28" s="99" t="s">
        <v>38</v>
      </c>
      <c r="K28" s="7"/>
      <c r="L28" s="7"/>
      <c r="M28" s="7"/>
      <c r="N28" s="7"/>
      <c r="O28" s="7"/>
      <c r="Q28" s="7"/>
      <c r="R28" s="7"/>
      <c r="S28" s="100"/>
      <c r="T28" s="7"/>
      <c r="U28" s="7"/>
    </row>
    <row r="29" spans="1:21">
      <c r="J29" s="101" t="s">
        <v>39</v>
      </c>
      <c r="K29" s="7"/>
      <c r="L29" s="7"/>
      <c r="M29" s="7"/>
      <c r="N29" s="7"/>
      <c r="O29" s="7"/>
      <c r="Q29" s="7"/>
      <c r="R29" s="7"/>
      <c r="S29" s="100"/>
      <c r="T29" s="7"/>
      <c r="U29" s="7"/>
    </row>
    <row r="30" spans="1:21">
      <c r="J30" s="101"/>
      <c r="K30" s="7"/>
      <c r="L30" s="7"/>
      <c r="M30" s="7"/>
      <c r="N30" s="7"/>
      <c r="O30" s="7"/>
      <c r="Q30" s="7"/>
      <c r="R30" s="7"/>
      <c r="S30" s="100"/>
      <c r="T30" s="7"/>
      <c r="U30" s="7"/>
    </row>
    <row r="31" spans="1:21">
      <c r="J31" s="99" t="s">
        <v>40</v>
      </c>
      <c r="K31" s="7"/>
      <c r="L31" s="7"/>
      <c r="M31" s="7"/>
      <c r="N31" s="7"/>
      <c r="O31" s="7"/>
      <c r="Q31" s="7"/>
      <c r="R31" s="7"/>
      <c r="S31" s="100"/>
      <c r="T31" s="7"/>
      <c r="U31" s="7"/>
    </row>
    <row r="32" spans="1:21">
      <c r="J32" s="101" t="s">
        <v>41</v>
      </c>
      <c r="K32" s="7"/>
      <c r="L32" s="7"/>
      <c r="M32" s="7"/>
      <c r="N32" s="7"/>
      <c r="O32" s="7"/>
      <c r="Q32" s="7"/>
      <c r="R32" s="7"/>
      <c r="S32" s="100"/>
      <c r="T32" s="7"/>
      <c r="U32" s="7"/>
    </row>
    <row r="33" spans="10:21">
      <c r="J33" s="101"/>
      <c r="K33" s="7"/>
      <c r="L33" s="7"/>
      <c r="M33" s="7"/>
      <c r="N33" s="7"/>
      <c r="O33" s="7"/>
      <c r="Q33" s="7"/>
      <c r="R33" s="7"/>
      <c r="S33" s="100"/>
      <c r="T33" s="7"/>
      <c r="U33" s="7"/>
    </row>
    <row r="34" spans="10:21">
      <c r="J34" s="101" t="s">
        <v>42</v>
      </c>
      <c r="K34" s="7"/>
      <c r="L34" s="7"/>
      <c r="M34" s="7"/>
      <c r="N34" s="7"/>
      <c r="O34" s="7"/>
      <c r="Q34" s="7"/>
      <c r="R34" s="7"/>
      <c r="S34" s="100"/>
      <c r="T34" s="7"/>
      <c r="U34" s="7"/>
    </row>
    <row r="35" spans="10:21">
      <c r="J35" s="99" t="s">
        <v>43</v>
      </c>
      <c r="K35" s="7"/>
      <c r="L35" s="7"/>
      <c r="M35" s="7"/>
      <c r="N35" s="7"/>
      <c r="O35" s="7"/>
      <c r="Q35" s="7"/>
      <c r="R35" s="7"/>
      <c r="S35" s="100"/>
      <c r="T35" s="7"/>
      <c r="U35" s="7"/>
    </row>
    <row r="36" spans="10:21">
      <c r="J36" s="102"/>
      <c r="K36" s="103"/>
      <c r="L36" s="103"/>
      <c r="M36" s="103"/>
      <c r="N36" s="103"/>
      <c r="O36" s="103"/>
      <c r="P36" s="103"/>
      <c r="Q36" s="103"/>
      <c r="R36" s="103"/>
      <c r="S36" s="104"/>
      <c r="T36" s="7"/>
      <c r="U36" s="7"/>
    </row>
  </sheetData>
  <mergeCells count="9">
    <mergeCell ref="B10:D10"/>
    <mergeCell ref="J10:K10"/>
    <mergeCell ref="M10:N10"/>
    <mergeCell ref="A1:P1"/>
    <mergeCell ref="A2:P2"/>
    <mergeCell ref="J5:O5"/>
    <mergeCell ref="J6:O6"/>
    <mergeCell ref="J7:O7"/>
    <mergeCell ref="J8:O8"/>
  </mergeCells>
  <hyperlinks>
    <hyperlink ref="A3" location="Hyperlinks!A1" display="Hyperlinks!A1" xr:uid="{AA6C663D-86BA-41C0-B63D-BAB48789DF3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6323-3630-4B09-918D-8525990FDD05}">
  <sheetPr>
    <tabColor rgb="FF92D050"/>
  </sheetPr>
  <dimension ref="A1:AJ71"/>
  <sheetViews>
    <sheetView topLeftCell="F13" zoomScale="90" zoomScaleNormal="90" workbookViewId="0">
      <selection activeCell="O14" sqref="O14"/>
    </sheetView>
  </sheetViews>
  <sheetFormatPr defaultRowHeight="14.25"/>
  <cols>
    <col min="1" max="1" width="13.375" customWidth="1"/>
    <col min="2" max="3" width="8.875" customWidth="1"/>
    <col min="4" max="4" width="9.625" customWidth="1"/>
    <col min="5" max="6" width="8.875" customWidth="1"/>
    <col min="7" max="7" width="9.625" bestFit="1" customWidth="1"/>
    <col min="8" max="14" width="8.875" customWidth="1"/>
    <col min="15" max="15" width="9.625" bestFit="1" customWidth="1"/>
    <col min="16" max="20" width="8.875" customWidth="1"/>
    <col min="21" max="21" width="9.625" bestFit="1" customWidth="1"/>
    <col min="22" max="32" width="8.875" customWidth="1"/>
    <col min="33" max="33" width="1.25" customWidth="1"/>
    <col min="34" max="35" width="8.875" customWidth="1"/>
    <col min="36" max="36" width="8.25" customWidth="1"/>
  </cols>
  <sheetData>
    <row r="1" spans="1:36" ht="15.75">
      <c r="A1" s="105" t="s">
        <v>44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28"/>
      <c r="AH1" s="28"/>
      <c r="AI1" s="28"/>
      <c r="AJ1" s="28"/>
    </row>
    <row r="2" spans="1:36" ht="15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28"/>
      <c r="AH2" s="28"/>
      <c r="AI2" s="28"/>
      <c r="AJ2" s="28"/>
    </row>
    <row r="3" spans="1:36">
      <c r="A3" s="108" t="s">
        <v>45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28"/>
      <c r="AH3" s="28"/>
      <c r="AI3" s="28"/>
      <c r="AJ3" s="28"/>
    </row>
    <row r="4" spans="1:36">
      <c r="A4" s="108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28"/>
      <c r="AH4" s="28"/>
      <c r="AI4" s="28"/>
      <c r="AJ4" s="28"/>
    </row>
    <row r="5" spans="1:36">
      <c r="A5" s="108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28"/>
      <c r="AH5" s="28"/>
      <c r="AI5" s="28"/>
      <c r="AJ5" s="28"/>
    </row>
    <row r="6" spans="1:36" ht="15">
      <c r="A6" s="109" t="s">
        <v>46</v>
      </c>
      <c r="C6" s="110" t="s">
        <v>47</v>
      </c>
      <c r="D6" s="111">
        <v>30478380</v>
      </c>
      <c r="E6" s="111"/>
    </row>
    <row r="7" spans="1:36">
      <c r="A7" s="112" t="s">
        <v>48</v>
      </c>
      <c r="B7" s="112">
        <v>1</v>
      </c>
      <c r="C7" s="112">
        <v>2</v>
      </c>
      <c r="D7" s="112">
        <v>3</v>
      </c>
      <c r="E7" s="112">
        <v>4</v>
      </c>
      <c r="F7" s="112">
        <v>5</v>
      </c>
      <c r="G7" s="112">
        <v>6</v>
      </c>
      <c r="H7" s="112">
        <v>7</v>
      </c>
      <c r="I7" s="112">
        <v>8</v>
      </c>
      <c r="J7" s="112">
        <v>9</v>
      </c>
      <c r="K7" s="112">
        <v>10</v>
      </c>
      <c r="L7" s="112">
        <v>11</v>
      </c>
      <c r="M7" s="112">
        <v>12</v>
      </c>
      <c r="N7" s="112">
        <v>13</v>
      </c>
      <c r="O7" s="112">
        <v>14</v>
      </c>
      <c r="P7" s="112">
        <v>15</v>
      </c>
      <c r="Q7" s="112">
        <v>16</v>
      </c>
      <c r="R7" s="112">
        <v>17</v>
      </c>
      <c r="S7" s="112">
        <v>18</v>
      </c>
      <c r="T7" s="112">
        <v>19</v>
      </c>
      <c r="U7" s="112">
        <v>20</v>
      </c>
      <c r="V7" s="112">
        <v>21</v>
      </c>
      <c r="W7" s="112">
        <v>22</v>
      </c>
      <c r="X7" s="112">
        <v>23</v>
      </c>
      <c r="Y7" s="112">
        <v>24</v>
      </c>
      <c r="Z7" s="112">
        <v>25</v>
      </c>
      <c r="AA7" s="112">
        <v>26</v>
      </c>
      <c r="AB7" s="112">
        <v>27</v>
      </c>
      <c r="AC7" s="112">
        <v>28</v>
      </c>
      <c r="AD7" s="112">
        <v>29</v>
      </c>
      <c r="AE7" s="112">
        <v>30</v>
      </c>
      <c r="AF7" s="112">
        <v>31</v>
      </c>
    </row>
    <row r="8" spans="1:36" ht="19.5" customHeight="1">
      <c r="A8" s="56">
        <v>43466</v>
      </c>
      <c r="B8" s="78"/>
      <c r="C8" s="78">
        <v>30504816</v>
      </c>
      <c r="D8" s="78">
        <v>30518417</v>
      </c>
      <c r="E8" s="78">
        <v>30532770</v>
      </c>
      <c r="F8" s="78">
        <v>30550591</v>
      </c>
      <c r="G8" s="78"/>
      <c r="H8" s="78">
        <v>30580078</v>
      </c>
      <c r="I8" s="78">
        <v>30597513</v>
      </c>
      <c r="J8" s="78">
        <v>30601379</v>
      </c>
      <c r="K8" s="78">
        <v>30612497</v>
      </c>
      <c r="L8" s="78">
        <v>30623946</v>
      </c>
      <c r="M8" s="78">
        <v>30640390</v>
      </c>
      <c r="N8" s="78"/>
      <c r="O8" s="78">
        <v>30671253</v>
      </c>
      <c r="P8" s="78">
        <v>30678476</v>
      </c>
      <c r="Q8" s="78">
        <v>30689691</v>
      </c>
      <c r="R8" s="78">
        <v>30702929</v>
      </c>
      <c r="S8" s="78">
        <v>30716919</v>
      </c>
      <c r="T8" s="78">
        <v>30727199</v>
      </c>
      <c r="U8" s="78"/>
      <c r="V8" s="78">
        <v>30750798</v>
      </c>
      <c r="W8" s="78">
        <v>30762891</v>
      </c>
      <c r="X8" s="78">
        <v>30774530</v>
      </c>
      <c r="Y8" s="78">
        <v>30788697</v>
      </c>
      <c r="Z8" s="78">
        <v>30802236</v>
      </c>
      <c r="AA8" s="78">
        <v>30815912</v>
      </c>
      <c r="AB8" s="78"/>
      <c r="AC8" s="78">
        <v>30843412</v>
      </c>
      <c r="AD8" s="78">
        <v>30857969</v>
      </c>
      <c r="AE8" s="78">
        <v>30872763</v>
      </c>
      <c r="AF8" s="78">
        <v>30887200</v>
      </c>
    </row>
    <row r="9" spans="1:36" ht="19.5" customHeight="1">
      <c r="A9" s="79" t="s">
        <v>25</v>
      </c>
      <c r="B9" s="78">
        <v>30899490</v>
      </c>
      <c r="C9" s="78">
        <v>30914682</v>
      </c>
      <c r="D9" s="78"/>
      <c r="E9" s="78">
        <v>30940971</v>
      </c>
      <c r="F9" s="78">
        <v>30952783</v>
      </c>
      <c r="G9" s="78">
        <v>30965023</v>
      </c>
      <c r="H9" s="78">
        <v>30977366</v>
      </c>
      <c r="I9" s="78">
        <v>30991283</v>
      </c>
      <c r="J9" s="78">
        <v>31009736</v>
      </c>
      <c r="K9" s="78"/>
      <c r="L9" s="78">
        <v>31031012</v>
      </c>
      <c r="M9" s="78">
        <v>31045582</v>
      </c>
      <c r="N9" s="78">
        <v>31065071</v>
      </c>
      <c r="O9" s="78">
        <v>31072076</v>
      </c>
      <c r="P9" s="78">
        <v>31084389</v>
      </c>
      <c r="Q9" s="78">
        <v>31100043</v>
      </c>
      <c r="R9" s="78"/>
      <c r="S9" s="78">
        <v>31129924</v>
      </c>
      <c r="T9" s="78">
        <v>31139849</v>
      </c>
      <c r="U9" s="78">
        <v>31154426</v>
      </c>
      <c r="V9" s="78">
        <v>31162291</v>
      </c>
      <c r="W9" s="78">
        <v>31175726</v>
      </c>
      <c r="X9" s="78">
        <v>31191288</v>
      </c>
      <c r="Y9" s="78"/>
      <c r="Z9" s="78">
        <v>31219682</v>
      </c>
      <c r="AA9" s="78">
        <v>31235207</v>
      </c>
      <c r="AB9" s="78">
        <v>31252676</v>
      </c>
      <c r="AC9" s="78">
        <v>31263918</v>
      </c>
      <c r="AD9" s="113"/>
      <c r="AE9" s="113"/>
      <c r="AF9" s="113"/>
    </row>
    <row r="10" spans="1:36" ht="19.5" customHeight="1">
      <c r="A10" s="79" t="s">
        <v>26</v>
      </c>
      <c r="B10" s="78">
        <v>31274953</v>
      </c>
      <c r="C10" s="78">
        <v>31289689</v>
      </c>
      <c r="D10" s="78"/>
      <c r="E10" s="78">
        <v>31319233</v>
      </c>
      <c r="F10" s="78">
        <v>31329427</v>
      </c>
      <c r="G10" s="78">
        <v>31344930</v>
      </c>
      <c r="H10" s="78">
        <v>31355080</v>
      </c>
      <c r="I10" s="78">
        <v>31371372</v>
      </c>
      <c r="J10" s="78">
        <v>31392204</v>
      </c>
      <c r="K10" s="78"/>
      <c r="L10" s="78">
        <v>31416719</v>
      </c>
      <c r="M10" s="78">
        <v>31428111</v>
      </c>
      <c r="N10" s="78">
        <v>31440235</v>
      </c>
      <c r="O10" s="78">
        <v>31450124</v>
      </c>
      <c r="P10" s="78">
        <v>31467432</v>
      </c>
      <c r="Q10" s="78">
        <v>31478004</v>
      </c>
      <c r="R10" s="78"/>
      <c r="S10" s="78">
        <v>31500561</v>
      </c>
      <c r="T10" s="78">
        <v>31514326</v>
      </c>
      <c r="U10" s="78">
        <v>31522523</v>
      </c>
      <c r="V10" s="78">
        <v>31533778</v>
      </c>
      <c r="W10" s="78">
        <v>31549952</v>
      </c>
      <c r="X10" s="78">
        <v>31558948</v>
      </c>
      <c r="Y10" s="78"/>
      <c r="Z10" s="78">
        <v>31584512</v>
      </c>
      <c r="AA10" s="78">
        <v>31593798</v>
      </c>
      <c r="AB10" s="78">
        <v>31606163</v>
      </c>
      <c r="AC10" s="78">
        <v>31616569</v>
      </c>
      <c r="AD10" s="78">
        <v>31628956</v>
      </c>
      <c r="AE10" s="78">
        <v>31644081</v>
      </c>
      <c r="AF10" s="78"/>
      <c r="AG10" s="114"/>
    </row>
    <row r="11" spans="1:36" ht="18.75" customHeight="1">
      <c r="A11" s="79" t="s">
        <v>27</v>
      </c>
      <c r="B11" s="78">
        <v>31661939</v>
      </c>
      <c r="C11" s="78">
        <v>31674472</v>
      </c>
      <c r="D11" s="78">
        <v>31684417</v>
      </c>
      <c r="E11" s="78">
        <v>31695482</v>
      </c>
      <c r="F11" s="78">
        <v>31708358</v>
      </c>
      <c r="G11" s="78">
        <v>31721791</v>
      </c>
      <c r="H11" s="78"/>
      <c r="I11" s="78">
        <v>31740385</v>
      </c>
      <c r="J11" s="78">
        <v>31753690</v>
      </c>
      <c r="K11" s="78">
        <v>31761925</v>
      </c>
      <c r="L11" s="78">
        <v>31772867</v>
      </c>
      <c r="M11" s="78">
        <v>31781752</v>
      </c>
      <c r="N11" s="78">
        <v>31795517</v>
      </c>
      <c r="O11" s="78"/>
      <c r="P11" s="78">
        <v>31817325</v>
      </c>
      <c r="Q11" s="78">
        <v>31826186</v>
      </c>
      <c r="R11" s="78">
        <v>31835847</v>
      </c>
      <c r="S11" s="78">
        <v>31846825</v>
      </c>
      <c r="T11" s="78">
        <v>31859364</v>
      </c>
      <c r="U11" s="78">
        <v>31872293</v>
      </c>
      <c r="V11" s="78"/>
      <c r="W11" s="78">
        <v>31893733</v>
      </c>
      <c r="X11" s="78">
        <v>31906212</v>
      </c>
      <c r="Y11" s="78">
        <v>31917778</v>
      </c>
      <c r="Z11" s="78">
        <v>31929351</v>
      </c>
      <c r="AA11" s="78">
        <v>31936355</v>
      </c>
      <c r="AB11" s="78">
        <v>31949220</v>
      </c>
      <c r="AC11" s="78"/>
      <c r="AD11" s="78">
        <v>31969313</v>
      </c>
      <c r="AE11" s="78">
        <v>31975246</v>
      </c>
      <c r="AF11" s="113"/>
      <c r="AG11" s="114"/>
    </row>
    <row r="12" spans="1:36" ht="19.5" customHeight="1">
      <c r="A12" s="79" t="s">
        <v>28</v>
      </c>
      <c r="B12" s="78">
        <v>31984273</v>
      </c>
      <c r="C12" s="78">
        <v>31999130</v>
      </c>
      <c r="D12" s="78">
        <v>32011829</v>
      </c>
      <c r="E12" s="78">
        <v>32024824</v>
      </c>
      <c r="F12" s="78"/>
      <c r="G12" s="78">
        <v>32045830</v>
      </c>
      <c r="H12" s="78">
        <v>32054767</v>
      </c>
      <c r="I12" s="78">
        <v>32066340</v>
      </c>
      <c r="J12" s="78">
        <v>32078982</v>
      </c>
      <c r="K12" s="78">
        <v>32086884</v>
      </c>
      <c r="L12" s="78">
        <v>32096558</v>
      </c>
      <c r="M12" s="78"/>
      <c r="N12" s="78">
        <v>32117588</v>
      </c>
      <c r="O12" s="78">
        <v>32127706</v>
      </c>
      <c r="P12" s="78">
        <v>32140995</v>
      </c>
      <c r="Q12" s="78">
        <v>32147038</v>
      </c>
      <c r="R12" s="78">
        <v>32158296</v>
      </c>
      <c r="S12" s="78">
        <v>32166898</v>
      </c>
      <c r="T12" s="78"/>
      <c r="U12" s="78">
        <v>32187261</v>
      </c>
      <c r="V12" s="78">
        <v>32195959</v>
      </c>
      <c r="W12" s="78">
        <v>32203826</v>
      </c>
      <c r="X12" s="78">
        <v>32211729</v>
      </c>
      <c r="Y12" s="78">
        <v>32220697</v>
      </c>
      <c r="Z12" s="78">
        <v>32231805</v>
      </c>
      <c r="AA12" s="78"/>
      <c r="AB12" s="78">
        <v>32246125</v>
      </c>
      <c r="AC12" s="78">
        <v>32254572</v>
      </c>
      <c r="AD12" s="78">
        <v>32262732</v>
      </c>
      <c r="AE12" s="78">
        <v>32272436</v>
      </c>
      <c r="AF12" s="78">
        <v>32281117</v>
      </c>
    </row>
    <row r="13" spans="1:36" s="7" customFormat="1" ht="17.45" customHeight="1">
      <c r="A13" s="79" t="s">
        <v>29</v>
      </c>
      <c r="B13" s="115">
        <v>32290862</v>
      </c>
      <c r="C13" s="115"/>
      <c r="D13" s="115">
        <v>32308840</v>
      </c>
      <c r="E13" s="115">
        <v>32314961</v>
      </c>
      <c r="F13" s="115">
        <v>32324815</v>
      </c>
      <c r="G13" s="115">
        <v>32332935</v>
      </c>
      <c r="H13" s="115">
        <v>32342713</v>
      </c>
      <c r="I13" s="115">
        <v>32354985</v>
      </c>
      <c r="J13" s="115"/>
      <c r="K13" s="115">
        <v>32374466</v>
      </c>
      <c r="L13" s="115">
        <v>32388600</v>
      </c>
      <c r="M13" s="115">
        <v>32402022</v>
      </c>
      <c r="N13" s="115">
        <v>32414257</v>
      </c>
      <c r="O13" s="115">
        <v>32429913</v>
      </c>
      <c r="P13" s="115">
        <v>32441554</v>
      </c>
      <c r="Q13" s="115"/>
      <c r="R13" s="115">
        <v>32464127</v>
      </c>
      <c r="S13" s="115">
        <v>32479788</v>
      </c>
      <c r="T13" s="115">
        <v>32499325</v>
      </c>
      <c r="U13" s="115">
        <v>32511330</v>
      </c>
      <c r="V13" s="115">
        <v>32528594</v>
      </c>
      <c r="W13" s="115">
        <v>32542758</v>
      </c>
      <c r="X13" s="115"/>
      <c r="Y13" s="115">
        <v>32573800</v>
      </c>
      <c r="Z13" s="115">
        <v>32587591</v>
      </c>
      <c r="AA13" s="115">
        <v>32599395</v>
      </c>
      <c r="AB13" s="115">
        <v>32615882</v>
      </c>
      <c r="AC13" s="115">
        <v>32624072</v>
      </c>
      <c r="AD13" s="115">
        <v>32641098</v>
      </c>
      <c r="AE13" s="115"/>
      <c r="AF13" s="113"/>
    </row>
    <row r="14" spans="1:36" s="7" customFormat="1" ht="17.45" customHeight="1">
      <c r="A14" s="79" t="s">
        <v>30</v>
      </c>
      <c r="B14" s="115">
        <v>32661245</v>
      </c>
      <c r="C14" s="115">
        <v>32673404</v>
      </c>
      <c r="D14" s="115">
        <v>32685543</v>
      </c>
      <c r="E14" s="115">
        <v>32697164</v>
      </c>
      <c r="F14" s="115">
        <v>32709628</v>
      </c>
      <c r="G14" s="115">
        <v>32719914</v>
      </c>
      <c r="H14" s="115"/>
      <c r="I14" s="115">
        <v>32742579</v>
      </c>
      <c r="J14" s="115">
        <v>32756438</v>
      </c>
      <c r="K14" s="115">
        <v>32773579</v>
      </c>
      <c r="L14" s="115">
        <v>32788727</v>
      </c>
      <c r="M14" s="115">
        <v>32799874</v>
      </c>
      <c r="N14" s="115">
        <v>32826271</v>
      </c>
      <c r="O14" s="115"/>
      <c r="P14" s="115">
        <v>32852711</v>
      </c>
      <c r="Q14" s="115">
        <v>32866480</v>
      </c>
      <c r="R14" s="115">
        <v>32879386</v>
      </c>
      <c r="S14" s="115">
        <v>32894491</v>
      </c>
      <c r="T14" s="115">
        <v>32907331</v>
      </c>
      <c r="U14" s="115">
        <v>32926425</v>
      </c>
      <c r="V14" s="115"/>
      <c r="W14" s="115">
        <v>32957840</v>
      </c>
      <c r="X14" s="115">
        <v>32971519</v>
      </c>
      <c r="Y14" s="115">
        <v>32992137</v>
      </c>
      <c r="Z14" s="115">
        <v>33006373</v>
      </c>
      <c r="AA14" s="115">
        <v>33029140</v>
      </c>
      <c r="AB14" s="115">
        <v>33058981</v>
      </c>
      <c r="AC14" s="115"/>
      <c r="AD14" s="115">
        <v>33103125</v>
      </c>
      <c r="AE14" s="115">
        <v>33124117</v>
      </c>
      <c r="AF14" s="115">
        <v>33145526</v>
      </c>
    </row>
    <row r="15" spans="1:36" s="7" customFormat="1" ht="17.45" customHeight="1">
      <c r="A15" s="79" t="s">
        <v>31</v>
      </c>
      <c r="B15" s="115">
        <v>33163265</v>
      </c>
      <c r="C15" s="115">
        <v>33178816</v>
      </c>
      <c r="D15" s="115">
        <v>33197053</v>
      </c>
      <c r="E15" s="115"/>
      <c r="F15" s="115">
        <v>33223934</v>
      </c>
      <c r="G15" s="115">
        <v>33233180</v>
      </c>
      <c r="H15" s="115">
        <v>33247841</v>
      </c>
      <c r="I15" s="115">
        <v>33258840</v>
      </c>
      <c r="J15" s="115">
        <v>33274047</v>
      </c>
      <c r="K15" s="115">
        <v>33280555</v>
      </c>
      <c r="L15" s="115"/>
      <c r="M15" s="115">
        <v>33306733</v>
      </c>
      <c r="N15" s="115">
        <v>33316118</v>
      </c>
      <c r="O15" s="115">
        <v>33330282</v>
      </c>
      <c r="P15" s="115">
        <v>33346871</v>
      </c>
      <c r="Q15" s="115">
        <v>33371692</v>
      </c>
      <c r="R15" s="115">
        <v>33399873</v>
      </c>
      <c r="S15" s="115"/>
      <c r="T15" s="115">
        <v>33507410</v>
      </c>
      <c r="U15" s="115">
        <v>33538041</v>
      </c>
      <c r="V15" s="115">
        <v>33581419</v>
      </c>
      <c r="W15" s="115">
        <v>33626819</v>
      </c>
      <c r="X15" s="115">
        <v>33671864</v>
      </c>
      <c r="Y15" s="115">
        <v>33703500</v>
      </c>
      <c r="Z15" s="115"/>
      <c r="AA15" s="115">
        <v>33755750</v>
      </c>
      <c r="AB15" s="115">
        <v>33779350</v>
      </c>
      <c r="AC15" s="115">
        <v>33801912</v>
      </c>
      <c r="AD15" s="115">
        <v>33826649</v>
      </c>
      <c r="AE15" s="115">
        <v>33861589</v>
      </c>
      <c r="AF15" s="115">
        <v>33897975</v>
      </c>
    </row>
    <row r="16" spans="1:36" s="7" customFormat="1" ht="17.45" customHeight="1">
      <c r="A16" s="79" t="s">
        <v>49</v>
      </c>
      <c r="B16" s="115"/>
      <c r="C16" s="115">
        <v>33977876</v>
      </c>
      <c r="D16" s="115">
        <v>34025984</v>
      </c>
      <c r="E16" s="115"/>
      <c r="F16" s="115">
        <v>34119165</v>
      </c>
      <c r="G16" s="115">
        <v>34153444</v>
      </c>
      <c r="H16" s="115">
        <v>34192658</v>
      </c>
      <c r="I16" s="115"/>
      <c r="J16" s="115">
        <v>34244635</v>
      </c>
      <c r="K16" s="115">
        <v>34271543</v>
      </c>
      <c r="L16" s="115">
        <v>34294796</v>
      </c>
      <c r="M16" s="115">
        <v>34316817</v>
      </c>
      <c r="N16" s="115">
        <v>34337475</v>
      </c>
      <c r="O16" s="115">
        <v>34362247</v>
      </c>
      <c r="P16" s="115"/>
      <c r="Q16" s="115">
        <v>34404536</v>
      </c>
      <c r="R16" s="115">
        <v>34422461</v>
      </c>
      <c r="S16" s="115">
        <v>34441858</v>
      </c>
      <c r="T16" s="115">
        <v>34460885</v>
      </c>
      <c r="U16" s="115">
        <v>34478458</v>
      </c>
      <c r="V16" s="115">
        <v>34497527</v>
      </c>
      <c r="W16" s="115"/>
      <c r="X16" s="115">
        <v>34528724</v>
      </c>
      <c r="Y16" s="115">
        <v>34539274</v>
      </c>
      <c r="Z16" s="115">
        <v>34552216</v>
      </c>
      <c r="AA16" s="115">
        <v>34564844</v>
      </c>
      <c r="AB16" s="115">
        <v>34572468</v>
      </c>
      <c r="AC16" s="115">
        <v>34592566</v>
      </c>
      <c r="AD16" s="115"/>
      <c r="AE16" s="115">
        <v>34614317</v>
      </c>
      <c r="AF16" s="113"/>
    </row>
    <row r="17" spans="1:34" s="7" customFormat="1" ht="17.45" customHeight="1">
      <c r="A17" s="79" t="s">
        <v>33</v>
      </c>
      <c r="B17" s="115">
        <v>34626217</v>
      </c>
      <c r="C17" s="115">
        <v>34637547</v>
      </c>
      <c r="D17" s="115">
        <v>34648576</v>
      </c>
      <c r="E17" s="115">
        <v>34658907</v>
      </c>
      <c r="F17" s="115">
        <v>34672562</v>
      </c>
      <c r="G17" s="115"/>
      <c r="H17" s="115">
        <v>34691938</v>
      </c>
      <c r="I17" s="115">
        <v>34701338</v>
      </c>
      <c r="J17" s="115">
        <v>34710936</v>
      </c>
      <c r="K17" s="115">
        <v>34722510</v>
      </c>
      <c r="L17" s="115">
        <v>34733080</v>
      </c>
      <c r="M17" s="115">
        <v>34744523</v>
      </c>
      <c r="N17" s="115"/>
      <c r="O17" s="115">
        <v>34766726</v>
      </c>
      <c r="P17" s="115">
        <v>34775674</v>
      </c>
      <c r="Q17" s="115">
        <v>34786620</v>
      </c>
      <c r="R17" s="115">
        <v>34796624</v>
      </c>
      <c r="S17" s="115">
        <v>34807069</v>
      </c>
      <c r="T17" s="115">
        <v>34820317</v>
      </c>
      <c r="U17" s="115"/>
      <c r="V17" s="115">
        <v>34852431</v>
      </c>
      <c r="W17" s="115">
        <v>34867902</v>
      </c>
      <c r="X17" s="115">
        <v>34880979</v>
      </c>
      <c r="Y17" s="115">
        <v>34893200</v>
      </c>
      <c r="Z17" s="115">
        <v>34905743</v>
      </c>
      <c r="AA17" s="115">
        <v>34922002</v>
      </c>
      <c r="AB17" s="115"/>
      <c r="AC17" s="115">
        <v>34946279</v>
      </c>
      <c r="AD17" s="115">
        <v>34953019</v>
      </c>
      <c r="AE17" s="115">
        <v>34967393</v>
      </c>
      <c r="AF17" s="115">
        <v>34980688</v>
      </c>
    </row>
    <row r="18" spans="1:34" s="7" customFormat="1" ht="17.45" customHeight="1">
      <c r="A18" s="79" t="s">
        <v>34</v>
      </c>
      <c r="B18" s="115">
        <v>34992647</v>
      </c>
      <c r="C18" s="115">
        <v>35008188</v>
      </c>
      <c r="D18" s="115"/>
      <c r="E18" s="115">
        <v>35030650</v>
      </c>
      <c r="F18" s="115">
        <v>35039117</v>
      </c>
      <c r="G18" s="115">
        <v>35050817</v>
      </c>
      <c r="H18" s="115">
        <v>35061997</v>
      </c>
      <c r="I18" s="115">
        <v>35073714</v>
      </c>
      <c r="J18" s="115">
        <v>35087857</v>
      </c>
      <c r="K18" s="115"/>
      <c r="L18" s="115">
        <v>35106753</v>
      </c>
      <c r="M18" s="115">
        <v>35116564</v>
      </c>
      <c r="N18" s="115">
        <v>35127350</v>
      </c>
      <c r="O18" s="115">
        <v>35137745</v>
      </c>
      <c r="P18" s="115">
        <v>35149789</v>
      </c>
      <c r="Q18" s="115">
        <v>35164640</v>
      </c>
      <c r="R18" s="115"/>
      <c r="S18" s="115">
        <v>35189131</v>
      </c>
      <c r="T18" s="115">
        <v>35201417</v>
      </c>
      <c r="U18" s="115">
        <v>35211196</v>
      </c>
      <c r="V18" s="115">
        <v>35223125</v>
      </c>
      <c r="W18" s="115">
        <v>35230504</v>
      </c>
      <c r="X18" s="115">
        <v>35240202</v>
      </c>
      <c r="Y18" s="115"/>
      <c r="Z18" s="115">
        <v>35269403</v>
      </c>
      <c r="AA18" s="115">
        <v>35280233</v>
      </c>
      <c r="AB18" s="115">
        <v>35288066</v>
      </c>
      <c r="AC18" s="115">
        <v>35302699</v>
      </c>
      <c r="AD18" s="115">
        <v>35315109</v>
      </c>
      <c r="AE18" s="115">
        <v>35327773</v>
      </c>
      <c r="AF18" s="113"/>
    </row>
    <row r="19" spans="1:34" s="7" customFormat="1" ht="17.45" customHeight="1">
      <c r="A19" s="79" t="s">
        <v>35</v>
      </c>
      <c r="B19" s="115"/>
      <c r="C19" s="115">
        <v>35349971</v>
      </c>
      <c r="D19" s="115">
        <v>35360570</v>
      </c>
      <c r="E19" s="115">
        <v>35370933</v>
      </c>
      <c r="F19" s="115">
        <v>35387220</v>
      </c>
      <c r="G19" s="115">
        <v>35400514</v>
      </c>
      <c r="H19" s="115">
        <v>35412429</v>
      </c>
      <c r="I19" s="115"/>
      <c r="J19" s="115">
        <v>35432866</v>
      </c>
      <c r="K19" s="115">
        <v>35447761</v>
      </c>
      <c r="L19" s="115"/>
      <c r="M19" s="115">
        <v>35469418</v>
      </c>
      <c r="N19" s="115">
        <v>35475627</v>
      </c>
      <c r="O19" s="115">
        <v>35492084</v>
      </c>
      <c r="P19" s="115"/>
      <c r="Q19" s="115">
        <v>35509694</v>
      </c>
      <c r="R19" s="115">
        <v>35520238</v>
      </c>
      <c r="S19" s="115">
        <v>35531201</v>
      </c>
      <c r="T19" s="115">
        <v>35543006</v>
      </c>
      <c r="U19" s="115">
        <v>35554466</v>
      </c>
      <c r="V19" s="115">
        <v>35566116</v>
      </c>
      <c r="W19" s="115"/>
      <c r="X19" s="115">
        <v>35590959</v>
      </c>
      <c r="Y19" s="115">
        <v>35607962</v>
      </c>
      <c r="Z19" s="115">
        <v>35622850</v>
      </c>
      <c r="AA19" s="115">
        <v>35631477</v>
      </c>
      <c r="AB19" s="115">
        <v>35644532</v>
      </c>
      <c r="AC19" s="115">
        <v>35659903</v>
      </c>
      <c r="AD19" s="115"/>
      <c r="AE19" s="115">
        <v>35684367</v>
      </c>
      <c r="AF19" s="115">
        <v>35693148</v>
      </c>
    </row>
    <row r="20" spans="1:34" s="7" customFormat="1" ht="17.45" customHeight="1">
      <c r="A20" s="28"/>
    </row>
    <row r="21" spans="1:34">
      <c r="AG21" s="116"/>
    </row>
    <row r="22" spans="1:34" ht="15">
      <c r="A22" s="109" t="s">
        <v>50</v>
      </c>
    </row>
    <row r="23" spans="1:34">
      <c r="A23" s="112" t="s">
        <v>48</v>
      </c>
      <c r="B23" s="112">
        <v>1</v>
      </c>
      <c r="C23" s="112">
        <v>2</v>
      </c>
      <c r="D23" s="112">
        <v>3</v>
      </c>
      <c r="E23" s="112">
        <v>4</v>
      </c>
      <c r="F23" s="112">
        <v>5</v>
      </c>
      <c r="G23" s="112">
        <v>6</v>
      </c>
      <c r="H23" s="112">
        <v>7</v>
      </c>
      <c r="I23" s="112">
        <v>8</v>
      </c>
      <c r="J23" s="112">
        <v>9</v>
      </c>
      <c r="K23" s="112">
        <v>10</v>
      </c>
      <c r="L23" s="112">
        <v>11</v>
      </c>
      <c r="M23" s="112">
        <v>12</v>
      </c>
      <c r="N23" s="112">
        <v>13</v>
      </c>
      <c r="O23" s="112">
        <v>14</v>
      </c>
      <c r="P23" s="112">
        <v>15</v>
      </c>
      <c r="Q23" s="112">
        <v>16</v>
      </c>
      <c r="R23" s="112">
        <v>17</v>
      </c>
      <c r="S23" s="112">
        <v>18</v>
      </c>
      <c r="T23" s="112">
        <v>19</v>
      </c>
      <c r="U23" s="112">
        <v>20</v>
      </c>
      <c r="V23" s="112">
        <v>21</v>
      </c>
      <c r="W23" s="112">
        <v>22</v>
      </c>
      <c r="X23" s="112">
        <v>23</v>
      </c>
      <c r="Y23" s="112">
        <v>24</v>
      </c>
      <c r="Z23" s="112">
        <v>25</v>
      </c>
      <c r="AA23" s="112">
        <v>26</v>
      </c>
      <c r="AB23" s="112">
        <v>27</v>
      </c>
      <c r="AC23" s="112">
        <v>28</v>
      </c>
      <c r="AD23" s="112">
        <v>29</v>
      </c>
      <c r="AE23" s="112">
        <v>30</v>
      </c>
      <c r="AF23" s="112">
        <v>31</v>
      </c>
      <c r="AG23" s="117"/>
      <c r="AH23" s="118" t="s">
        <v>13</v>
      </c>
    </row>
    <row r="24" spans="1:34" ht="23.25" customHeight="1">
      <c r="A24" s="56">
        <v>43466</v>
      </c>
      <c r="B24" s="119">
        <v>1.3218000000000001E-2</v>
      </c>
      <c r="C24" s="119">
        <v>1.3218000000000001E-2</v>
      </c>
      <c r="D24" s="119">
        <v>1.3601E-2</v>
      </c>
      <c r="E24" s="119">
        <v>1.4352999999999999E-2</v>
      </c>
      <c r="F24" s="119">
        <v>1.7821E-2</v>
      </c>
      <c r="G24" s="119">
        <v>1.47435E-2</v>
      </c>
      <c r="H24" s="119">
        <v>1.47435E-2</v>
      </c>
      <c r="I24" s="119">
        <v>1.7434999999999999E-2</v>
      </c>
      <c r="J24" s="119">
        <v>3.8660000000000001E-3</v>
      </c>
      <c r="K24" s="119">
        <v>1.1117999999999999E-2</v>
      </c>
      <c r="L24" s="119">
        <v>1.1449000000000001E-2</v>
      </c>
      <c r="M24" s="119">
        <v>1.6444E-2</v>
      </c>
      <c r="N24" s="119">
        <v>1.5431500000000001E-2</v>
      </c>
      <c r="O24" s="119">
        <v>1.5431500000000001E-2</v>
      </c>
      <c r="P24" s="119">
        <v>7.2230000000000003E-3</v>
      </c>
      <c r="Q24" s="119">
        <v>1.1214999999999999E-2</v>
      </c>
      <c r="R24" s="119">
        <v>1.3238E-2</v>
      </c>
      <c r="S24" s="119">
        <v>1.3990000000000001E-2</v>
      </c>
      <c r="T24" s="119">
        <v>1.0279999999999999E-2</v>
      </c>
      <c r="U24" s="119">
        <v>1.1799499999999999E-2</v>
      </c>
      <c r="V24" s="119">
        <v>1.1799499999999999E-2</v>
      </c>
      <c r="W24" s="119">
        <v>1.2093E-2</v>
      </c>
      <c r="X24" s="119">
        <v>1.1639E-2</v>
      </c>
      <c r="Y24" s="119">
        <v>1.4167000000000001E-2</v>
      </c>
      <c r="Z24" s="119">
        <v>1.3539000000000001E-2</v>
      </c>
      <c r="AA24" s="119">
        <v>1.3676000000000001E-2</v>
      </c>
      <c r="AB24" s="119">
        <v>1.375E-2</v>
      </c>
      <c r="AC24" s="119">
        <v>1.375E-2</v>
      </c>
      <c r="AD24" s="119">
        <v>1.4557E-2</v>
      </c>
      <c r="AE24" s="119">
        <v>1.4794E-2</v>
      </c>
      <c r="AF24" s="119">
        <v>1.4437E-2</v>
      </c>
      <c r="AG24" s="120"/>
      <c r="AH24" s="121">
        <f>SUM(B24:AF24)</f>
        <v>0.40881999999999996</v>
      </c>
    </row>
    <row r="25" spans="1:34" ht="19.5" customHeight="1">
      <c r="A25" s="79" t="s">
        <v>25</v>
      </c>
      <c r="B25" s="119">
        <v>1.2290000000000001E-2</v>
      </c>
      <c r="C25" s="119">
        <v>1.5192000000000001E-2</v>
      </c>
      <c r="D25" s="119">
        <v>1.31445E-2</v>
      </c>
      <c r="E25" s="119">
        <v>1.31445E-2</v>
      </c>
      <c r="F25" s="119">
        <v>1.1812E-2</v>
      </c>
      <c r="G25" s="119">
        <v>1.2239999999999999E-2</v>
      </c>
      <c r="H25" s="119">
        <v>1.2343E-2</v>
      </c>
      <c r="I25" s="119">
        <v>1.3917000000000001E-2</v>
      </c>
      <c r="J25" s="119">
        <v>1.8453000000000001E-2</v>
      </c>
      <c r="K25" s="119">
        <v>1.0638E-2</v>
      </c>
      <c r="L25" s="119">
        <v>1.0638E-2</v>
      </c>
      <c r="M25" s="119">
        <v>1.457E-2</v>
      </c>
      <c r="N25" s="119">
        <v>1.9488999999999999E-2</v>
      </c>
      <c r="O25" s="119">
        <v>7.0049999999999999E-3</v>
      </c>
      <c r="P25" s="119">
        <v>1.2312999999999999E-2</v>
      </c>
      <c r="Q25" s="119">
        <v>1.5654000000000001E-2</v>
      </c>
      <c r="R25" s="119">
        <v>1.4940500000000001E-2</v>
      </c>
      <c r="S25" s="119">
        <v>1.4940500000000001E-2</v>
      </c>
      <c r="T25" s="119">
        <v>9.9249999999999998E-3</v>
      </c>
      <c r="U25" s="119">
        <v>1.4577E-2</v>
      </c>
      <c r="V25" s="119">
        <v>7.8650000000000005E-3</v>
      </c>
      <c r="W25" s="119">
        <v>1.3435000000000001E-2</v>
      </c>
      <c r="X25" s="119">
        <v>1.5561999999999999E-2</v>
      </c>
      <c r="Y25" s="119">
        <v>1.4197E-2</v>
      </c>
      <c r="Z25" s="119">
        <v>1.4197E-2</v>
      </c>
      <c r="AA25" s="119">
        <v>1.5525000000000001E-2</v>
      </c>
      <c r="AB25" s="119">
        <v>1.7468999999999998E-2</v>
      </c>
      <c r="AC25" s="119">
        <v>1.1242E-2</v>
      </c>
      <c r="AD25" s="113"/>
      <c r="AE25" s="122"/>
      <c r="AF25" s="122"/>
      <c r="AG25" s="120"/>
      <c r="AH25" s="121">
        <f t="shared" ref="AH25:AH31" si="0">SUM(B25:AF25)</f>
        <v>0.37671800000000005</v>
      </c>
    </row>
    <row r="26" spans="1:34" ht="19.5" customHeight="1">
      <c r="A26" s="79" t="s">
        <v>26</v>
      </c>
      <c r="B26" s="119">
        <v>1.1035E-2</v>
      </c>
      <c r="C26" s="119">
        <v>1.4736000000000001E-2</v>
      </c>
      <c r="D26" s="119">
        <v>1.4772E-2</v>
      </c>
      <c r="E26" s="119">
        <v>1.4772E-2</v>
      </c>
      <c r="F26" s="119">
        <v>1.0194E-2</v>
      </c>
      <c r="G26" s="119">
        <v>1.5502999999999999E-2</v>
      </c>
      <c r="H26" s="119">
        <v>1.0149999999999999E-2</v>
      </c>
      <c r="I26" s="119">
        <v>1.6292000000000001E-2</v>
      </c>
      <c r="J26" s="119">
        <v>2.0832E-2</v>
      </c>
      <c r="K26" s="119">
        <v>1.2257499999999999E-2</v>
      </c>
      <c r="L26" s="119">
        <v>1.2257499999999999E-2</v>
      </c>
      <c r="M26" s="119">
        <v>1.1391999999999999E-2</v>
      </c>
      <c r="N26" s="119">
        <v>1.2123999999999999E-2</v>
      </c>
      <c r="O26" s="119">
        <v>9.8890000000000002E-3</v>
      </c>
      <c r="P26" s="119">
        <v>1.7308E-2</v>
      </c>
      <c r="Q26" s="119">
        <v>1.0572E-2</v>
      </c>
      <c r="R26" s="119">
        <v>1.12785E-2</v>
      </c>
      <c r="S26" s="119">
        <v>1.12785E-2</v>
      </c>
      <c r="T26" s="119">
        <v>1.3764999999999999E-2</v>
      </c>
      <c r="U26" s="119">
        <v>8.1969999999999994E-3</v>
      </c>
      <c r="V26" s="119">
        <v>1.1254999999999999E-2</v>
      </c>
      <c r="W26" s="119">
        <v>1.6174000000000001E-2</v>
      </c>
      <c r="X26" s="119">
        <v>8.9960000000000005E-3</v>
      </c>
      <c r="Y26" s="119">
        <v>1.2782E-2</v>
      </c>
      <c r="Z26" s="119">
        <v>1.2782E-2</v>
      </c>
      <c r="AA26" s="119">
        <v>9.2860000000000009E-3</v>
      </c>
      <c r="AB26" s="119">
        <v>1.2364999999999999E-2</v>
      </c>
      <c r="AC26" s="119">
        <v>1.0406E-2</v>
      </c>
      <c r="AD26" s="119">
        <v>1.2387E-2</v>
      </c>
      <c r="AE26" s="119">
        <v>1.5125E-2</v>
      </c>
      <c r="AF26" s="119">
        <v>8.9289999999999994E-3</v>
      </c>
      <c r="AG26" s="120"/>
      <c r="AH26" s="121">
        <f t="shared" si="0"/>
        <v>0.3890920000000001</v>
      </c>
    </row>
    <row r="27" spans="1:34" ht="19.5" customHeight="1">
      <c r="A27" s="79" t="s">
        <v>27</v>
      </c>
      <c r="B27" s="119">
        <v>8.9289999999999994E-3</v>
      </c>
      <c r="C27" s="119">
        <v>1.2533000000000001E-2</v>
      </c>
      <c r="D27" s="119">
        <v>9.9450000000000007E-3</v>
      </c>
      <c r="E27" s="119">
        <v>1.1065E-2</v>
      </c>
      <c r="F27" s="119">
        <v>1.2876E-2</v>
      </c>
      <c r="G27" s="119">
        <v>1.3433E-2</v>
      </c>
      <c r="H27" s="119">
        <v>9.2969999999999997E-3</v>
      </c>
      <c r="I27" s="119">
        <v>9.2969999999999997E-3</v>
      </c>
      <c r="J27" s="119">
        <v>1.3305000000000001E-2</v>
      </c>
      <c r="K27" s="119">
        <v>8.2349999999999993E-3</v>
      </c>
      <c r="L27" s="119">
        <v>1.0942E-2</v>
      </c>
      <c r="M27" s="119">
        <v>8.8850000000000005E-3</v>
      </c>
      <c r="N27" s="119">
        <v>1.3764999999999999E-2</v>
      </c>
      <c r="O27" s="119">
        <v>1.0904E-2</v>
      </c>
      <c r="P27" s="119">
        <v>1.0904E-2</v>
      </c>
      <c r="Q27" s="119">
        <v>8.8610000000000008E-3</v>
      </c>
      <c r="R27" s="119">
        <v>9.6609999999999994E-3</v>
      </c>
      <c r="S27" s="119">
        <v>1.0978E-2</v>
      </c>
      <c r="T27" s="119">
        <v>1.2539E-2</v>
      </c>
      <c r="U27" s="119">
        <v>1.2929E-2</v>
      </c>
      <c r="V27" s="119">
        <v>1.072E-2</v>
      </c>
      <c r="W27" s="119">
        <v>1.072E-2</v>
      </c>
      <c r="X27" s="119">
        <v>1.2479000000000001E-2</v>
      </c>
      <c r="Y27" s="119">
        <v>1.1566E-2</v>
      </c>
      <c r="Z27" s="119">
        <v>1.1573E-2</v>
      </c>
      <c r="AA27" s="119">
        <v>7.0039999999999998E-3</v>
      </c>
      <c r="AB27" s="119">
        <v>1.2865E-2</v>
      </c>
      <c r="AC27" s="119">
        <v>1.00465E-2</v>
      </c>
      <c r="AD27" s="119">
        <v>1.00465E-2</v>
      </c>
      <c r="AE27" s="119">
        <v>5.9329999999999999E-3</v>
      </c>
      <c r="AF27" s="122"/>
      <c r="AG27" s="120"/>
      <c r="AH27" s="121">
        <f t="shared" si="0"/>
        <v>0.32223600000000013</v>
      </c>
    </row>
    <row r="28" spans="1:34" ht="19.5" customHeight="1">
      <c r="A28" s="79" t="s">
        <v>28</v>
      </c>
      <c r="B28" s="119">
        <v>9.0270000000000003E-3</v>
      </c>
      <c r="C28" s="119">
        <v>1.4857E-2</v>
      </c>
      <c r="D28" s="119">
        <v>1.2699E-2</v>
      </c>
      <c r="E28" s="119">
        <v>1.2995E-2</v>
      </c>
      <c r="F28" s="119">
        <v>1.0503E-2</v>
      </c>
      <c r="G28" s="119">
        <v>1.0503E-2</v>
      </c>
      <c r="H28" s="119">
        <v>8.9370000000000005E-3</v>
      </c>
      <c r="I28" s="119">
        <v>1.1573E-2</v>
      </c>
      <c r="J28" s="119">
        <v>1.2642E-2</v>
      </c>
      <c r="K28" s="119">
        <v>7.9019999999999993E-3</v>
      </c>
      <c r="L28" s="119">
        <v>9.6740000000000003E-3</v>
      </c>
      <c r="M28" s="119">
        <v>1.0515E-2</v>
      </c>
      <c r="N28" s="119">
        <v>1.0515E-2</v>
      </c>
      <c r="O28" s="119">
        <v>1.0118E-2</v>
      </c>
      <c r="P28" s="119">
        <v>1.3289E-2</v>
      </c>
      <c r="Q28" s="119">
        <v>6.0429999999999998E-3</v>
      </c>
      <c r="R28" s="119">
        <v>1.1258000000000001E-2</v>
      </c>
      <c r="S28" s="119">
        <v>8.6020000000000003E-3</v>
      </c>
      <c r="T28" s="119">
        <v>1.01815E-2</v>
      </c>
      <c r="U28" s="119">
        <v>1.01815E-2</v>
      </c>
      <c r="V28" s="119">
        <v>8.6979999999999991E-3</v>
      </c>
      <c r="W28" s="119">
        <v>7.8670000000000007E-3</v>
      </c>
      <c r="X28" s="119">
        <v>7.9030000000000003E-3</v>
      </c>
      <c r="Y28" s="119">
        <v>8.9680000000000003E-3</v>
      </c>
      <c r="Z28" s="119">
        <v>1.1108E-2</v>
      </c>
      <c r="AA28" s="119">
        <v>7.1599999999999997E-3</v>
      </c>
      <c r="AB28" s="119">
        <v>7.1599999999999997E-3</v>
      </c>
      <c r="AC28" s="119">
        <v>8.4469999999999996E-3</v>
      </c>
      <c r="AD28" s="119">
        <v>8.1600000000000006E-3</v>
      </c>
      <c r="AE28" s="119">
        <v>9.7040000000000008E-3</v>
      </c>
      <c r="AF28" s="119">
        <v>8.6809999999999995E-3</v>
      </c>
      <c r="AG28" s="120"/>
      <c r="AH28" s="121">
        <f t="shared" si="0"/>
        <v>0.305871</v>
      </c>
    </row>
    <row r="29" spans="1:34" ht="19.5" customHeight="1">
      <c r="A29" s="79" t="s">
        <v>29</v>
      </c>
      <c r="B29" s="119">
        <v>9.7450000000000002E-3</v>
      </c>
      <c r="C29" s="119">
        <v>8.9890000000000005E-3</v>
      </c>
      <c r="D29" s="119">
        <v>8.9890000000000005E-3</v>
      </c>
      <c r="E29" s="119">
        <v>6.1209999999999997E-3</v>
      </c>
      <c r="F29" s="119">
        <v>9.8539999999999999E-3</v>
      </c>
      <c r="G29" s="119">
        <v>8.1200000000000005E-3</v>
      </c>
      <c r="H29" s="119">
        <v>9.7780000000000002E-3</v>
      </c>
      <c r="I29" s="119">
        <v>1.2272E-2</v>
      </c>
      <c r="J29" s="119">
        <v>9.7404999999999992E-3</v>
      </c>
      <c r="K29" s="119">
        <v>9.7404999999999992E-3</v>
      </c>
      <c r="L29" s="119">
        <v>1.4134000000000001E-2</v>
      </c>
      <c r="M29" s="119">
        <v>1.3422E-2</v>
      </c>
      <c r="N29" s="119">
        <v>1.2234999999999999E-2</v>
      </c>
      <c r="O29" s="119">
        <v>1.5656E-2</v>
      </c>
      <c r="P29" s="119">
        <v>1.1641E-2</v>
      </c>
      <c r="Q29" s="119">
        <v>1.12865E-2</v>
      </c>
      <c r="R29" s="119">
        <v>1.12865E-2</v>
      </c>
      <c r="S29" s="119">
        <v>1.5661000000000001E-2</v>
      </c>
      <c r="T29" s="119">
        <v>1.9536999999999999E-2</v>
      </c>
      <c r="U29" s="119">
        <v>1.2005E-2</v>
      </c>
      <c r="V29" s="119">
        <v>1.7264000000000002E-2</v>
      </c>
      <c r="W29" s="119">
        <v>1.4164E-2</v>
      </c>
      <c r="X29" s="119">
        <v>1.5521E-2</v>
      </c>
      <c r="Y29" s="119">
        <v>1.5521E-2</v>
      </c>
      <c r="Z29" s="119">
        <v>1.3790999999999999E-2</v>
      </c>
      <c r="AA29" s="119">
        <v>1.1804E-2</v>
      </c>
      <c r="AB29" s="119">
        <v>1.6487000000000002E-2</v>
      </c>
      <c r="AC29" s="119">
        <v>8.1899999999999994E-3</v>
      </c>
      <c r="AD29" s="119">
        <v>1.7025999999999999E-2</v>
      </c>
      <c r="AE29" s="119">
        <v>1.0073500000000001E-2</v>
      </c>
      <c r="AF29" s="122"/>
      <c r="AG29" s="120"/>
      <c r="AH29" s="121">
        <f t="shared" si="0"/>
        <v>0.37005449999999995</v>
      </c>
    </row>
    <row r="30" spans="1:34" ht="19.5" customHeight="1">
      <c r="A30" s="79" t="s">
        <v>30</v>
      </c>
      <c r="B30" s="119">
        <v>1.0073500000000001E-2</v>
      </c>
      <c r="C30" s="119">
        <v>1.2159E-2</v>
      </c>
      <c r="D30" s="119">
        <v>1.2139E-2</v>
      </c>
      <c r="E30" s="119">
        <v>1.1620999999999999E-2</v>
      </c>
      <c r="F30" s="119">
        <v>1.2463999999999999E-2</v>
      </c>
      <c r="G30" s="119">
        <v>1.0286E-2</v>
      </c>
      <c r="H30" s="119">
        <v>1.1332500000000001E-2</v>
      </c>
      <c r="I30" s="119">
        <v>1.1332500000000001E-2</v>
      </c>
      <c r="J30" s="119">
        <v>1.3859E-2</v>
      </c>
      <c r="K30" s="119">
        <v>1.7141E-2</v>
      </c>
      <c r="L30" s="119">
        <v>1.5148E-2</v>
      </c>
      <c r="M30" s="119">
        <v>1.1147000000000001E-2</v>
      </c>
      <c r="N30" s="119">
        <v>2.6397E-2</v>
      </c>
      <c r="O30" s="119">
        <v>1.3220000000000001E-2</v>
      </c>
      <c r="P30" s="119">
        <v>1.3220000000000001E-2</v>
      </c>
      <c r="Q30" s="119">
        <v>1.3769E-2</v>
      </c>
      <c r="R30" s="119">
        <v>1.2906000000000001E-2</v>
      </c>
      <c r="S30" s="119">
        <v>1.5105E-2</v>
      </c>
      <c r="T30" s="119">
        <v>1.2840000000000001E-2</v>
      </c>
      <c r="U30" s="119">
        <v>1.9094E-2</v>
      </c>
      <c r="V30" s="119">
        <v>1.5707499999999999E-2</v>
      </c>
      <c r="W30" s="119">
        <v>1.5707499999999999E-2</v>
      </c>
      <c r="X30" s="119">
        <v>1.3679E-2</v>
      </c>
      <c r="Y30" s="119">
        <v>2.0618000000000001E-2</v>
      </c>
      <c r="Z30" s="119">
        <v>1.4236E-2</v>
      </c>
      <c r="AA30" s="119">
        <v>2.2766999999999999E-2</v>
      </c>
      <c r="AB30" s="119">
        <v>2.9840999999999999E-2</v>
      </c>
      <c r="AC30" s="119">
        <v>2.2072000000000001E-2</v>
      </c>
      <c r="AD30" s="119">
        <v>2.2072000000000001E-2</v>
      </c>
      <c r="AE30" s="119">
        <v>2.0992E-2</v>
      </c>
      <c r="AF30" s="119">
        <v>2.1409000000000001E-2</v>
      </c>
      <c r="AG30" s="120"/>
      <c r="AH30" s="121">
        <f t="shared" si="0"/>
        <v>0.49435450000000003</v>
      </c>
    </row>
    <row r="31" spans="1:34" ht="19.5" customHeight="1">
      <c r="A31" s="79" t="s">
        <v>31</v>
      </c>
      <c r="B31" s="119">
        <v>1.6739E-2</v>
      </c>
      <c r="C31" s="119">
        <v>1.5551000000000001E-2</v>
      </c>
      <c r="D31" s="119">
        <v>1.8237E-2</v>
      </c>
      <c r="E31" s="119">
        <v>1.3440499999999999E-2</v>
      </c>
      <c r="F31" s="119">
        <v>1.3440499999999999E-2</v>
      </c>
      <c r="G31" s="119">
        <v>9.2460000000000007E-3</v>
      </c>
      <c r="H31" s="119">
        <v>1.4661E-2</v>
      </c>
      <c r="I31" s="119">
        <v>1.0999E-2</v>
      </c>
      <c r="J31" s="119">
        <v>1.5207E-2</v>
      </c>
      <c r="K31" s="119">
        <v>6.5079999999999999E-3</v>
      </c>
      <c r="L31" s="119">
        <v>1.3089E-2</v>
      </c>
      <c r="M31" s="119">
        <v>1.3089E-2</v>
      </c>
      <c r="N31" s="119">
        <v>9.3849999999999992E-3</v>
      </c>
      <c r="O31" s="119">
        <v>1.4164E-2</v>
      </c>
      <c r="P31" s="119">
        <v>1.6589E-2</v>
      </c>
      <c r="Q31" s="119">
        <v>2.4820999999999999E-2</v>
      </c>
      <c r="R31" s="119">
        <v>2.8181000000000001E-2</v>
      </c>
      <c r="S31" s="119">
        <v>5.3768499999999997E-2</v>
      </c>
      <c r="T31" s="119">
        <v>5.3768499999999997E-2</v>
      </c>
      <c r="U31" s="119">
        <v>3.0630999999999999E-2</v>
      </c>
      <c r="V31" s="119">
        <v>4.3378E-2</v>
      </c>
      <c r="W31" s="119">
        <v>4.5400000000000003E-2</v>
      </c>
      <c r="X31" s="119">
        <v>4.5045000000000002E-2</v>
      </c>
      <c r="Y31" s="119">
        <v>3.1635999999999997E-2</v>
      </c>
      <c r="Z31" s="119">
        <v>2.6124999999999999E-2</v>
      </c>
      <c r="AA31" s="119">
        <v>2.6124999999999999E-2</v>
      </c>
      <c r="AB31" s="119">
        <v>2.3599999999999999E-2</v>
      </c>
      <c r="AC31" s="119">
        <v>2.2561999999999999E-2</v>
      </c>
      <c r="AD31" s="119">
        <v>2.4736999999999999E-2</v>
      </c>
      <c r="AE31" s="119">
        <v>3.4939999999999999E-2</v>
      </c>
      <c r="AF31">
        <v>3.6386000000000002E-2</v>
      </c>
      <c r="AG31" s="120"/>
      <c r="AH31" s="121">
        <f t="shared" si="0"/>
        <v>0.75144899999999981</v>
      </c>
    </row>
    <row r="32" spans="1:34" ht="19.5" customHeight="1">
      <c r="A32" s="79" t="s">
        <v>49</v>
      </c>
      <c r="B32" s="119">
        <v>3.99505E-2</v>
      </c>
      <c r="C32" s="119">
        <v>3.99505E-2</v>
      </c>
      <c r="D32" s="119">
        <v>4.8107999999999998E-2</v>
      </c>
      <c r="E32" s="119">
        <v>4.65905E-2</v>
      </c>
      <c r="F32" s="119">
        <v>4.65905E-2</v>
      </c>
      <c r="G32" s="119">
        <v>3.4278999999999997E-2</v>
      </c>
      <c r="H32" s="119">
        <v>3.9213999999999999E-2</v>
      </c>
      <c r="I32" s="119">
        <v>2.5988500000000001E-2</v>
      </c>
      <c r="J32" s="119">
        <v>2.5988500000000001E-2</v>
      </c>
      <c r="K32" s="119">
        <v>2.6908000000000001E-2</v>
      </c>
      <c r="L32" s="119">
        <v>2.3252999999999999E-2</v>
      </c>
      <c r="M32" s="119">
        <v>2.2020999999999999E-2</v>
      </c>
      <c r="N32" s="119">
        <v>2.0657999999999999E-2</v>
      </c>
      <c r="O32" s="119">
        <v>2.4771999999999999E-2</v>
      </c>
      <c r="P32" s="119">
        <v>2.11445E-2</v>
      </c>
      <c r="Q32" s="119">
        <v>2.11445E-2</v>
      </c>
      <c r="R32" s="119">
        <v>1.7925E-2</v>
      </c>
      <c r="S32" s="119">
        <v>1.9397000000000001E-2</v>
      </c>
      <c r="T32" s="119">
        <v>1.9026999999999999E-2</v>
      </c>
      <c r="U32" s="119">
        <v>1.7572999999999998E-2</v>
      </c>
      <c r="V32" s="119">
        <v>1.9068999999999999E-2</v>
      </c>
      <c r="W32" s="119">
        <v>1.55985E-2</v>
      </c>
      <c r="X32" s="119">
        <v>1.55985E-2</v>
      </c>
      <c r="Y32" s="119">
        <v>1.055E-2</v>
      </c>
      <c r="Z32" s="119">
        <v>1.2942E-2</v>
      </c>
      <c r="AA32" s="119">
        <v>1.2628E-2</v>
      </c>
      <c r="AB32" s="119">
        <v>7.6239999999999997E-3</v>
      </c>
      <c r="AC32" s="119">
        <v>2.0098000000000001E-2</v>
      </c>
      <c r="AD32" s="119">
        <v>1.08755E-2</v>
      </c>
      <c r="AE32" s="119">
        <v>1.08755E-2</v>
      </c>
      <c r="AF32" s="122"/>
      <c r="AG32" s="120"/>
      <c r="AH32" s="121">
        <f>SUM(B32:AF32)</f>
        <v>0.71634199999999992</v>
      </c>
    </row>
    <row r="33" spans="1:34" ht="19.5" customHeight="1">
      <c r="A33" s="79" t="s">
        <v>33</v>
      </c>
      <c r="B33" s="119">
        <v>1.1900000000000001E-2</v>
      </c>
      <c r="C33" s="119">
        <v>1.133E-2</v>
      </c>
      <c r="D33" s="119">
        <v>1.1029000000000001E-2</v>
      </c>
      <c r="E33" s="119">
        <v>1.0331E-2</v>
      </c>
      <c r="F33" s="119">
        <v>1.3655E-2</v>
      </c>
      <c r="G33" s="119">
        <v>9.6880000000000004E-3</v>
      </c>
      <c r="H33" s="119">
        <v>9.6880000000000004E-3</v>
      </c>
      <c r="I33" s="119">
        <v>9.4000000000000004E-3</v>
      </c>
      <c r="J33" s="119">
        <v>9.5980000000000006E-3</v>
      </c>
      <c r="K33" s="119">
        <v>1.1573999999999999E-2</v>
      </c>
      <c r="L33" s="119">
        <v>1.057E-2</v>
      </c>
      <c r="M33" s="119">
        <v>1.1443E-2</v>
      </c>
      <c r="N33" s="119">
        <v>1.11015E-2</v>
      </c>
      <c r="O33" s="119">
        <v>1.11015E-2</v>
      </c>
      <c r="P33" s="119">
        <v>8.9479999999999994E-3</v>
      </c>
      <c r="Q33" s="119">
        <v>1.0945999999999999E-2</v>
      </c>
      <c r="R33" s="119">
        <v>1.0004000000000001E-2</v>
      </c>
      <c r="S33" s="119">
        <v>1.0444999999999999E-2</v>
      </c>
      <c r="T33" s="119">
        <v>1.3247999999999999E-2</v>
      </c>
      <c r="U33" s="119">
        <v>1.6056999999999998E-2</v>
      </c>
      <c r="V33" s="119">
        <v>1.6056999999999998E-2</v>
      </c>
      <c r="W33" s="119">
        <v>1.5471E-2</v>
      </c>
      <c r="X33" s="119">
        <v>1.3077E-2</v>
      </c>
      <c r="Y33" s="119">
        <v>1.2220999999999999E-2</v>
      </c>
      <c r="Z33" s="119">
        <v>1.2543E-2</v>
      </c>
      <c r="AA33" s="119">
        <v>1.6258999999999999E-2</v>
      </c>
      <c r="AB33" s="119">
        <v>1.21385E-2</v>
      </c>
      <c r="AC33" s="119">
        <v>1.21385E-2</v>
      </c>
      <c r="AD33" s="119">
        <v>6.7400000000000003E-3</v>
      </c>
      <c r="AE33" s="119">
        <v>1.38345E-2</v>
      </c>
      <c r="AF33" s="119">
        <v>1.38345E-2</v>
      </c>
      <c r="AG33" s="120"/>
      <c r="AH33" s="121">
        <f>SUM(AF17-AE16)/1000000</f>
        <v>0.366371</v>
      </c>
    </row>
    <row r="34" spans="1:34" ht="19.5" customHeight="1">
      <c r="A34" s="79" t="s">
        <v>34</v>
      </c>
      <c r="B34" s="119">
        <v>1.1958999999999999E-2</v>
      </c>
      <c r="C34" s="119">
        <v>1.5540999999999999E-2</v>
      </c>
      <c r="D34" s="119">
        <v>1.1231E-2</v>
      </c>
      <c r="E34" s="119">
        <v>1.1231E-2</v>
      </c>
      <c r="F34" s="119">
        <v>8.4670000000000006E-3</v>
      </c>
      <c r="G34" s="119">
        <v>1.17E-2</v>
      </c>
      <c r="H34" s="119">
        <v>1.1180000000000001E-2</v>
      </c>
      <c r="I34" s="119">
        <v>1.1717E-2</v>
      </c>
      <c r="J34" s="119">
        <v>1.4142999999999999E-2</v>
      </c>
      <c r="K34" s="119">
        <v>9.4479999999999998E-3</v>
      </c>
      <c r="L34" s="119">
        <v>9.4479999999999998E-3</v>
      </c>
      <c r="M34" s="119">
        <v>9.8110000000000003E-3</v>
      </c>
      <c r="N34" s="119">
        <v>1.0786E-2</v>
      </c>
      <c r="O34" s="119">
        <v>1.0395E-2</v>
      </c>
      <c r="P34" s="119">
        <v>1.2043999999999999E-2</v>
      </c>
      <c r="Q34" s="119">
        <v>1.4851E-2</v>
      </c>
      <c r="R34" s="119">
        <v>1.2245499999999999E-2</v>
      </c>
      <c r="S34" s="119">
        <v>1.2245499999999999E-2</v>
      </c>
      <c r="T34" s="119">
        <v>1.2286E-2</v>
      </c>
      <c r="U34" s="119">
        <v>9.7789999999999995E-3</v>
      </c>
      <c r="V34" s="119">
        <v>1.1929E-2</v>
      </c>
      <c r="W34" s="119">
        <v>7.3790000000000001E-3</v>
      </c>
      <c r="X34" s="119">
        <v>9.698E-3</v>
      </c>
      <c r="Y34" s="119">
        <v>1.4600500000000001E-2</v>
      </c>
      <c r="Z34" s="119">
        <v>1.4600500000000001E-2</v>
      </c>
      <c r="AA34" s="119">
        <v>1.0829999999999999E-2</v>
      </c>
      <c r="AB34" s="119">
        <v>7.8329999999999997E-3</v>
      </c>
      <c r="AC34" s="119">
        <v>1.4633E-2</v>
      </c>
      <c r="AD34" s="119">
        <v>1.2409999999999999E-2</v>
      </c>
      <c r="AE34" s="119">
        <v>1.2664E-2</v>
      </c>
      <c r="AF34" s="122"/>
      <c r="AG34" s="120"/>
      <c r="AH34" s="121">
        <f>SUM(AE18-AF17)/1000000</f>
        <v>0.34708499999999998</v>
      </c>
    </row>
    <row r="35" spans="1:34" ht="19.5" customHeight="1">
      <c r="A35" s="79" t="s">
        <v>35</v>
      </c>
      <c r="B35" s="119">
        <v>1.1098999999999999E-2</v>
      </c>
      <c r="C35" s="119">
        <v>1.1098999999999999E-2</v>
      </c>
      <c r="D35" s="119">
        <v>1.0599000000000001E-2</v>
      </c>
      <c r="E35" s="119">
        <v>1.0363000000000001E-2</v>
      </c>
      <c r="F35" s="119">
        <v>1.6286999999999999E-2</v>
      </c>
      <c r="G35" s="119">
        <v>1.3294E-2</v>
      </c>
      <c r="H35" s="119">
        <v>1.1915E-2</v>
      </c>
      <c r="I35" s="119">
        <v>1.02185E-2</v>
      </c>
      <c r="J35" s="119">
        <v>1.02185E-2</v>
      </c>
      <c r="K35" s="119">
        <v>1.4895E-2</v>
      </c>
      <c r="L35" s="119">
        <v>1.08285E-2</v>
      </c>
      <c r="M35" s="119">
        <v>1.08285E-2</v>
      </c>
      <c r="N35" s="119">
        <v>6.2090000000000001E-3</v>
      </c>
      <c r="O35" s="119">
        <v>1.6456999999999999E-2</v>
      </c>
      <c r="P35" s="119">
        <v>8.8050000000000003E-3</v>
      </c>
      <c r="Q35" s="119">
        <v>8.8050000000000003E-3</v>
      </c>
      <c r="R35" s="119">
        <v>1.0544E-2</v>
      </c>
      <c r="S35" s="119">
        <v>1.0963000000000001E-2</v>
      </c>
      <c r="T35" s="119">
        <v>1.1805E-2</v>
      </c>
      <c r="U35" s="119">
        <v>1.146E-2</v>
      </c>
      <c r="V35" s="119">
        <v>1.1650000000000001E-2</v>
      </c>
      <c r="W35" s="119">
        <v>1.24215E-2</v>
      </c>
      <c r="X35" s="119">
        <v>1.24215E-2</v>
      </c>
      <c r="Y35" s="119">
        <v>1.7003000000000001E-2</v>
      </c>
      <c r="Z35" s="119">
        <v>1.4888E-2</v>
      </c>
      <c r="AA35" s="119">
        <v>8.6269999999999993E-3</v>
      </c>
      <c r="AB35" s="119">
        <v>1.3055000000000001E-2</v>
      </c>
      <c r="AC35" s="119">
        <v>1.5370999999999999E-2</v>
      </c>
      <c r="AD35" s="119">
        <v>1.2232E-2</v>
      </c>
      <c r="AE35" s="119">
        <v>1.2232E-2</v>
      </c>
      <c r="AF35" s="119">
        <v>8.7810000000000006E-3</v>
      </c>
      <c r="AG35" s="120"/>
      <c r="AH35" s="121">
        <f>SUM(AF19-AE18)/1000000</f>
        <v>0.36537500000000001</v>
      </c>
    </row>
    <row r="37" spans="1:34" ht="15" thickBot="1"/>
    <row r="38" spans="1:34" ht="15" thickBot="1">
      <c r="B38" s="123" t="s">
        <v>51</v>
      </c>
      <c r="C38" s="124" t="s">
        <v>52</v>
      </c>
      <c r="D38" s="124" t="s">
        <v>53</v>
      </c>
      <c r="E38" s="125" t="s">
        <v>54</v>
      </c>
    </row>
    <row r="39" spans="1:34">
      <c r="B39" s="126">
        <v>30</v>
      </c>
      <c r="C39" s="127">
        <v>35327773</v>
      </c>
      <c r="D39" s="128"/>
      <c r="E39" s="129"/>
    </row>
    <row r="40" spans="1:34">
      <c r="B40" s="130">
        <v>1</v>
      </c>
      <c r="C40" s="78"/>
      <c r="D40" s="128">
        <f>D41</f>
        <v>11099</v>
      </c>
      <c r="E40" s="129">
        <f>D40/1000000</f>
        <v>1.1098999999999999E-2</v>
      </c>
    </row>
    <row r="41" spans="1:34">
      <c r="B41" s="130">
        <v>2</v>
      </c>
      <c r="C41" s="131">
        <v>35349971</v>
      </c>
      <c r="D41" s="128">
        <f>(C41-C39)/2</f>
        <v>11099</v>
      </c>
      <c r="E41" s="129">
        <f t="shared" ref="E41:E70" si="1">D41/1000000</f>
        <v>1.1098999999999999E-2</v>
      </c>
    </row>
    <row r="42" spans="1:34">
      <c r="B42" s="130">
        <v>3</v>
      </c>
      <c r="C42" s="131">
        <v>35360570</v>
      </c>
      <c r="D42" s="128">
        <f>(C42-C41)</f>
        <v>10599</v>
      </c>
      <c r="E42" s="129">
        <f t="shared" si="1"/>
        <v>1.0599000000000001E-2</v>
      </c>
    </row>
    <row r="43" spans="1:34">
      <c r="B43" s="130">
        <v>4</v>
      </c>
      <c r="C43" s="131">
        <v>35370933</v>
      </c>
      <c r="D43" s="128">
        <f t="shared" ref="D43:D70" si="2">(C43-C42)</f>
        <v>10363</v>
      </c>
      <c r="E43" s="129">
        <f t="shared" si="1"/>
        <v>1.0363000000000001E-2</v>
      </c>
    </row>
    <row r="44" spans="1:34">
      <c r="B44" s="130">
        <v>5</v>
      </c>
      <c r="C44" s="131">
        <v>35387220</v>
      </c>
      <c r="D44" s="128">
        <f t="shared" si="2"/>
        <v>16287</v>
      </c>
      <c r="E44" s="129">
        <f t="shared" si="1"/>
        <v>1.6286999999999999E-2</v>
      </c>
    </row>
    <row r="45" spans="1:34">
      <c r="B45" s="130">
        <v>6</v>
      </c>
      <c r="C45" s="131">
        <v>35400514</v>
      </c>
      <c r="D45" s="128">
        <f t="shared" si="2"/>
        <v>13294</v>
      </c>
      <c r="E45" s="129">
        <f t="shared" si="1"/>
        <v>1.3294E-2</v>
      </c>
    </row>
    <row r="46" spans="1:34">
      <c r="B46" s="130">
        <v>7</v>
      </c>
      <c r="C46" s="131">
        <v>35412429</v>
      </c>
      <c r="D46" s="128">
        <f t="shared" si="2"/>
        <v>11915</v>
      </c>
      <c r="E46" s="129">
        <f t="shared" si="1"/>
        <v>1.1915E-2</v>
      </c>
    </row>
    <row r="47" spans="1:34">
      <c r="B47" s="130">
        <v>8</v>
      </c>
      <c r="C47" s="131"/>
      <c r="D47" s="128">
        <f>D48</f>
        <v>10218.5</v>
      </c>
      <c r="E47" s="129">
        <f t="shared" si="1"/>
        <v>1.02185E-2</v>
      </c>
    </row>
    <row r="48" spans="1:34">
      <c r="B48" s="130">
        <v>9</v>
      </c>
      <c r="C48" s="131">
        <v>35432866</v>
      </c>
      <c r="D48" s="128">
        <f>(C48-C46)/2</f>
        <v>10218.5</v>
      </c>
      <c r="E48" s="129">
        <f t="shared" si="1"/>
        <v>1.02185E-2</v>
      </c>
    </row>
    <row r="49" spans="2:5">
      <c r="B49" s="130">
        <v>10</v>
      </c>
      <c r="C49" s="131">
        <v>35447761</v>
      </c>
      <c r="D49" s="128">
        <f t="shared" si="2"/>
        <v>14895</v>
      </c>
      <c r="E49" s="129">
        <f t="shared" si="1"/>
        <v>1.4895E-2</v>
      </c>
    </row>
    <row r="50" spans="2:5">
      <c r="B50" s="130">
        <v>11</v>
      </c>
      <c r="C50" s="131"/>
      <c r="D50" s="128">
        <f>D51</f>
        <v>10828.5</v>
      </c>
      <c r="E50" s="129">
        <f t="shared" si="1"/>
        <v>1.08285E-2</v>
      </c>
    </row>
    <row r="51" spans="2:5">
      <c r="B51" s="130">
        <v>12</v>
      </c>
      <c r="C51" s="131">
        <v>35469418</v>
      </c>
      <c r="D51" s="128">
        <f>(C51-C49)/2</f>
        <v>10828.5</v>
      </c>
      <c r="E51" s="129">
        <f t="shared" si="1"/>
        <v>1.08285E-2</v>
      </c>
    </row>
    <row r="52" spans="2:5">
      <c r="B52" s="130">
        <v>13</v>
      </c>
      <c r="C52" s="131">
        <v>35475627</v>
      </c>
      <c r="D52" s="128">
        <f t="shared" si="2"/>
        <v>6209</v>
      </c>
      <c r="E52" s="129">
        <f t="shared" si="1"/>
        <v>6.2090000000000001E-3</v>
      </c>
    </row>
    <row r="53" spans="2:5">
      <c r="B53" s="130">
        <v>14</v>
      </c>
      <c r="C53" s="131">
        <v>35492084</v>
      </c>
      <c r="D53" s="128">
        <f t="shared" si="2"/>
        <v>16457</v>
      </c>
      <c r="E53" s="129">
        <f t="shared" si="1"/>
        <v>1.6456999999999999E-2</v>
      </c>
    </row>
    <row r="54" spans="2:5">
      <c r="B54" s="130">
        <v>15</v>
      </c>
      <c r="C54" s="131"/>
      <c r="D54" s="128">
        <f>D55</f>
        <v>8805</v>
      </c>
      <c r="E54" s="129">
        <f t="shared" si="1"/>
        <v>8.8050000000000003E-3</v>
      </c>
    </row>
    <row r="55" spans="2:5">
      <c r="B55" s="130">
        <v>16</v>
      </c>
      <c r="C55" s="131">
        <v>35509694</v>
      </c>
      <c r="D55" s="128">
        <f>(C55-C53)/2</f>
        <v>8805</v>
      </c>
      <c r="E55" s="129">
        <f t="shared" si="1"/>
        <v>8.8050000000000003E-3</v>
      </c>
    </row>
    <row r="56" spans="2:5">
      <c r="B56" s="130">
        <v>17</v>
      </c>
      <c r="C56" s="131">
        <v>35520238</v>
      </c>
      <c r="D56" s="128">
        <f t="shared" si="2"/>
        <v>10544</v>
      </c>
      <c r="E56" s="129">
        <f t="shared" si="1"/>
        <v>1.0544E-2</v>
      </c>
    </row>
    <row r="57" spans="2:5">
      <c r="B57" s="130">
        <v>18</v>
      </c>
      <c r="C57" s="131">
        <v>35531201</v>
      </c>
      <c r="D57" s="128">
        <f t="shared" si="2"/>
        <v>10963</v>
      </c>
      <c r="E57" s="129">
        <f t="shared" si="1"/>
        <v>1.0963000000000001E-2</v>
      </c>
    </row>
    <row r="58" spans="2:5">
      <c r="B58" s="130">
        <v>19</v>
      </c>
      <c r="C58" s="131">
        <v>35543006</v>
      </c>
      <c r="D58" s="128">
        <f t="shared" si="2"/>
        <v>11805</v>
      </c>
      <c r="E58" s="129">
        <f t="shared" si="1"/>
        <v>1.1805E-2</v>
      </c>
    </row>
    <row r="59" spans="2:5">
      <c r="B59" s="130">
        <v>20</v>
      </c>
      <c r="C59" s="131">
        <v>35554466</v>
      </c>
      <c r="D59" s="128">
        <f t="shared" si="2"/>
        <v>11460</v>
      </c>
      <c r="E59" s="129">
        <f t="shared" si="1"/>
        <v>1.146E-2</v>
      </c>
    </row>
    <row r="60" spans="2:5">
      <c r="B60" s="130">
        <v>21</v>
      </c>
      <c r="C60" s="131">
        <v>35566116</v>
      </c>
      <c r="D60" s="128">
        <f t="shared" si="2"/>
        <v>11650</v>
      </c>
      <c r="E60" s="129">
        <f t="shared" si="1"/>
        <v>1.1650000000000001E-2</v>
      </c>
    </row>
    <row r="61" spans="2:5">
      <c r="B61" s="130">
        <v>22</v>
      </c>
      <c r="C61" s="131"/>
      <c r="D61" s="128">
        <f>D62</f>
        <v>12421.5</v>
      </c>
      <c r="E61" s="129">
        <f t="shared" si="1"/>
        <v>1.24215E-2</v>
      </c>
    </row>
    <row r="62" spans="2:5">
      <c r="B62" s="130">
        <v>23</v>
      </c>
      <c r="C62" s="131">
        <v>35590959</v>
      </c>
      <c r="D62" s="128">
        <f>(C62-C60)/2</f>
        <v>12421.5</v>
      </c>
      <c r="E62" s="129">
        <f t="shared" si="1"/>
        <v>1.24215E-2</v>
      </c>
    </row>
    <row r="63" spans="2:5">
      <c r="B63" s="130">
        <v>24</v>
      </c>
      <c r="C63" s="131">
        <v>35607962</v>
      </c>
      <c r="D63" s="128">
        <f t="shared" si="2"/>
        <v>17003</v>
      </c>
      <c r="E63" s="129">
        <f t="shared" si="1"/>
        <v>1.7003000000000001E-2</v>
      </c>
    </row>
    <row r="64" spans="2:5">
      <c r="B64" s="130">
        <v>25</v>
      </c>
      <c r="C64" s="131">
        <v>35622850</v>
      </c>
      <c r="D64" s="128">
        <f t="shared" si="2"/>
        <v>14888</v>
      </c>
      <c r="E64" s="129">
        <f t="shared" si="1"/>
        <v>1.4888E-2</v>
      </c>
    </row>
    <row r="65" spans="2:6">
      <c r="B65" s="130">
        <v>26</v>
      </c>
      <c r="C65" s="131">
        <v>35631477</v>
      </c>
      <c r="D65" s="128">
        <f t="shared" si="2"/>
        <v>8627</v>
      </c>
      <c r="E65" s="129">
        <f t="shared" si="1"/>
        <v>8.6269999999999993E-3</v>
      </c>
    </row>
    <row r="66" spans="2:6">
      <c r="B66" s="130">
        <v>27</v>
      </c>
      <c r="C66" s="131">
        <v>35644532</v>
      </c>
      <c r="D66" s="128">
        <f t="shared" si="2"/>
        <v>13055</v>
      </c>
      <c r="E66" s="129">
        <f t="shared" si="1"/>
        <v>1.3055000000000001E-2</v>
      </c>
      <c r="F66" s="132"/>
    </row>
    <row r="67" spans="2:6">
      <c r="B67" s="130">
        <v>28</v>
      </c>
      <c r="C67" s="131">
        <v>35659903</v>
      </c>
      <c r="D67" s="128">
        <f t="shared" si="2"/>
        <v>15371</v>
      </c>
      <c r="E67" s="129">
        <f t="shared" si="1"/>
        <v>1.5370999999999999E-2</v>
      </c>
    </row>
    <row r="68" spans="2:6">
      <c r="B68" s="130">
        <v>29</v>
      </c>
      <c r="C68" s="131"/>
      <c r="D68" s="128">
        <f>D69</f>
        <v>12232</v>
      </c>
      <c r="E68" s="129">
        <f t="shared" si="1"/>
        <v>1.2232E-2</v>
      </c>
    </row>
    <row r="69" spans="2:6" ht="14.25" customHeight="1">
      <c r="B69" s="130">
        <v>30</v>
      </c>
      <c r="C69" s="131">
        <v>35684367</v>
      </c>
      <c r="D69" s="128">
        <f>(C69-C67)/2</f>
        <v>12232</v>
      </c>
      <c r="E69" s="129">
        <f t="shared" si="1"/>
        <v>1.2232E-2</v>
      </c>
    </row>
    <row r="70" spans="2:6" ht="15" thickBot="1">
      <c r="B70" s="130">
        <v>31</v>
      </c>
      <c r="C70" s="133">
        <v>35693148</v>
      </c>
      <c r="D70" s="128">
        <f t="shared" si="2"/>
        <v>8781</v>
      </c>
      <c r="E70" s="129">
        <f t="shared" si="1"/>
        <v>8.7810000000000006E-3</v>
      </c>
    </row>
    <row r="71" spans="2:6" ht="15.75" thickBot="1">
      <c r="B71" s="134"/>
      <c r="C71" s="135">
        <f>C70-C39</f>
        <v>365375</v>
      </c>
      <c r="D71" s="136">
        <f>SUM(D39:D70)</f>
        <v>365375</v>
      </c>
      <c r="E71" s="137">
        <f>SUM(E39:E70)</f>
        <v>0.36537500000000001</v>
      </c>
    </row>
  </sheetData>
  <hyperlinks>
    <hyperlink ref="A3" location="'System List'!A1" display="'System List'!A1" xr:uid="{BE5C8FA5-BD7A-4B5C-8792-8782E2989372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AC0C82-08C6-4508-9E9C-971AD6898795}"/>
</file>

<file path=customXml/itemProps2.xml><?xml version="1.0" encoding="utf-8"?>
<ds:datastoreItem xmlns:ds="http://schemas.openxmlformats.org/officeDocument/2006/customXml" ds:itemID="{BB20AAD2-FBCB-4904-956D-1FF4AF8B8C44}"/>
</file>

<file path=customXml/itemProps3.xml><?xml version="1.0" encoding="utf-8"?>
<ds:datastoreItem xmlns:ds="http://schemas.openxmlformats.org/officeDocument/2006/customXml" ds:itemID="{FBA96EBC-DAFB-4F7A-8480-67914ABEEA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WisBar-BV Manor</vt:lpstr>
      <vt:lpstr>WisBar-BV Manor Flow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Jacquee Chandler</dc:creator>
  <cp:lastModifiedBy>Jacquee Chandler</cp:lastModifiedBy>
  <dcterms:created xsi:type="dcterms:W3CDTF">2020-02-06T18:19:44Z</dcterms:created>
  <dcterms:modified xsi:type="dcterms:W3CDTF">2020-02-06T18:19:50Z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