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acquee.chandler\OneDrive - CORIX Group of Companies\Desktop\teams files\"/>
    </mc:Choice>
  </mc:AlternateContent>
  <xr:revisionPtr revIDLastSave="0" documentId="13_ncr:1_{02B539AA-DAAD-4E2A-AFFB-BF40038CCBF3}" xr6:coauthVersionLast="44" xr6:coauthVersionMax="44" xr10:uidLastSave="{00000000-0000-0000-0000-000000000000}"/>
  <bookViews>
    <workbookView xWindow="28680" yWindow="-120" windowWidth="29040" windowHeight="15840" activeTab="1" xr2:uid="{FC17EDEC-2197-4869-8B8F-D14DB1E78649}"/>
  </bookViews>
  <sheets>
    <sheet name="WLU" sheetId="3" r:id="rId1"/>
    <sheet name="Bear Lake" sheetId="1" r:id="rId2"/>
    <sheet name="Daily Flow-015" sheetId="2" r:id="rId3"/>
    <sheet name="Monthly" sheetId="4" r:id="rId4"/>
  </sheets>
  <definedNames>
    <definedName name="Decision" localSheetId="0">#REF!</definedName>
    <definedName name="Decision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Z3" i="3" l="1"/>
  <c r="B4" i="3"/>
  <c r="D4" i="3"/>
  <c r="F4" i="3"/>
  <c r="H4" i="3"/>
  <c r="J4" i="3"/>
  <c r="L4" i="3"/>
  <c r="N4" i="3"/>
  <c r="P4" i="3"/>
  <c r="R4" i="3"/>
  <c r="T4" i="3"/>
  <c r="V4" i="3"/>
  <c r="X4" i="3"/>
  <c r="L39" i="1" l="1"/>
  <c r="M39" i="1" s="1"/>
  <c r="M38" i="1"/>
  <c r="L38" i="1"/>
  <c r="L33" i="1"/>
  <c r="M33" i="1" s="1"/>
  <c r="M32" i="1"/>
  <c r="L32" i="1"/>
  <c r="AH22" i="1"/>
  <c r="AG22" i="1"/>
  <c r="AA22" i="1"/>
  <c r="AB22" i="1" s="1"/>
  <c r="AG21" i="1"/>
  <c r="AA21" i="1"/>
  <c r="AB21" i="1" s="1"/>
  <c r="L21" i="1"/>
  <c r="R21" i="1" s="1"/>
  <c r="G21" i="1"/>
  <c r="E21" i="1"/>
  <c r="H21" i="1" s="1"/>
  <c r="I21" i="1" s="1"/>
  <c r="M21" i="1" s="1"/>
  <c r="Q21" i="1" s="1"/>
  <c r="D21" i="1"/>
  <c r="C21" i="1"/>
  <c r="B21" i="1"/>
  <c r="P21" i="1" s="1"/>
  <c r="AG20" i="1"/>
  <c r="AF21" i="1" s="1"/>
  <c r="AB20" i="1"/>
  <c r="L20" i="1"/>
  <c r="R20" i="1" s="1"/>
  <c r="S20" i="1" s="1"/>
  <c r="G20" i="1"/>
  <c r="E20" i="1"/>
  <c r="H20" i="1" s="1"/>
  <c r="I20" i="1" s="1"/>
  <c r="D20" i="1"/>
  <c r="C20" i="1"/>
  <c r="B20" i="1"/>
  <c r="P20" i="1" s="1"/>
  <c r="AG19" i="1"/>
  <c r="AF20" i="1" s="1"/>
  <c r="AH20" i="1" s="1"/>
  <c r="AA19" i="1"/>
  <c r="AB19" i="1" s="1"/>
  <c r="L19" i="1"/>
  <c r="R19" i="1" s="1"/>
  <c r="G19" i="1"/>
  <c r="E19" i="1"/>
  <c r="H19" i="1" s="1"/>
  <c r="D19" i="1"/>
  <c r="C19" i="1"/>
  <c r="B19" i="1"/>
  <c r="AH18" i="1"/>
  <c r="AG18" i="1"/>
  <c r="AF19" i="1" s="1"/>
  <c r="AH19" i="1" s="1"/>
  <c r="AA18" i="1"/>
  <c r="AB18" i="1" s="1"/>
  <c r="L18" i="1"/>
  <c r="R18" i="1" s="1"/>
  <c r="G18" i="1"/>
  <c r="E18" i="1"/>
  <c r="H18" i="1" s="1"/>
  <c r="D18" i="1"/>
  <c r="C18" i="1"/>
  <c r="B18" i="1"/>
  <c r="I18" i="1" s="1"/>
  <c r="M18" i="1" s="1"/>
  <c r="AH17" i="1"/>
  <c r="AG17" i="1"/>
  <c r="AA17" i="1"/>
  <c r="AB17" i="1" s="1"/>
  <c r="L17" i="1"/>
  <c r="R17" i="1" s="1"/>
  <c r="G17" i="1"/>
  <c r="E17" i="1"/>
  <c r="H17" i="1" s="1"/>
  <c r="D17" i="1"/>
  <c r="C17" i="1"/>
  <c r="B17" i="1"/>
  <c r="AH16" i="1"/>
  <c r="AG16" i="1"/>
  <c r="AB16" i="1"/>
  <c r="L16" i="1"/>
  <c r="R16" i="1" s="1"/>
  <c r="G16" i="1"/>
  <c r="E16" i="1"/>
  <c r="H16" i="1" s="1"/>
  <c r="I16" i="1" s="1"/>
  <c r="M16" i="1" s="1"/>
  <c r="D16" i="1"/>
  <c r="C16" i="1"/>
  <c r="B16" i="1"/>
  <c r="P16" i="1" s="1"/>
  <c r="AG15" i="1"/>
  <c r="AB15" i="1"/>
  <c r="L15" i="1"/>
  <c r="R15" i="1" s="1"/>
  <c r="S15" i="1" s="1"/>
  <c r="G15" i="1"/>
  <c r="E15" i="1"/>
  <c r="H15" i="1" s="1"/>
  <c r="I15" i="1" s="1"/>
  <c r="D15" i="1"/>
  <c r="C15" i="1"/>
  <c r="B15" i="1"/>
  <c r="P15" i="1" s="1"/>
  <c r="AH14" i="1"/>
  <c r="AG14" i="1"/>
  <c r="AF15" i="1" s="1"/>
  <c r="AH15" i="1" s="1"/>
  <c r="AB14" i="1"/>
  <c r="R14" i="1"/>
  <c r="L14" i="1"/>
  <c r="I14" i="1"/>
  <c r="M14" i="1" s="1"/>
  <c r="H14" i="1"/>
  <c r="G14" i="1"/>
  <c r="E14" i="1"/>
  <c r="D14" i="1"/>
  <c r="C14" i="1"/>
  <c r="B14" i="1"/>
  <c r="AH13" i="1"/>
  <c r="AB13" i="1"/>
  <c r="AA13" i="1"/>
  <c r="L13" i="1"/>
  <c r="R13" i="1" s="1"/>
  <c r="H13" i="1"/>
  <c r="G13" i="1"/>
  <c r="E13" i="1"/>
  <c r="D13" i="1"/>
  <c r="C13" i="1"/>
  <c r="B13" i="1"/>
  <c r="P13" i="1" s="1"/>
  <c r="AG12" i="1"/>
  <c r="AB12" i="1"/>
  <c r="AA12" i="1"/>
  <c r="R12" i="1"/>
  <c r="L12" i="1"/>
  <c r="I12" i="1"/>
  <c r="M12" i="1" s="1"/>
  <c r="H12" i="1"/>
  <c r="G12" i="1"/>
  <c r="E12" i="1"/>
  <c r="D12" i="1"/>
  <c r="C12" i="1"/>
  <c r="B12" i="1"/>
  <c r="P12" i="1" s="1"/>
  <c r="AG11" i="1"/>
  <c r="AH11" i="1" s="1"/>
  <c r="AB11" i="1"/>
  <c r="AA11" i="1"/>
  <c r="AA23" i="1" s="1"/>
  <c r="R11" i="1"/>
  <c r="L11" i="1"/>
  <c r="E11" i="1"/>
  <c r="D11" i="1"/>
  <c r="C11" i="1"/>
  <c r="B11" i="1"/>
  <c r="P11" i="1" s="1"/>
  <c r="R10" i="1"/>
  <c r="N22" i="1"/>
  <c r="L10" i="1"/>
  <c r="L22" i="1" s="1"/>
  <c r="K22" i="1"/>
  <c r="J22" i="1"/>
  <c r="I10" i="1"/>
  <c r="M10" i="1" s="1"/>
  <c r="H10" i="1"/>
  <c r="G10" i="1"/>
  <c r="E10" i="1"/>
  <c r="E22" i="1" s="1"/>
  <c r="E24" i="1" s="1"/>
  <c r="D10" i="1"/>
  <c r="D22" i="1" s="1"/>
  <c r="C10" i="1"/>
  <c r="C22" i="1" s="1"/>
  <c r="B10" i="1"/>
  <c r="B22" i="1" s="1"/>
  <c r="Q12" i="1" l="1"/>
  <c r="M15" i="1"/>
  <c r="Q15" i="1" s="1"/>
  <c r="S16" i="1"/>
  <c r="I19" i="1"/>
  <c r="M19" i="1" s="1"/>
  <c r="R23" i="1"/>
  <c r="S12" i="1"/>
  <c r="S13" i="1"/>
  <c r="M20" i="1"/>
  <c r="Q20" i="1" s="1"/>
  <c r="S21" i="1"/>
  <c r="AH21" i="1"/>
  <c r="M40" i="1"/>
  <c r="P14" i="1" s="1"/>
  <c r="Q14" i="1" s="1"/>
  <c r="S17" i="1"/>
  <c r="B24" i="1"/>
  <c r="I22" i="1"/>
  <c r="Q16" i="1"/>
  <c r="I17" i="1"/>
  <c r="M17" i="1" s="1"/>
  <c r="S18" i="1"/>
  <c r="M34" i="1"/>
  <c r="G11" i="1" s="1"/>
  <c r="H11" i="1" s="1"/>
  <c r="I11" i="1" s="1"/>
  <c r="M11" i="1" s="1"/>
  <c r="Q11" i="1" s="1"/>
  <c r="AF12" i="1"/>
  <c r="AH12" i="1" s="1"/>
  <c r="AH23" i="1" s="1"/>
  <c r="P18" i="1"/>
  <c r="Q18" i="1" s="1"/>
  <c r="R22" i="1"/>
  <c r="I13" i="1"/>
  <c r="M13" i="1" s="1"/>
  <c r="Q13" i="1" s="1"/>
  <c r="B23" i="1"/>
  <c r="P17" i="1"/>
  <c r="P19" i="1"/>
  <c r="S19" i="1" s="1"/>
  <c r="P10" i="1"/>
  <c r="P22" i="1" s="1"/>
  <c r="Q19" i="1" l="1"/>
  <c r="G22" i="1"/>
  <c r="M22" i="1"/>
  <c r="S10" i="1"/>
  <c r="S11" i="1"/>
  <c r="Q17" i="1"/>
  <c r="Q10" i="1"/>
  <c r="Q22" i="1" s="1"/>
  <c r="S14" i="1"/>
  <c r="S24" i="1"/>
  <c r="H22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DBC</author>
    <author>Peggy J. Hanks</author>
  </authors>
  <commentList>
    <comment ref="B9" authorId="0" shapeId="0" xr:uid="{3C3601A3-4066-48F2-8817-117FB8092205}">
      <text>
        <r>
          <rPr>
            <b/>
            <sz val="8"/>
            <color indexed="81"/>
            <rFont val="Tahoma"/>
            <family val="2"/>
          </rPr>
          <t>Picked up from Daily Flow.  Total daily flow, Column AH</t>
        </r>
      </text>
    </comment>
    <comment ref="C9" authorId="0" shapeId="0" xr:uid="{A3347AA4-77F4-43DB-95BA-EA6A0FAE4B91}">
      <text>
        <r>
          <rPr>
            <b/>
            <sz val="8"/>
            <color indexed="81"/>
            <rFont val="Tahoma"/>
            <family val="2"/>
          </rPr>
          <t>Picked up from Daily Flow AVG, Column AI</t>
        </r>
      </text>
    </comment>
    <comment ref="D9" authorId="0" shapeId="0" xr:uid="{BE6AB3D5-4D89-47BB-B9A9-6266C4CAF15E}">
      <text>
        <r>
          <rPr>
            <b/>
            <sz val="8"/>
            <color indexed="81"/>
            <rFont val="Tahoma"/>
            <family val="2"/>
          </rPr>
          <t>Picked up from Daily Flow MAX, Column AJ</t>
        </r>
      </text>
    </comment>
    <comment ref="J9" authorId="1" shapeId="0" xr:uid="{146C41E4-3C54-4309-B4D2-777A28518CB3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used detail.
</t>
        </r>
      </text>
    </comment>
    <comment ref="K9" authorId="1" shapeId="0" xr:uid="{1DAA6568-1FD3-4959-8F7C-477B3FABD8CE}">
      <text>
        <r>
          <rPr>
            <sz val="8"/>
            <color indexed="81"/>
            <rFont val="Tahoma"/>
            <family val="2"/>
          </rPr>
          <t xml:space="preserve">Click on the hyperlink at the top of this worksheet to access the Water Accountability Data Input Form for the loss detail.
</t>
        </r>
      </text>
    </comment>
  </commentList>
</comments>
</file>

<file path=xl/sharedStrings.xml><?xml version="1.0" encoding="utf-8"?>
<sst xmlns="http://schemas.openxmlformats.org/spreadsheetml/2006/main" count="169" uniqueCount="104">
  <si>
    <t>252/015 -   Bear Lake</t>
  </si>
  <si>
    <t>PWS ID No. 3590069</t>
  </si>
  <si>
    <t>CUP No.   20-117-8348-3</t>
  </si>
  <si>
    <t>Exp. 11/15/20</t>
  </si>
  <si>
    <t>FDEP Permitted Max Day Capacity of Plant - .259 mgd</t>
  </si>
  <si>
    <t>Hyper Links'!A1</t>
  </si>
  <si>
    <r>
      <t xml:space="preserve">I/C Source Meter Error
</t>
    </r>
    <r>
      <rPr>
        <sz val="10"/>
        <color rgb="FF800000"/>
        <rFont val="Arial"/>
        <family val="2"/>
      </rPr>
      <t xml:space="preserve"> 04/19/18 -2.04% 02/21/19 +1.23%</t>
    </r>
  </si>
  <si>
    <t>Total Water Used/Loss</t>
  </si>
  <si>
    <r>
      <t xml:space="preserve">Source Mtr Error Adj.
</t>
    </r>
    <r>
      <rPr>
        <sz val="10"/>
        <color rgb="FF800000"/>
        <rFont val="Arial"/>
        <family val="2"/>
      </rPr>
      <t xml:space="preserve"> 02/21/19 0.99% 05/22/19 0.74%</t>
    </r>
  </si>
  <si>
    <t>Seminole County Water &amp; Sewer Utility
52611-620356 (Emerg. I/C)</t>
  </si>
  <si>
    <t>UIF Flow</t>
  </si>
  <si>
    <t>Pumped</t>
  </si>
  <si>
    <t>Pumped Daily Avg.</t>
  </si>
  <si>
    <t>Pumped Daily Max.</t>
  </si>
  <si>
    <t>Inter-Connect</t>
  </si>
  <si>
    <t>Meter Error %</t>
  </si>
  <si>
    <t>Pumped Meter Error</t>
  </si>
  <si>
    <t>Adjusted Purch
(Emerg. I/C)</t>
  </si>
  <si>
    <t>Total Gallons  Pumped + Adj. Purch</t>
  </si>
  <si>
    <t>Gallons Used</t>
  </si>
  <si>
    <t>Gallons Loss</t>
  </si>
  <si>
    <t>Total Used/ Loss</t>
  </si>
  <si>
    <t>Pumped +Purch, Less Gallons Loss/ Used</t>
  </si>
  <si>
    <t>Billed Consumption</t>
  </si>
  <si>
    <t>Meter Adj. %</t>
  </si>
  <si>
    <t>Pumped Meter Adj.</t>
  </si>
  <si>
    <t>Pumped + Purch, + Source Mtr Error, - Gals Loss/Use</t>
  </si>
  <si>
    <t>Total AFW(Total Used/Loss + Billed)</t>
  </si>
  <si>
    <t>AFW % plus source mtr. error</t>
  </si>
  <si>
    <t>2018          AFW %</t>
  </si>
  <si>
    <t>Start Meter Read Date</t>
  </si>
  <si>
    <t>End Meter Read Date</t>
  </si>
  <si>
    <t>No. of Days in Billing Cycle</t>
  </si>
  <si>
    <t>Begin Mtr Count</t>
  </si>
  <si>
    <t>End Mtr Count</t>
  </si>
  <si>
    <t>Total I/C Usage</t>
  </si>
  <si>
    <t>Daily Avg.</t>
  </si>
  <si>
    <t>January 2019</t>
  </si>
  <si>
    <t>December 2018</t>
  </si>
  <si>
    <t>February</t>
  </si>
  <si>
    <t>-2.04% &amp; 1.23%</t>
  </si>
  <si>
    <t>March</t>
  </si>
  <si>
    <t>April</t>
  </si>
  <si>
    <t>May</t>
  </si>
  <si>
    <t>0.99% &amp; 0.74%</t>
  </si>
  <si>
    <t xml:space="preserve">April </t>
  </si>
  <si>
    <t>June</t>
  </si>
  <si>
    <t>July</t>
  </si>
  <si>
    <t>August</t>
  </si>
  <si>
    <t>September</t>
  </si>
  <si>
    <t>October</t>
  </si>
  <si>
    <t>November</t>
  </si>
  <si>
    <t>December</t>
  </si>
  <si>
    <t>YTDTotal/Avg/Max</t>
  </si>
  <si>
    <t>Proof to Daily Flow</t>
  </si>
  <si>
    <t>Proof to Total Billed</t>
  </si>
  <si>
    <t>YTD AFW% Jan-Dec</t>
  </si>
  <si>
    <t>Water Loss-Use'!A1</t>
  </si>
  <si>
    <t>Water Loss/Use Proof</t>
  </si>
  <si>
    <t>Verif W/UIWtrMn WLU wrksht &amp; WAF Input</t>
  </si>
  <si>
    <t>Dates</t>
  </si>
  <si>
    <t>Adjusted</t>
  </si>
  <si>
    <t>02/01-02/21</t>
  </si>
  <si>
    <t>02/22-02/28</t>
  </si>
  <si>
    <t xml:space="preserve">Well 1Source Meter Error
</t>
  </si>
  <si>
    <t>05/01-05/21</t>
  </si>
  <si>
    <t>05/22-05/31</t>
  </si>
  <si>
    <t xml:space="preserve">252/015 -   Bear Lake </t>
  </si>
  <si>
    <t xml:space="preserve">MWAF - link to AH(x) </t>
  </si>
  <si>
    <t>Day</t>
  </si>
  <si>
    <t>Total</t>
  </si>
  <si>
    <t>Avg.</t>
  </si>
  <si>
    <t>Max</t>
  </si>
  <si>
    <t xml:space="preserve">Proof </t>
  </si>
  <si>
    <t>Grand Total</t>
  </si>
  <si>
    <t>Interconnect Flow</t>
  </si>
  <si>
    <t>I/C Meter Reads</t>
  </si>
  <si>
    <t>Bear Lake</t>
  </si>
  <si>
    <t>YTD Total</t>
  </si>
  <si>
    <t>Dec Loss</t>
  </si>
  <si>
    <t>Dec Used</t>
  </si>
  <si>
    <t>Nov Loss</t>
  </si>
  <si>
    <t>Nov Used</t>
  </si>
  <si>
    <t>Oct Loss</t>
  </si>
  <si>
    <t>Oct Used</t>
  </si>
  <si>
    <t>Sept Loss</t>
  </si>
  <si>
    <t>Sept Used</t>
  </si>
  <si>
    <t>Aug Loss</t>
  </si>
  <si>
    <t>Aug Used</t>
  </si>
  <si>
    <t>July Loss</t>
  </si>
  <si>
    <t>July Used</t>
  </si>
  <si>
    <t>June Loss</t>
  </si>
  <si>
    <t>June Used</t>
  </si>
  <si>
    <t>May Loss</t>
  </si>
  <si>
    <t>May Used</t>
  </si>
  <si>
    <t>April Loss</t>
  </si>
  <si>
    <t>April Used</t>
  </si>
  <si>
    <t>March Loss</t>
  </si>
  <si>
    <t>March Used</t>
  </si>
  <si>
    <t>Feb Loss</t>
  </si>
  <si>
    <t>Feb Used</t>
  </si>
  <si>
    <t>Jan Loss</t>
  </si>
  <si>
    <t>Jan Used</t>
  </si>
  <si>
    <t>System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</si>
</sst>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9">
    <numFmt numFmtId="43" formatCode="_(* #,##0.00_);_(* \(#,##0.00\);_(* &quot;-&quot;??_);_(@_)"/>
    <numFmt numFmtId="164" formatCode="mm/dd/yy;@"/>
    <numFmt numFmtId="165" formatCode="0.000000"/>
    <numFmt numFmtId="166" formatCode="0.0000"/>
    <numFmt numFmtId="167" formatCode="0.00000"/>
    <numFmt numFmtId="168" formatCode="m/d/yy;@"/>
    <numFmt numFmtId="169" formatCode="0.000"/>
    <numFmt numFmtId="170" formatCode="0.0%"/>
    <numFmt numFmtId="171" formatCode="_(* #,##0_);_(* \(#,##0\);_(* &quot;-&quot;??_);_(@_)"/>
  </numFmts>
  <fonts count="47">
    <font>
      <sz val="11"/>
      <color theme="1"/>
      <name val="Arial"/>
      <family val="2"/>
    </font>
    <font>
      <sz val="11"/>
      <color theme="1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0"/>
      <name val="Geneva"/>
      <family val="2"/>
    </font>
    <font>
      <sz val="9"/>
      <name val="Arial"/>
      <family val="2"/>
    </font>
    <font>
      <u/>
      <sz val="9"/>
      <color theme="10"/>
      <name val="Geneva"/>
      <family val="2"/>
    </font>
    <font>
      <u/>
      <sz val="9"/>
      <color rgb="FF0070C0"/>
      <name val="Geneva"/>
      <family val="2"/>
    </font>
    <font>
      <b/>
      <sz val="10"/>
      <name val="Arial"/>
      <family val="2"/>
    </font>
    <font>
      <b/>
      <sz val="10"/>
      <color rgb="FF800000"/>
      <name val="Arial"/>
      <family val="2"/>
    </font>
    <font>
      <sz val="10"/>
      <color rgb="FF800000"/>
      <name val="Arial"/>
      <family val="2"/>
    </font>
    <font>
      <b/>
      <sz val="10"/>
      <color theme="5" tint="-0.249977111117893"/>
      <name val="Arial"/>
      <family val="2"/>
    </font>
    <font>
      <sz val="10"/>
      <color theme="1"/>
      <name val="Arial"/>
      <family val="2"/>
    </font>
    <font>
      <sz val="10"/>
      <color rgb="FF640013"/>
      <name val="Arial"/>
      <family val="2"/>
    </font>
    <font>
      <sz val="9"/>
      <color theme="9" tint="-0.499984740745262"/>
      <name val="Arial"/>
      <family val="2"/>
    </font>
    <font>
      <sz val="10"/>
      <color theme="3" tint="-0.249977111117893"/>
      <name val="Arial"/>
      <family val="2"/>
    </font>
    <font>
      <i/>
      <sz val="10"/>
      <name val="Arial"/>
      <family val="2"/>
    </font>
    <font>
      <sz val="9"/>
      <color rgb="FFFF0000"/>
      <name val="Arial"/>
      <family val="2"/>
    </font>
    <font>
      <b/>
      <sz val="10"/>
      <color theme="3" tint="-0.249977111117893"/>
      <name val="Arial"/>
      <family val="2"/>
    </font>
    <font>
      <b/>
      <sz val="10"/>
      <color rgb="FF640013"/>
      <name val="Arial"/>
      <family val="2"/>
    </font>
    <font>
      <b/>
      <sz val="10"/>
      <name val="Geneva"/>
      <family val="2"/>
    </font>
    <font>
      <b/>
      <sz val="10"/>
      <color rgb="FFFF0000"/>
      <name val="Arial"/>
      <family val="2"/>
    </font>
    <font>
      <b/>
      <sz val="10"/>
      <color theme="1"/>
      <name val="Arial"/>
      <family val="2"/>
    </font>
    <font>
      <b/>
      <i/>
      <sz val="10"/>
      <color rgb="FFFF0000"/>
      <name val="Arial"/>
      <family val="2"/>
    </font>
    <font>
      <i/>
      <sz val="10"/>
      <color theme="1"/>
      <name val="Arial"/>
      <family val="2"/>
    </font>
    <font>
      <b/>
      <sz val="10"/>
      <color rgb="FFFF0000"/>
      <name val="Geneva"/>
      <family val="2"/>
    </font>
    <font>
      <u/>
      <sz val="10"/>
      <color theme="8" tint="-0.249977111117893"/>
      <name val="Arial"/>
      <family val="2"/>
    </font>
    <font>
      <i/>
      <sz val="10"/>
      <color rgb="FFFF0000"/>
      <name val="Arial"/>
      <family val="2"/>
    </font>
    <font>
      <sz val="10"/>
      <color theme="5" tint="-0.249977111117893"/>
      <name val="Geneva"/>
      <family val="2"/>
    </font>
    <font>
      <sz val="10"/>
      <color rgb="FFFF0000"/>
      <name val="Arial"/>
      <family val="2"/>
    </font>
    <font>
      <u/>
      <sz val="10"/>
      <color theme="10"/>
      <name val="Geneva"/>
      <family val="2"/>
    </font>
    <font>
      <sz val="9"/>
      <name val="Geneva"/>
    </font>
    <font>
      <sz val="9"/>
      <color theme="3" tint="-0.249977111117893"/>
      <name val="Arial"/>
      <family val="2"/>
    </font>
    <font>
      <sz val="9"/>
      <color rgb="FF800000"/>
      <name val="Arial"/>
      <family val="2"/>
    </font>
    <font>
      <sz val="9"/>
      <color rgb="FF640013"/>
      <name val="Arial"/>
      <family val="2"/>
    </font>
    <font>
      <b/>
      <sz val="9"/>
      <color rgb="FF800000"/>
      <name val="Arial"/>
      <family val="2"/>
    </font>
    <font>
      <sz val="9"/>
      <color theme="5" tint="-0.249977111117893"/>
      <name val="Arial"/>
      <family val="2"/>
    </font>
    <font>
      <b/>
      <sz val="11"/>
      <color rgb="FF800000"/>
      <name val="Arial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b/>
      <sz val="12"/>
      <name val="Geneva"/>
      <family val="2"/>
    </font>
    <font>
      <i/>
      <sz val="11"/>
      <color theme="1"/>
      <name val="Arial"/>
      <family val="2"/>
    </font>
    <font>
      <b/>
      <sz val="9"/>
      <name val="Arial"/>
      <family val="2"/>
    </font>
    <font>
      <sz val="9"/>
      <name val="Geneva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u/>
      <sz val="10"/>
      <name val="Geneva"/>
      <family val="2"/>
    </font>
  </fonts>
  <fills count="1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indexed="8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5" tint="0.59999389629810485"/>
        <bgColor indexed="64"/>
      </patternFill>
    </fill>
  </fills>
  <borders count="2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8">
    <xf numFmtId="0" fontId="0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31" fillId="0" borderId="0"/>
    <xf numFmtId="0" fontId="43" fillId="0" borderId="0" applyProtection="0"/>
    <xf numFmtId="0" fontId="43" fillId="0" borderId="0" applyProtection="0"/>
    <xf numFmtId="0" fontId="43" fillId="0" borderId="0" applyProtection="0"/>
    <xf numFmtId="43" fontId="1" fillId="0" borderId="0" applyFont="0" applyFill="0" applyBorder="0" applyAlignment="0" applyProtection="0"/>
  </cellStyleXfs>
  <cellXfs count="204">
    <xf numFmtId="0" fontId="0" fillId="0" borderId="0" xfId="0"/>
    <xf numFmtId="0" fontId="2" fillId="2" borderId="0" xfId="0" applyFont="1" applyFill="1"/>
    <xf numFmtId="0" fontId="2" fillId="0" borderId="0" xfId="0" applyFont="1"/>
    <xf numFmtId="0" fontId="3" fillId="0" borderId="0" xfId="0" applyFont="1"/>
    <xf numFmtId="0" fontId="4" fillId="0" borderId="0" xfId="0" applyFont="1"/>
    <xf numFmtId="0" fontId="5" fillId="0" borderId="0" xfId="0" applyFont="1"/>
    <xf numFmtId="0" fontId="6" fillId="0" borderId="0" xfId="2" applyAlignment="1" applyProtection="1"/>
    <xf numFmtId="0" fontId="7" fillId="0" borderId="0" xfId="2" quotePrefix="1" applyFont="1" applyAlignment="1" applyProtection="1"/>
    <xf numFmtId="0" fontId="8" fillId="0" borderId="0" xfId="0" applyFont="1"/>
    <xf numFmtId="0" fontId="11" fillId="0" borderId="0" xfId="0" applyFont="1"/>
    <xf numFmtId="0" fontId="12" fillId="0" borderId="0" xfId="0" applyFont="1"/>
    <xf numFmtId="0" fontId="3" fillId="0" borderId="0" xfId="0" applyFont="1" applyAlignment="1">
      <alignment horizontal="center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horizontal="center" wrapText="1"/>
    </xf>
    <xf numFmtId="0" fontId="3" fillId="4" borderId="8" xfId="0" applyFont="1" applyFill="1" applyBorder="1" applyAlignment="1">
      <alignment horizontal="center" wrapText="1"/>
    </xf>
    <xf numFmtId="0" fontId="13" fillId="0" borderId="8" xfId="0" applyFont="1" applyBorder="1" applyAlignment="1">
      <alignment horizontal="center" wrapText="1"/>
    </xf>
    <xf numFmtId="0" fontId="3" fillId="5" borderId="8" xfId="0" applyFont="1" applyFill="1" applyBorder="1" applyAlignment="1">
      <alignment horizontal="center" wrapText="1"/>
    </xf>
    <xf numFmtId="0" fontId="3" fillId="6" borderId="9" xfId="0" applyFont="1" applyFill="1" applyBorder="1" applyAlignment="1">
      <alignment horizontal="center" wrapText="1"/>
    </xf>
    <xf numFmtId="0" fontId="10" fillId="0" borderId="8" xfId="0" applyFont="1" applyBorder="1" applyAlignment="1">
      <alignment horizontal="center" wrapText="1"/>
    </xf>
    <xf numFmtId="0" fontId="3" fillId="7" borderId="9" xfId="0" applyFont="1" applyFill="1" applyBorder="1" applyAlignment="1">
      <alignment horizontal="center" wrapText="1"/>
    </xf>
    <xf numFmtId="0" fontId="3" fillId="8" borderId="8" xfId="0" applyFont="1" applyFill="1" applyBorder="1" applyAlignment="1">
      <alignment horizontal="center" wrapText="1"/>
    </xf>
    <xf numFmtId="9" fontId="14" fillId="9" borderId="10" xfId="1" applyFont="1" applyFill="1" applyBorder="1" applyAlignment="1">
      <alignment horizontal="center" vertical="center" wrapText="1"/>
    </xf>
    <xf numFmtId="0" fontId="3" fillId="0" borderId="11" xfId="0" applyFont="1" applyBorder="1" applyAlignment="1">
      <alignment horizontal="center" wrapText="1"/>
    </xf>
    <xf numFmtId="164" fontId="3" fillId="0" borderId="12" xfId="0" applyNumberFormat="1" applyFont="1" applyBorder="1" applyAlignment="1">
      <alignment horizontal="center" wrapText="1"/>
    </xf>
    <xf numFmtId="0" fontId="3" fillId="0" borderId="12" xfId="0" applyFont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164" fontId="3" fillId="0" borderId="13" xfId="0" applyNumberFormat="1" applyFont="1" applyBorder="1" applyAlignment="1">
      <alignment horizontal="center" vertical="center" wrapText="1"/>
    </xf>
    <xf numFmtId="49" fontId="8" fillId="0" borderId="13" xfId="0" applyNumberFormat="1" applyFont="1" applyBorder="1"/>
    <xf numFmtId="165" fontId="15" fillId="0" borderId="14" xfId="0" applyNumberFormat="1" applyFont="1" applyBorder="1" applyAlignment="1">
      <alignment horizontal="center"/>
    </xf>
    <xf numFmtId="165" fontId="15" fillId="4" borderId="14" xfId="0" applyNumberFormat="1" applyFont="1" applyFill="1" applyBorder="1" applyAlignment="1">
      <alignment horizontal="center"/>
    </xf>
    <xf numFmtId="10" fontId="13" fillId="0" borderId="14" xfId="1" applyNumberFormat="1" applyFont="1" applyBorder="1" applyAlignment="1">
      <alignment horizontal="center" wrapText="1"/>
    </xf>
    <xf numFmtId="165" fontId="13" fillId="0" borderId="14" xfId="0" applyNumberFormat="1" applyFont="1" applyBorder="1" applyAlignment="1">
      <alignment horizontal="center"/>
    </xf>
    <xf numFmtId="165" fontId="15" fillId="0" borderId="15" xfId="0" applyNumberFormat="1" applyFont="1" applyBorder="1" applyAlignment="1">
      <alignment horizontal="center"/>
    </xf>
    <xf numFmtId="165" fontId="15" fillId="10" borderId="14" xfId="0" applyNumberFormat="1" applyFont="1" applyFill="1" applyBorder="1" applyAlignment="1">
      <alignment horizontal="center"/>
    </xf>
    <xf numFmtId="165" fontId="15" fillId="6" borderId="15" xfId="0" applyNumberFormat="1" applyFont="1" applyFill="1" applyBorder="1" applyAlignment="1">
      <alignment horizontal="center"/>
    </xf>
    <xf numFmtId="10" fontId="10" fillId="0" borderId="14" xfId="1" applyNumberFormat="1" applyFont="1" applyBorder="1" applyAlignment="1">
      <alignment horizontal="center"/>
    </xf>
    <xf numFmtId="165" fontId="10" fillId="0" borderId="14" xfId="1" applyNumberFormat="1" applyFont="1" applyBorder="1" applyAlignment="1">
      <alignment horizontal="center"/>
    </xf>
    <xf numFmtId="165" fontId="15" fillId="0" borderId="15" xfId="1" applyNumberFormat="1" applyFont="1" applyBorder="1" applyAlignment="1">
      <alignment horizontal="center"/>
    </xf>
    <xf numFmtId="165" fontId="12" fillId="0" borderId="14" xfId="0" applyNumberFormat="1" applyFont="1" applyBorder="1"/>
    <xf numFmtId="10" fontId="15" fillId="0" borderId="13" xfId="1" applyNumberFormat="1" applyFont="1" applyBorder="1" applyAlignment="1">
      <alignment horizontal="center"/>
    </xf>
    <xf numFmtId="9" fontId="14" fillId="9" borderId="14" xfId="1" applyFont="1" applyFill="1" applyBorder="1" applyAlignment="1">
      <alignment horizontal="center" vertical="center"/>
    </xf>
    <xf numFmtId="49" fontId="16" fillId="0" borderId="13" xfId="0" applyNumberFormat="1" applyFont="1" applyBorder="1" applyAlignment="1">
      <alignment horizontal="right"/>
    </xf>
    <xf numFmtId="164" fontId="3" fillId="11" borderId="13" xfId="0" applyNumberFormat="1" applyFont="1" applyFill="1" applyBorder="1" applyAlignment="1">
      <alignment horizontal="center"/>
    </xf>
    <xf numFmtId="164" fontId="16" fillId="0" borderId="13" xfId="0" applyNumberFormat="1" applyFont="1" applyBorder="1" applyAlignment="1">
      <alignment horizontal="center"/>
    </xf>
    <xf numFmtId="3" fontId="3" fillId="11" borderId="13" xfId="0" applyNumberFormat="1" applyFont="1" applyFill="1" applyBorder="1" applyAlignment="1">
      <alignment horizontal="center"/>
    </xf>
    <xf numFmtId="1" fontId="3" fillId="11" borderId="13" xfId="0" applyNumberFormat="1" applyFont="1" applyFill="1" applyBorder="1" applyAlignment="1">
      <alignment horizontal="center"/>
    </xf>
    <xf numFmtId="1" fontId="16" fillId="0" borderId="13" xfId="0" applyNumberFormat="1" applyFont="1" applyBorder="1" applyAlignment="1">
      <alignment horizontal="center"/>
    </xf>
    <xf numFmtId="166" fontId="3" fillId="11" borderId="13" xfId="0" applyNumberFormat="1" applyFont="1" applyFill="1" applyBorder="1" applyAlignment="1">
      <alignment horizontal="center"/>
    </xf>
    <xf numFmtId="166" fontId="3" fillId="0" borderId="0" xfId="0" applyNumberFormat="1" applyFont="1" applyAlignment="1">
      <alignment horizontal="center"/>
    </xf>
    <xf numFmtId="0" fontId="3" fillId="0" borderId="13" xfId="0" applyFont="1" applyBorder="1"/>
    <xf numFmtId="49" fontId="13" fillId="0" borderId="13" xfId="1" applyNumberFormat="1" applyFont="1" applyBorder="1" applyAlignment="1">
      <alignment horizontal="center" wrapText="1"/>
    </xf>
    <xf numFmtId="165" fontId="15" fillId="6" borderId="16" xfId="0" applyNumberFormat="1" applyFont="1" applyFill="1" applyBorder="1" applyAlignment="1">
      <alignment horizontal="center"/>
    </xf>
    <xf numFmtId="10" fontId="10" fillId="0" borderId="13" xfId="1" applyNumberFormat="1" applyFont="1" applyBorder="1" applyAlignment="1">
      <alignment horizontal="center"/>
    </xf>
    <xf numFmtId="165" fontId="10" fillId="0" borderId="13" xfId="1" applyNumberFormat="1" applyFont="1" applyBorder="1" applyAlignment="1">
      <alignment horizontal="center"/>
    </xf>
    <xf numFmtId="165" fontId="15" fillId="0" borderId="16" xfId="1" applyNumberFormat="1" applyFont="1" applyBorder="1" applyAlignment="1">
      <alignment horizontal="center"/>
    </xf>
    <xf numFmtId="165" fontId="12" fillId="0" borderId="13" xfId="0" applyNumberFormat="1" applyFont="1" applyBorder="1"/>
    <xf numFmtId="9" fontId="14" fillId="9" borderId="13" xfId="1" applyFont="1" applyFill="1" applyBorder="1" applyAlignment="1">
      <alignment horizontal="center" vertical="center"/>
    </xf>
    <xf numFmtId="17" fontId="8" fillId="0" borderId="13" xfId="0" applyNumberFormat="1" applyFont="1" applyBorder="1"/>
    <xf numFmtId="164" fontId="3" fillId="0" borderId="13" xfId="0" applyNumberFormat="1" applyFont="1" applyBorder="1" applyAlignment="1">
      <alignment horizontal="center"/>
    </xf>
    <xf numFmtId="3" fontId="3" fillId="0" borderId="13" xfId="0" applyNumberFormat="1" applyFont="1" applyBorder="1" applyAlignment="1">
      <alignment horizontal="center"/>
    </xf>
    <xf numFmtId="1" fontId="3" fillId="0" borderId="13" xfId="0" applyNumberFormat="1" applyFont="1" applyBorder="1" applyAlignment="1">
      <alignment horizontal="center"/>
    </xf>
    <xf numFmtId="166" fontId="3" fillId="0" borderId="13" xfId="0" applyNumberFormat="1" applyFont="1" applyBorder="1" applyAlignment="1">
      <alignment horizontal="center"/>
    </xf>
    <xf numFmtId="165" fontId="3" fillId="0" borderId="13" xfId="0" applyNumberFormat="1" applyFont="1" applyBorder="1" applyAlignment="1">
      <alignment horizontal="center"/>
    </xf>
    <xf numFmtId="164" fontId="12" fillId="0" borderId="13" xfId="0" applyNumberFormat="1" applyFont="1" applyBorder="1" applyAlignment="1">
      <alignment horizontal="center"/>
    </xf>
    <xf numFmtId="1" fontId="12" fillId="0" borderId="13" xfId="0" applyNumberFormat="1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10" fontId="13" fillId="0" borderId="13" xfId="1" applyNumberFormat="1" applyFont="1" applyBorder="1" applyAlignment="1">
      <alignment horizontal="center" wrapText="1"/>
    </xf>
    <xf numFmtId="165" fontId="15" fillId="10" borderId="15" xfId="0" applyNumberFormat="1" applyFont="1" applyFill="1" applyBorder="1" applyAlignment="1">
      <alignment horizontal="center"/>
    </xf>
    <xf numFmtId="49" fontId="10" fillId="0" borderId="13" xfId="1" applyNumberFormat="1" applyFont="1" applyBorder="1" applyAlignment="1">
      <alignment horizontal="center" wrapText="1"/>
    </xf>
    <xf numFmtId="0" fontId="17" fillId="0" borderId="0" xfId="0" applyFont="1" applyAlignment="1">
      <alignment horizontal="left"/>
    </xf>
    <xf numFmtId="0" fontId="3" fillId="0" borderId="17" xfId="0" applyFont="1" applyBorder="1"/>
    <xf numFmtId="165" fontId="15" fillId="0" borderId="16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166" fontId="12" fillId="0" borderId="13" xfId="0" applyNumberFormat="1" applyFont="1" applyBorder="1" applyAlignment="1">
      <alignment horizontal="center"/>
    </xf>
    <xf numFmtId="0" fontId="18" fillId="0" borderId="13" xfId="0" applyFont="1" applyBorder="1" applyAlignment="1">
      <alignment horizontal="left"/>
    </xf>
    <xf numFmtId="165" fontId="18" fillId="0" borderId="13" xfId="0" applyNumberFormat="1" applyFont="1" applyBorder="1" applyAlignment="1">
      <alignment horizontal="center"/>
    </xf>
    <xf numFmtId="165" fontId="18" fillId="4" borderId="13" xfId="0" applyNumberFormat="1" applyFont="1" applyFill="1" applyBorder="1" applyAlignment="1">
      <alignment horizontal="center"/>
    </xf>
    <xf numFmtId="167" fontId="19" fillId="11" borderId="13" xfId="0" applyNumberFormat="1" applyFont="1" applyFill="1" applyBorder="1" applyAlignment="1">
      <alignment horizontal="center"/>
    </xf>
    <xf numFmtId="167" fontId="19" fillId="0" borderId="13" xfId="0" applyNumberFormat="1" applyFont="1" applyBorder="1" applyAlignment="1">
      <alignment horizontal="center"/>
    </xf>
    <xf numFmtId="165" fontId="18" fillId="5" borderId="13" xfId="0" applyNumberFormat="1" applyFont="1" applyFill="1" applyBorder="1" applyAlignment="1">
      <alignment horizontal="center"/>
    </xf>
    <xf numFmtId="165" fontId="18" fillId="6" borderId="13" xfId="0" applyNumberFormat="1" applyFont="1" applyFill="1" applyBorder="1" applyAlignment="1">
      <alignment horizontal="center"/>
    </xf>
    <xf numFmtId="10" fontId="10" fillId="11" borderId="13" xfId="1" applyNumberFormat="1" applyFont="1" applyFill="1" applyBorder="1" applyAlignment="1">
      <alignment horizontal="center"/>
    </xf>
    <xf numFmtId="165" fontId="9" fillId="0" borderId="13" xfId="0" applyNumberFormat="1" applyFont="1" applyBorder="1" applyAlignment="1">
      <alignment horizontal="center"/>
    </xf>
    <xf numFmtId="165" fontId="18" fillId="7" borderId="18" xfId="0" applyNumberFormat="1" applyFont="1" applyFill="1" applyBorder="1" applyAlignment="1">
      <alignment horizontal="center"/>
    </xf>
    <xf numFmtId="165" fontId="12" fillId="8" borderId="17" xfId="0" applyNumberFormat="1" applyFont="1" applyFill="1" applyBorder="1"/>
    <xf numFmtId="10" fontId="18" fillId="0" borderId="0" xfId="0" applyNumberFormat="1" applyFont="1" applyAlignment="1">
      <alignment horizontal="center"/>
    </xf>
    <xf numFmtId="0" fontId="20" fillId="0" borderId="0" xfId="0" applyFont="1"/>
    <xf numFmtId="166" fontId="21" fillId="0" borderId="0" xfId="0" applyNumberFormat="1" applyFont="1"/>
    <xf numFmtId="49" fontId="0" fillId="0" borderId="0" xfId="0" applyNumberFormat="1"/>
    <xf numFmtId="0" fontId="3" fillId="11" borderId="15" xfId="0" applyFont="1" applyFill="1" applyBorder="1"/>
    <xf numFmtId="168" fontId="3" fillId="11" borderId="19" xfId="0" applyNumberFormat="1" applyFont="1" applyFill="1" applyBorder="1"/>
    <xf numFmtId="0" fontId="3" fillId="11" borderId="19" xfId="0" applyFont="1" applyFill="1" applyBorder="1"/>
    <xf numFmtId="1" fontId="3" fillId="11" borderId="19" xfId="0" applyNumberFormat="1" applyFont="1" applyFill="1" applyBorder="1"/>
    <xf numFmtId="166" fontId="18" fillId="0" borderId="13" xfId="0" applyNumberFormat="1" applyFont="1" applyBorder="1" applyAlignment="1">
      <alignment horizontal="center"/>
    </xf>
    <xf numFmtId="165" fontId="8" fillId="11" borderId="13" xfId="0" applyNumberFormat="1" applyFont="1" applyFill="1" applyBorder="1"/>
    <xf numFmtId="166" fontId="22" fillId="0" borderId="13" xfId="0" applyNumberFormat="1" applyFont="1" applyBorder="1" applyAlignment="1">
      <alignment horizontal="center"/>
    </xf>
    <xf numFmtId="166" fontId="23" fillId="0" borderId="14" xfId="0" applyNumberFormat="1" applyFont="1" applyBorder="1" applyAlignment="1">
      <alignment horizontal="center"/>
    </xf>
    <xf numFmtId="169" fontId="23" fillId="0" borderId="14" xfId="0" applyNumberFormat="1" applyFont="1" applyBorder="1" applyAlignment="1">
      <alignment horizontal="left"/>
    </xf>
    <xf numFmtId="0" fontId="24" fillId="0" borderId="14" xfId="0" applyFont="1" applyBorder="1"/>
    <xf numFmtId="166" fontId="12" fillId="0" borderId="0" xfId="0" applyNumberFormat="1" applyFont="1"/>
    <xf numFmtId="0" fontId="24" fillId="0" borderId="13" xfId="0" applyFont="1" applyBorder="1"/>
    <xf numFmtId="166" fontId="23" fillId="0" borderId="13" xfId="0" applyNumberFormat="1" applyFont="1" applyBorder="1" applyAlignment="1">
      <alignment horizontal="right"/>
    </xf>
    <xf numFmtId="165" fontId="23" fillId="0" borderId="13" xfId="0" applyNumberFormat="1" applyFont="1" applyBorder="1" applyAlignment="1">
      <alignment horizontal="center"/>
    </xf>
    <xf numFmtId="170" fontId="18" fillId="0" borderId="13" xfId="0" applyNumberFormat="1" applyFont="1" applyBorder="1" applyAlignment="1">
      <alignment horizontal="right"/>
    </xf>
    <xf numFmtId="169" fontId="18" fillId="0" borderId="14" xfId="0" applyNumberFormat="1" applyFont="1" applyBorder="1" applyAlignment="1">
      <alignment horizontal="right"/>
    </xf>
    <xf numFmtId="10" fontId="15" fillId="0" borderId="14" xfId="1" applyNumberFormat="1" applyFont="1" applyBorder="1" applyAlignment="1">
      <alignment horizontal="center"/>
    </xf>
    <xf numFmtId="10" fontId="15" fillId="0" borderId="0" xfId="1" applyNumberFormat="1" applyFont="1" applyAlignment="1">
      <alignment horizontal="center"/>
    </xf>
    <xf numFmtId="0" fontId="25" fillId="0" borderId="0" xfId="0" applyFont="1"/>
    <xf numFmtId="0" fontId="26" fillId="0" borderId="0" xfId="2" quotePrefix="1" applyFont="1" applyAlignment="1" applyProtection="1"/>
    <xf numFmtId="0" fontId="27" fillId="0" borderId="13" xfId="0" applyFont="1" applyBorder="1" applyAlignment="1">
      <alignment horizontal="right"/>
    </xf>
    <xf numFmtId="0" fontId="28" fillId="0" borderId="0" xfId="0" applyFont="1"/>
    <xf numFmtId="0" fontId="29" fillId="0" borderId="0" xfId="0" applyFont="1" applyAlignment="1">
      <alignment horizontal="left"/>
    </xf>
    <xf numFmtId="10" fontId="28" fillId="0" borderId="0" xfId="0" applyNumberFormat="1" applyFont="1"/>
    <xf numFmtId="165" fontId="28" fillId="0" borderId="0" xfId="0" applyNumberFormat="1" applyFont="1"/>
    <xf numFmtId="0" fontId="30" fillId="0" borderId="0" xfId="2" quotePrefix="1" applyFont="1" applyAlignment="1" applyProtection="1"/>
    <xf numFmtId="0" fontId="3" fillId="12" borderId="13" xfId="0" applyFont="1" applyFill="1" applyBorder="1" applyAlignment="1">
      <alignment horizontal="left"/>
    </xf>
    <xf numFmtId="0" fontId="3" fillId="12" borderId="13" xfId="0" applyFont="1" applyFill="1" applyBorder="1" applyAlignment="1">
      <alignment horizontal="center" wrapText="1"/>
    </xf>
    <xf numFmtId="0" fontId="21" fillId="0" borderId="0" xfId="0" applyFont="1" applyAlignment="1">
      <alignment horizontal="left"/>
    </xf>
    <xf numFmtId="0" fontId="10" fillId="0" borderId="0" xfId="0" applyFont="1"/>
    <xf numFmtId="0" fontId="10" fillId="0" borderId="0" xfId="3" applyFont="1" applyAlignment="1">
      <alignment horizontal="center" wrapText="1"/>
    </xf>
    <xf numFmtId="165" fontId="15" fillId="0" borderId="0" xfId="0" applyNumberFormat="1" applyFont="1" applyAlignment="1">
      <alignment horizontal="center"/>
    </xf>
    <xf numFmtId="165" fontId="32" fillId="0" borderId="0" xfId="0" applyNumberFormat="1" applyFont="1" applyAlignment="1">
      <alignment horizontal="center"/>
    </xf>
    <xf numFmtId="10" fontId="33" fillId="0" borderId="0" xfId="0" applyNumberFormat="1" applyFont="1" applyAlignment="1">
      <alignment horizontal="center"/>
    </xf>
    <xf numFmtId="0" fontId="5" fillId="0" borderId="0" xfId="0" applyFont="1" applyAlignment="1">
      <alignment horizontal="left"/>
    </xf>
    <xf numFmtId="0" fontId="5" fillId="0" borderId="0" xfId="0" applyFont="1" applyAlignment="1">
      <alignment horizontal="center" wrapText="1"/>
    </xf>
    <xf numFmtId="0" fontId="33" fillId="0" borderId="0" xfId="0" applyFont="1"/>
    <xf numFmtId="0" fontId="33" fillId="0" borderId="0" xfId="3" applyFont="1" applyAlignment="1">
      <alignment horizontal="center" wrapText="1"/>
    </xf>
    <xf numFmtId="0" fontId="33" fillId="0" borderId="0" xfId="3" applyFont="1" applyAlignment="1">
      <alignment horizontal="right"/>
    </xf>
    <xf numFmtId="0" fontId="33" fillId="0" borderId="0" xfId="0" applyFont="1" applyAlignment="1">
      <alignment horizontal="left"/>
    </xf>
    <xf numFmtId="10" fontId="34" fillId="0" borderId="0" xfId="0" applyNumberFormat="1" applyFont="1" applyAlignment="1">
      <alignment horizontal="center"/>
    </xf>
    <xf numFmtId="165" fontId="33" fillId="0" borderId="0" xfId="0" applyNumberFormat="1" applyFont="1" applyAlignment="1">
      <alignment horizontal="center"/>
    </xf>
    <xf numFmtId="0" fontId="33" fillId="0" borderId="0" xfId="0" applyFont="1" applyAlignment="1">
      <alignment horizontal="right"/>
    </xf>
    <xf numFmtId="0" fontId="33" fillId="0" borderId="13" xfId="0" applyFont="1" applyBorder="1" applyAlignment="1">
      <alignment horizontal="left"/>
    </xf>
    <xf numFmtId="0" fontId="33" fillId="0" borderId="13" xfId="0" applyFont="1" applyBorder="1" applyAlignment="1">
      <alignment horizontal="left" wrapText="1"/>
    </xf>
    <xf numFmtId="0" fontId="10" fillId="0" borderId="13" xfId="0" applyFont="1" applyBorder="1"/>
    <xf numFmtId="0" fontId="33" fillId="0" borderId="0" xfId="0" applyFont="1" applyAlignment="1">
      <alignment horizontal="left" wrapText="1"/>
    </xf>
    <xf numFmtId="10" fontId="33" fillId="0" borderId="13" xfId="0" applyNumberFormat="1" applyFont="1" applyBorder="1" applyAlignment="1">
      <alignment horizontal="left"/>
    </xf>
    <xf numFmtId="169" fontId="33" fillId="0" borderId="13" xfId="0" applyNumberFormat="1" applyFont="1" applyBorder="1" applyAlignment="1">
      <alignment horizontal="left"/>
    </xf>
    <xf numFmtId="10" fontId="33" fillId="0" borderId="0" xfId="0" applyNumberFormat="1" applyFont="1" applyAlignment="1">
      <alignment horizontal="left"/>
    </xf>
    <xf numFmtId="165" fontId="35" fillId="0" borderId="0" xfId="0" applyNumberFormat="1" applyFont="1" applyAlignment="1">
      <alignment horizontal="center"/>
    </xf>
    <xf numFmtId="0" fontId="36" fillId="0" borderId="0" xfId="0" applyFont="1" applyAlignment="1">
      <alignment horizontal="right"/>
    </xf>
    <xf numFmtId="0" fontId="35" fillId="0" borderId="0" xfId="0" applyFont="1" applyAlignment="1">
      <alignment horizontal="right"/>
    </xf>
    <xf numFmtId="14" fontId="33" fillId="0" borderId="13" xfId="0" applyNumberFormat="1" applyFont="1" applyBorder="1" applyAlignment="1">
      <alignment horizontal="left"/>
    </xf>
    <xf numFmtId="14" fontId="33" fillId="0" borderId="0" xfId="0" applyNumberFormat="1" applyFont="1" applyAlignment="1">
      <alignment horizontal="left"/>
    </xf>
    <xf numFmtId="0" fontId="37" fillId="0" borderId="13" xfId="0" applyFont="1" applyBorder="1"/>
    <xf numFmtId="0" fontId="37" fillId="0" borderId="0" xfId="0" applyFont="1"/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/>
    </xf>
    <xf numFmtId="0" fontId="29" fillId="0" borderId="0" xfId="0" applyFont="1"/>
    <xf numFmtId="0" fontId="40" fillId="0" borderId="0" xfId="0" applyFont="1" applyAlignment="1">
      <alignment horizontal="center"/>
    </xf>
    <xf numFmtId="0" fontId="41" fillId="0" borderId="0" xfId="0" applyFont="1"/>
    <xf numFmtId="0" fontId="42" fillId="0" borderId="0" xfId="0" applyFont="1"/>
    <xf numFmtId="0" fontId="5" fillId="0" borderId="0" xfId="0" applyFont="1" applyAlignment="1">
      <alignment horizontal="center"/>
    </xf>
    <xf numFmtId="1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8" fillId="2" borderId="13" xfId="0" applyFont="1" applyFill="1" applyBorder="1" applyAlignment="1">
      <alignment horizontal="center"/>
    </xf>
    <xf numFmtId="0" fontId="42" fillId="13" borderId="13" xfId="0" applyFont="1" applyFill="1" applyBorder="1"/>
    <xf numFmtId="0" fontId="8" fillId="2" borderId="13" xfId="4" applyFont="1" applyFill="1" applyBorder="1" applyAlignment="1">
      <alignment horizontal="center"/>
    </xf>
    <xf numFmtId="0" fontId="23" fillId="0" borderId="13" xfId="0" applyFont="1" applyBorder="1" applyAlignment="1">
      <alignment horizontal="center" wrapText="1"/>
    </xf>
    <xf numFmtId="166" fontId="3" fillId="14" borderId="13" xfId="0" applyNumberFormat="1" applyFont="1" applyFill="1" applyBorder="1" applyAlignment="1">
      <alignment horizontal="center"/>
    </xf>
    <xf numFmtId="166" fontId="8" fillId="0" borderId="13" xfId="0" applyNumberFormat="1" applyFont="1" applyBorder="1" applyAlignment="1">
      <alignment horizontal="center"/>
    </xf>
    <xf numFmtId="166" fontId="4" fillId="0" borderId="13" xfId="5" applyNumberFormat="1" applyFont="1" applyBorder="1" applyAlignment="1">
      <alignment horizontal="center"/>
    </xf>
    <xf numFmtId="166" fontId="3" fillId="0" borderId="16" xfId="0" applyNumberFormat="1" applyFont="1" applyBorder="1" applyAlignment="1">
      <alignment horizontal="center"/>
    </xf>
    <xf numFmtId="166" fontId="23" fillId="0" borderId="13" xfId="0" applyNumberFormat="1" applyFont="1" applyBorder="1" applyAlignment="1">
      <alignment horizontal="center"/>
    </xf>
    <xf numFmtId="166" fontId="3" fillId="2" borderId="13" xfId="0" applyNumberFormat="1" applyFont="1" applyFill="1" applyBorder="1" applyAlignment="1">
      <alignment horizontal="center"/>
    </xf>
    <xf numFmtId="166" fontId="3" fillId="14" borderId="13" xfId="0" applyNumberFormat="1" applyFont="1" applyFill="1" applyBorder="1"/>
    <xf numFmtId="0" fontId="0" fillId="0" borderId="0" xfId="0" applyAlignment="1">
      <alignment horizontal="right"/>
    </xf>
    <xf numFmtId="166" fontId="20" fillId="0" borderId="0" xfId="0" applyNumberFormat="1" applyFont="1" applyAlignment="1">
      <alignment horizontal="center"/>
    </xf>
    <xf numFmtId="0" fontId="8" fillId="0" borderId="0" xfId="0" applyFont="1" applyAlignment="1">
      <alignment horizontal="left"/>
    </xf>
    <xf numFmtId="166" fontId="0" fillId="0" borderId="0" xfId="0" applyNumberFormat="1"/>
    <xf numFmtId="0" fontId="0" fillId="0" borderId="0" xfId="0" applyAlignment="1">
      <alignment horizontal="left"/>
    </xf>
    <xf numFmtId="0" fontId="8" fillId="0" borderId="0" xfId="0" applyFont="1" applyAlignment="1">
      <alignment horizontal="center"/>
    </xf>
    <xf numFmtId="1" fontId="3" fillId="0" borderId="13" xfId="6" applyNumberFormat="1" applyFont="1" applyBorder="1" applyAlignment="1">
      <alignment horizontal="center"/>
    </xf>
    <xf numFmtId="1" fontId="3" fillId="15" borderId="13" xfId="6" applyNumberFormat="1" applyFont="1" applyFill="1" applyBorder="1" applyAlignment="1">
      <alignment horizontal="center"/>
    </xf>
    <xf numFmtId="0" fontId="45" fillId="0" borderId="0" xfId="0" applyFont="1" applyAlignment="1">
      <alignment horizontal="right"/>
    </xf>
    <xf numFmtId="165" fontId="45" fillId="0" borderId="13" xfId="0" applyNumberFormat="1" applyFont="1" applyBorder="1" applyAlignment="1">
      <alignment horizontal="center"/>
    </xf>
    <xf numFmtId="165" fontId="1" fillId="0" borderId="13" xfId="0" applyNumberFormat="1" applyFont="1" applyBorder="1" applyAlignment="1">
      <alignment horizontal="center"/>
    </xf>
    <xf numFmtId="0" fontId="46" fillId="0" borderId="13" xfId="2" applyFont="1" applyBorder="1" applyAlignment="1" applyProtection="1"/>
    <xf numFmtId="0" fontId="44" fillId="16" borderId="13" xfId="0" applyFont="1" applyFill="1" applyBorder="1" applyAlignment="1">
      <alignment horizontal="center" wrapText="1"/>
    </xf>
    <xf numFmtId="0" fontId="1" fillId="16" borderId="13" xfId="0" applyFont="1" applyFill="1" applyBorder="1" applyAlignment="1">
      <alignment horizontal="center" wrapText="1"/>
    </xf>
    <xf numFmtId="0" fontId="1" fillId="16" borderId="20" xfId="0" applyFont="1" applyFill="1" applyBorder="1" applyAlignment="1">
      <alignment horizontal="center" wrapText="1"/>
    </xf>
    <xf numFmtId="0" fontId="45" fillId="16" borderId="21" xfId="0" applyFont="1" applyFill="1" applyBorder="1" applyAlignment="1">
      <alignment horizontal="center"/>
    </xf>
    <xf numFmtId="0" fontId="0" fillId="17" borderId="0" xfId="0" applyFill="1" applyAlignment="1">
      <alignment horizontal="center"/>
    </xf>
    <xf numFmtId="17" fontId="0" fillId="17" borderId="13" xfId="0" applyNumberFormat="1" applyFill="1" applyBorder="1" applyAlignment="1">
      <alignment horizontal="center"/>
    </xf>
    <xf numFmtId="49" fontId="0" fillId="0" borderId="0" xfId="0" applyNumberFormat="1" applyAlignment="1">
      <alignment horizontal="center"/>
    </xf>
    <xf numFmtId="171" fontId="0" fillId="0" borderId="0" xfId="7" applyNumberFormat="1" applyFont="1"/>
    <xf numFmtId="165" fontId="44" fillId="0" borderId="13" xfId="0" applyNumberFormat="1" applyFont="1" applyBorder="1" applyAlignment="1">
      <alignment horizontal="center"/>
    </xf>
    <xf numFmtId="0" fontId="9" fillId="0" borderId="1" xfId="0" applyFont="1" applyBorder="1" applyAlignment="1">
      <alignment horizontal="center" wrapText="1"/>
    </xf>
    <xf numFmtId="0" fontId="9" fillId="0" borderId="3" xfId="0" applyFont="1" applyBorder="1" applyAlignment="1">
      <alignment horizontal="center"/>
    </xf>
    <xf numFmtId="165" fontId="12" fillId="0" borderId="13" xfId="0" applyNumberFormat="1" applyFont="1" applyBorder="1" applyAlignment="1">
      <alignment horizontal="center"/>
    </xf>
    <xf numFmtId="0" fontId="12" fillId="0" borderId="13" xfId="0" applyFont="1" applyBorder="1" applyAlignment="1">
      <alignment horizontal="center"/>
    </xf>
    <xf numFmtId="0" fontId="10" fillId="0" borderId="0" xfId="3" applyFont="1" applyAlignment="1">
      <alignment horizontal="center" wrapText="1"/>
    </xf>
    <xf numFmtId="0" fontId="33" fillId="0" borderId="0" xfId="3" applyFont="1" applyAlignment="1">
      <alignment horizontal="center" wrapText="1"/>
    </xf>
    <xf numFmtId="0" fontId="33" fillId="0" borderId="0" xfId="0" applyFont="1" applyAlignment="1">
      <alignment horizontal="left" wrapText="1"/>
    </xf>
    <xf numFmtId="10" fontId="18" fillId="11" borderId="13" xfId="0" applyNumberFormat="1" applyFont="1" applyFill="1" applyBorder="1" applyAlignment="1">
      <alignment horizontal="center"/>
    </xf>
    <xf numFmtId="0" fontId="9" fillId="0" borderId="2" xfId="0" applyFont="1" applyBorder="1" applyAlignment="1">
      <alignment horizontal="center" wrapText="1"/>
    </xf>
    <xf numFmtId="0" fontId="9" fillId="0" borderId="3" xfId="0" applyFont="1" applyBorder="1" applyAlignment="1">
      <alignment horizontal="center" wrapText="1"/>
    </xf>
    <xf numFmtId="0" fontId="8" fillId="0" borderId="1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0" fontId="3" fillId="3" borderId="5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12" fillId="0" borderId="0" xfId="0" applyFont="1" applyAlignment="1">
      <alignment horizontal="center"/>
    </xf>
  </cellXfs>
  <cellStyles count="8">
    <cellStyle name="Comma" xfId="7" builtinId="3"/>
    <cellStyle name="Hyperlink" xfId="2" builtinId="8"/>
    <cellStyle name="Normal" xfId="0" builtinId="0"/>
    <cellStyle name="Normal 4" xfId="3" xr:uid="{55828B63-F351-47ED-863D-CD11E5276F9E}"/>
    <cellStyle name="Normal_2008 DMRs" xfId="4" xr:uid="{D1F655DC-A938-420C-92B1-17C78E103AAD}"/>
    <cellStyle name="Normal_Crnwd Daily Flow" xfId="5" xr:uid="{B7D6324A-6723-47F0-B22D-C7F2AC49EED0}"/>
    <cellStyle name="Normal_Lk Placid Daily Flow" xfId="6" xr:uid="{CFCB54DF-47A8-404E-820D-C7E54A2B070F}"/>
    <cellStyle name="Percent" xfId="1" builtinId="5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CC3732-2FBB-47A1-A0C3-C02FED9120F7}">
  <dimension ref="A1:Z4"/>
  <sheetViews>
    <sheetView workbookViewId="0">
      <selection activeCell="M15" sqref="M15"/>
    </sheetView>
  </sheetViews>
  <sheetFormatPr defaultRowHeight="14.25"/>
  <sheetData>
    <row r="1" spans="1:26" ht="15" thickBot="1"/>
    <row r="2" spans="1:26" ht="30.75" thickBot="1">
      <c r="A2" s="181">
        <v>2019</v>
      </c>
      <c r="B2" s="180" t="s">
        <v>102</v>
      </c>
      <c r="C2" s="179" t="s">
        <v>101</v>
      </c>
      <c r="D2" s="179" t="s">
        <v>100</v>
      </c>
      <c r="E2" s="179" t="s">
        <v>99</v>
      </c>
      <c r="F2" s="179" t="s">
        <v>98</v>
      </c>
      <c r="G2" s="179" t="s">
        <v>97</v>
      </c>
      <c r="H2" s="179" t="s">
        <v>96</v>
      </c>
      <c r="I2" s="179" t="s">
        <v>95</v>
      </c>
      <c r="J2" s="179" t="s">
        <v>94</v>
      </c>
      <c r="K2" s="179" t="s">
        <v>93</v>
      </c>
      <c r="L2" s="179" t="s">
        <v>92</v>
      </c>
      <c r="M2" s="179" t="s">
        <v>91</v>
      </c>
      <c r="N2" s="179" t="s">
        <v>90</v>
      </c>
      <c r="O2" s="179" t="s">
        <v>89</v>
      </c>
      <c r="P2" s="179" t="s">
        <v>88</v>
      </c>
      <c r="Q2" s="179" t="s">
        <v>87</v>
      </c>
      <c r="R2" s="179" t="s">
        <v>86</v>
      </c>
      <c r="S2" s="179" t="s">
        <v>85</v>
      </c>
      <c r="T2" s="179" t="s">
        <v>84</v>
      </c>
      <c r="U2" s="179" t="s">
        <v>83</v>
      </c>
      <c r="V2" s="179" t="s">
        <v>82</v>
      </c>
      <c r="W2" s="179" t="s">
        <v>81</v>
      </c>
      <c r="X2" s="179" t="s">
        <v>80</v>
      </c>
      <c r="Y2" s="179" t="s">
        <v>79</v>
      </c>
      <c r="Z2" s="178" t="s">
        <v>78</v>
      </c>
    </row>
    <row r="3" spans="1:26" ht="18.75" customHeight="1">
      <c r="A3" s="177" t="s">
        <v>77</v>
      </c>
      <c r="B3" s="176">
        <v>1.7956E-2</v>
      </c>
      <c r="C3" s="176">
        <v>0</v>
      </c>
      <c r="D3" s="176">
        <v>2.0028000000000001E-2</v>
      </c>
      <c r="E3" s="176">
        <v>0</v>
      </c>
      <c r="F3" s="176">
        <v>1.8055999999999999E-2</v>
      </c>
      <c r="G3" s="176">
        <v>0</v>
      </c>
      <c r="H3" s="176">
        <v>1.738E-2</v>
      </c>
      <c r="I3" s="176">
        <v>0</v>
      </c>
      <c r="J3" s="176">
        <v>1.8356000000000001E-2</v>
      </c>
      <c r="K3" s="176">
        <v>0</v>
      </c>
      <c r="L3" s="176">
        <v>1.7979999999999999E-2</v>
      </c>
      <c r="M3" s="176">
        <v>0</v>
      </c>
      <c r="N3" s="176">
        <v>1.8055999999999999E-2</v>
      </c>
      <c r="O3" s="176">
        <v>2E-3</v>
      </c>
      <c r="P3" s="176">
        <v>1.8055999999999999E-2</v>
      </c>
      <c r="Q3" s="176">
        <v>0</v>
      </c>
      <c r="R3" s="176">
        <v>1.7319999999999999E-2</v>
      </c>
      <c r="S3" s="176">
        <v>0</v>
      </c>
      <c r="T3" s="176">
        <v>1.8356000000000001E-2</v>
      </c>
      <c r="U3" s="176">
        <v>0</v>
      </c>
      <c r="V3" s="176">
        <v>1.7780000000000001E-2</v>
      </c>
      <c r="W3" s="176">
        <v>0</v>
      </c>
      <c r="X3" s="176">
        <v>1.8356000000000001E-2</v>
      </c>
      <c r="Y3" s="176">
        <v>0</v>
      </c>
      <c r="Z3" s="175">
        <f>SUM(B3:Y3)</f>
        <v>0.21968000000000001</v>
      </c>
    </row>
    <row r="4" spans="1:26" ht="27.75" customHeight="1">
      <c r="A4" s="174" t="s">
        <v>70</v>
      </c>
      <c r="B4" s="186">
        <f>SUM(B3:C3)</f>
        <v>1.7956E-2</v>
      </c>
      <c r="C4" s="186"/>
      <c r="D4" s="186">
        <f>SUM(D3:E3)</f>
        <v>2.0028000000000001E-2</v>
      </c>
      <c r="E4" s="186"/>
      <c r="F4" s="186">
        <f>SUM(F3:G3)</f>
        <v>1.8055999999999999E-2</v>
      </c>
      <c r="G4" s="186"/>
      <c r="H4" s="186">
        <f>SUM(H3:I3)</f>
        <v>1.738E-2</v>
      </c>
      <c r="I4" s="186"/>
      <c r="J4" s="186">
        <f>SUM(J3:K3)</f>
        <v>1.8356000000000001E-2</v>
      </c>
      <c r="K4" s="186"/>
      <c r="L4" s="186">
        <f>SUM(L3:M3)</f>
        <v>1.7979999999999999E-2</v>
      </c>
      <c r="M4" s="186"/>
      <c r="N4" s="186">
        <f>SUM(N3:O3)</f>
        <v>2.0055999999999997E-2</v>
      </c>
      <c r="O4" s="186"/>
      <c r="P4" s="186">
        <f>SUM(P3:Q3)</f>
        <v>1.8055999999999999E-2</v>
      </c>
      <c r="Q4" s="186"/>
      <c r="R4" s="186">
        <f>SUM(R3:S3)</f>
        <v>1.7319999999999999E-2</v>
      </c>
      <c r="S4" s="186"/>
      <c r="T4" s="186">
        <f>SUM(T3:U3)</f>
        <v>1.8356000000000001E-2</v>
      </c>
      <c r="U4" s="186"/>
      <c r="V4" s="186">
        <f>SUM(V3:W3)</f>
        <v>1.7780000000000001E-2</v>
      </c>
      <c r="W4" s="186"/>
      <c r="X4" s="186">
        <f>SUM(X3:Y3)</f>
        <v>1.8356000000000001E-2</v>
      </c>
      <c r="Y4" s="186"/>
    </row>
  </sheetData>
  <mergeCells count="12">
    <mergeCell ref="T4:U4"/>
    <mergeCell ref="V4:W4"/>
    <mergeCell ref="X4:Y4"/>
    <mergeCell ref="B4:C4"/>
    <mergeCell ref="D4:E4"/>
    <mergeCell ref="F4:G4"/>
    <mergeCell ref="H4:I4"/>
    <mergeCell ref="J4:K4"/>
    <mergeCell ref="L4:M4"/>
    <mergeCell ref="N4:O4"/>
    <mergeCell ref="P4:Q4"/>
    <mergeCell ref="R4:S4"/>
  </mergeCells>
  <hyperlinks>
    <hyperlink ref="A3" location="'Bear Lake'!A1" display="Bear Lake" xr:uid="{1C5F94A0-F373-495A-9FE9-AEBE17EE4964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7589806-779E-46F2-9107-70C89AD8FADB}">
  <sheetPr>
    <tabColor rgb="FF00B050"/>
  </sheetPr>
  <dimension ref="A1:AJ40"/>
  <sheetViews>
    <sheetView tabSelected="1" zoomScaleNormal="100" workbookViewId="0">
      <selection activeCell="G16" sqref="G16"/>
    </sheetView>
  </sheetViews>
  <sheetFormatPr defaultRowHeight="14.25"/>
  <cols>
    <col min="1" max="1" width="15.875" customWidth="1"/>
    <col min="2" max="5" width="9.125" customWidth="1"/>
    <col min="6" max="6" width="11.125" bestFit="1" customWidth="1"/>
    <col min="7" max="8" width="9.125" customWidth="1"/>
    <col min="9" max="9" width="9.75" customWidth="1"/>
    <col min="10" max="10" width="10.125" customWidth="1"/>
    <col min="11" max="11" width="10.25" customWidth="1"/>
    <col min="12" max="12" width="12.25" customWidth="1"/>
    <col min="13" max="13" width="9.125" customWidth="1"/>
    <col min="14" max="14" width="10.875" customWidth="1"/>
    <col min="15" max="15" width="7.875" customWidth="1"/>
    <col min="16" max="16" width="9.375" customWidth="1"/>
    <col min="17" max="17" width="10.875" customWidth="1"/>
    <col min="18" max="18" width="9.5" customWidth="1"/>
    <col min="21" max="21" width="12.875" bestFit="1" customWidth="1"/>
    <col min="22" max="22" width="9.25" customWidth="1"/>
    <col min="23" max="23" width="9.5" customWidth="1"/>
    <col min="24" max="24" width="8.125" customWidth="1"/>
    <col min="25" max="25" width="9.5" customWidth="1"/>
    <col min="26" max="26" width="8.75" customWidth="1"/>
    <col min="27" max="27" width="8.5" customWidth="1"/>
    <col min="28" max="28" width="9.125" customWidth="1"/>
    <col min="34" max="34" width="10.125" bestFit="1" customWidth="1"/>
  </cols>
  <sheetData>
    <row r="1" spans="1:36" ht="15.75">
      <c r="A1" s="1" t="s">
        <v>0</v>
      </c>
      <c r="B1" s="1"/>
      <c r="C1" s="1"/>
      <c r="D1" s="2"/>
      <c r="E1" s="2"/>
      <c r="F1" s="2"/>
      <c r="G1" s="2"/>
      <c r="H1" s="2"/>
      <c r="I1" s="2"/>
      <c r="J1" s="2"/>
      <c r="K1" s="2"/>
      <c r="L1" s="2"/>
      <c r="M1" s="2"/>
    </row>
    <row r="2" spans="1:36" s="4" customFormat="1" ht="12.75">
      <c r="A2" s="3" t="s">
        <v>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pans="1:36" s="4" customFormat="1" ht="12.75">
      <c r="A3" s="3" t="s">
        <v>2</v>
      </c>
      <c r="B3" s="3"/>
      <c r="C3" s="3" t="s">
        <v>3</v>
      </c>
      <c r="D3" s="3"/>
      <c r="E3" s="3"/>
      <c r="F3" s="3"/>
      <c r="G3" s="3"/>
      <c r="H3" s="3"/>
      <c r="I3" s="3"/>
      <c r="J3" s="3"/>
      <c r="K3" s="3"/>
      <c r="L3" s="3"/>
      <c r="M3" s="3"/>
    </row>
    <row r="4" spans="1:36" s="4" customFormat="1" ht="12.75">
      <c r="A4" s="3" t="s">
        <v>4</v>
      </c>
      <c r="B4" s="3"/>
      <c r="C4" s="3"/>
      <c r="D4" s="3"/>
      <c r="E4" s="3"/>
      <c r="F4" s="3"/>
      <c r="G4" s="3"/>
      <c r="H4" s="3"/>
      <c r="I4" s="3"/>
      <c r="J4" s="3"/>
      <c r="K4" s="3"/>
      <c r="L4" s="3"/>
      <c r="M4" s="3"/>
    </row>
    <row r="5" spans="1:36">
      <c r="A5" s="5"/>
      <c r="B5" s="5"/>
      <c r="C5" s="5"/>
      <c r="D5" s="5"/>
      <c r="E5" s="6"/>
      <c r="F5" s="6"/>
      <c r="G5" s="6"/>
      <c r="H5" s="6"/>
      <c r="I5" s="5"/>
      <c r="J5" s="5"/>
      <c r="K5" s="5"/>
      <c r="L5" s="5"/>
      <c r="M5" s="5"/>
    </row>
    <row r="6" spans="1:36">
      <c r="A6" s="7" t="s">
        <v>5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</row>
    <row r="7" spans="1:36" ht="15" thickBot="1">
      <c r="A7" s="5"/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36" ht="49.5" customHeight="1" thickBot="1">
      <c r="A8" s="8"/>
      <c r="B8" s="8"/>
      <c r="C8" s="8"/>
      <c r="D8" s="8"/>
      <c r="E8" s="8"/>
      <c r="F8" s="187" t="s">
        <v>6</v>
      </c>
      <c r="G8" s="195"/>
      <c r="H8" s="196"/>
      <c r="I8" s="8"/>
      <c r="J8" s="197" t="s">
        <v>7</v>
      </c>
      <c r="K8" s="198"/>
      <c r="L8" s="199"/>
      <c r="M8" s="8"/>
      <c r="N8" s="8"/>
      <c r="O8" s="187" t="s">
        <v>8</v>
      </c>
      <c r="P8" s="188"/>
      <c r="Q8" s="9"/>
      <c r="R8" s="9"/>
      <c r="S8" s="10"/>
      <c r="T8" s="10"/>
      <c r="V8" s="200" t="s">
        <v>9</v>
      </c>
      <c r="W8" s="201"/>
      <c r="X8" s="201"/>
      <c r="Y8" s="201"/>
      <c r="Z8" s="201"/>
      <c r="AA8" s="201"/>
      <c r="AB8" s="202"/>
      <c r="AD8" s="203" t="s">
        <v>10</v>
      </c>
      <c r="AE8" s="203"/>
      <c r="AF8" s="203"/>
      <c r="AG8" s="203"/>
      <c r="AH8" s="203"/>
    </row>
    <row r="9" spans="1:36" ht="65.25" customHeight="1" thickBot="1">
      <c r="A9" s="11"/>
      <c r="B9" s="12" t="s">
        <v>11</v>
      </c>
      <c r="C9" s="13" t="s">
        <v>12</v>
      </c>
      <c r="D9" s="13" t="s">
        <v>13</v>
      </c>
      <c r="E9" s="14" t="s">
        <v>14</v>
      </c>
      <c r="F9" s="15" t="s">
        <v>15</v>
      </c>
      <c r="G9" s="15" t="s">
        <v>16</v>
      </c>
      <c r="H9" s="13" t="s">
        <v>17</v>
      </c>
      <c r="I9" s="13" t="s">
        <v>18</v>
      </c>
      <c r="J9" s="13" t="s">
        <v>19</v>
      </c>
      <c r="K9" s="13" t="s">
        <v>20</v>
      </c>
      <c r="L9" s="16" t="s">
        <v>21</v>
      </c>
      <c r="M9" s="13" t="s">
        <v>22</v>
      </c>
      <c r="N9" s="17" t="s">
        <v>23</v>
      </c>
      <c r="O9" s="18" t="s">
        <v>24</v>
      </c>
      <c r="P9" s="18" t="s">
        <v>25</v>
      </c>
      <c r="Q9" s="19" t="s">
        <v>26</v>
      </c>
      <c r="R9" s="20" t="s">
        <v>27</v>
      </c>
      <c r="S9" s="13" t="s">
        <v>28</v>
      </c>
      <c r="T9" s="21" t="s">
        <v>29</v>
      </c>
      <c r="V9" s="22" t="s">
        <v>30</v>
      </c>
      <c r="W9" s="23" t="s">
        <v>31</v>
      </c>
      <c r="X9" s="24" t="s">
        <v>32</v>
      </c>
      <c r="Y9" s="24" t="s">
        <v>33</v>
      </c>
      <c r="Z9" s="24" t="s">
        <v>34</v>
      </c>
      <c r="AA9" s="24" t="s">
        <v>35</v>
      </c>
      <c r="AB9" s="24" t="s">
        <v>36</v>
      </c>
      <c r="AD9" s="25" t="s">
        <v>30</v>
      </c>
      <c r="AE9" s="26" t="s">
        <v>31</v>
      </c>
      <c r="AF9" s="25" t="s">
        <v>33</v>
      </c>
      <c r="AG9" s="25" t="s">
        <v>34</v>
      </c>
      <c r="AH9" s="25" t="s">
        <v>35</v>
      </c>
    </row>
    <row r="10" spans="1:36">
      <c r="A10" s="27" t="s">
        <v>37</v>
      </c>
      <c r="B10" s="28">
        <f>'Daily Flow-015'!AH5</f>
        <v>0.8982</v>
      </c>
      <c r="C10" s="28">
        <f>'Daily Flow-015'!AI5</f>
        <v>2.8974193548387098E-2</v>
      </c>
      <c r="D10" s="28">
        <f>'Daily Flow-015'!AJ5</f>
        <v>5.1200000000000002E-2</v>
      </c>
      <c r="E10" s="29">
        <f>'Daily Flow-015'!AH21</f>
        <v>0.35700000000000004</v>
      </c>
      <c r="F10" s="30">
        <v>-2.0400000000000001E-2</v>
      </c>
      <c r="G10" s="31">
        <f>F10*'Daily Flow-015'!AH21</f>
        <v>-7.2828000000000016E-3</v>
      </c>
      <c r="H10" s="28">
        <f>E10+G10</f>
        <v>0.34971720000000006</v>
      </c>
      <c r="I10" s="28">
        <f>B10+H10</f>
        <v>1.2479172000000001</v>
      </c>
      <c r="J10" s="32">
        <v>1.7956E-2</v>
      </c>
      <c r="K10" s="32">
        <v>0</v>
      </c>
      <c r="L10" s="33">
        <f>SUM(J10:K10)</f>
        <v>1.7956E-2</v>
      </c>
      <c r="M10" s="28">
        <f>I10-L10</f>
        <v>1.2299612</v>
      </c>
      <c r="N10" s="34">
        <v>1.1911984697721558</v>
      </c>
      <c r="O10" s="35">
        <v>9.9000000000000008E-3</v>
      </c>
      <c r="P10" s="36">
        <f t="shared" ref="P10:P21" si="0">B10*O10</f>
        <v>8.8921800000000013E-3</v>
      </c>
      <c r="Q10" s="37">
        <f>M10+P10</f>
        <v>1.2388533799999999</v>
      </c>
      <c r="R10" s="38">
        <f>SUM(L10+N10)</f>
        <v>1.2091544697721559</v>
      </c>
      <c r="S10" s="39">
        <f t="shared" ref="S10:S21" si="1">R10/SUM(B10,P10,H10)</f>
        <v>0.96208262685957668</v>
      </c>
      <c r="T10" s="40">
        <v>0.96425553479210024</v>
      </c>
      <c r="U10" s="41" t="s">
        <v>38</v>
      </c>
      <c r="V10" s="42"/>
      <c r="W10" s="43">
        <v>43452</v>
      </c>
      <c r="X10" s="44"/>
      <c r="Y10" s="45"/>
      <c r="Z10" s="46">
        <v>177046</v>
      </c>
      <c r="AA10" s="47"/>
      <c r="AB10" s="47"/>
      <c r="AD10" s="42"/>
      <c r="AE10" s="43">
        <v>43452</v>
      </c>
      <c r="AF10" s="44"/>
      <c r="AG10" s="45"/>
      <c r="AH10" s="46"/>
      <c r="AI10" s="48"/>
      <c r="AJ10" s="48"/>
    </row>
    <row r="11" spans="1:36" ht="25.5">
      <c r="A11" s="49" t="s">
        <v>39</v>
      </c>
      <c r="B11" s="28">
        <f>'Daily Flow-015'!AH6</f>
        <v>1.1220000000000001</v>
      </c>
      <c r="C11" s="28">
        <f>'Daily Flow-015'!AI6</f>
        <v>4.0071428571428577E-2</v>
      </c>
      <c r="D11" s="28">
        <f>'Daily Flow-015'!AJ6</f>
        <v>5.6599999999999998E-2</v>
      </c>
      <c r="E11" s="29">
        <f>'Daily Flow-015'!AH22</f>
        <v>9.4100000000000003E-2</v>
      </c>
      <c r="F11" s="50" t="s">
        <v>40</v>
      </c>
      <c r="G11" s="31">
        <f>M34</f>
        <v>1.1562E-3</v>
      </c>
      <c r="H11" s="28">
        <f t="shared" ref="H11:H21" si="2">E11+G11</f>
        <v>9.5256199999999999E-2</v>
      </c>
      <c r="I11" s="28">
        <f t="shared" ref="I11:I21" si="3">B11+H11</f>
        <v>1.2172562</v>
      </c>
      <c r="J11" s="32">
        <v>2.0028000000000001E-2</v>
      </c>
      <c r="K11" s="32">
        <v>0</v>
      </c>
      <c r="L11" s="33">
        <f t="shared" ref="L11:L12" si="4">SUM(J11:K11)</f>
        <v>2.0028000000000001E-2</v>
      </c>
      <c r="M11" s="28">
        <f t="shared" ref="M11:M21" si="5">I11-L11</f>
        <v>1.1972282000000001</v>
      </c>
      <c r="N11" s="51">
        <v>1.125420093001227</v>
      </c>
      <c r="O11" s="52">
        <v>9.9000000000000008E-3</v>
      </c>
      <c r="P11" s="53">
        <f t="shared" si="0"/>
        <v>1.1107800000000003E-2</v>
      </c>
      <c r="Q11" s="54">
        <f t="shared" ref="Q11:Q21" si="6">M11+P11</f>
        <v>1.2083360000000001</v>
      </c>
      <c r="R11" s="55">
        <f t="shared" ref="R11:R21" si="7">SUM(L11+N11)</f>
        <v>1.145448093001227</v>
      </c>
      <c r="S11" s="39">
        <f t="shared" si="1"/>
        <v>0.93249891156141584</v>
      </c>
      <c r="T11" s="56">
        <v>0.82531288891594923</v>
      </c>
      <c r="U11" s="57">
        <v>43466</v>
      </c>
      <c r="V11" s="58">
        <v>43452</v>
      </c>
      <c r="W11" s="58">
        <v>43482</v>
      </c>
      <c r="X11" s="59">
        <v>30</v>
      </c>
      <c r="Y11" s="60">
        <v>177046</v>
      </c>
      <c r="Z11" s="60">
        <v>180918</v>
      </c>
      <c r="AA11" s="61">
        <f>387200/1000000</f>
        <v>0.38719999999999999</v>
      </c>
      <c r="AB11" s="62">
        <f>AA11/X11</f>
        <v>1.2906666666666667E-2</v>
      </c>
      <c r="AD11" s="63">
        <v>43452</v>
      </c>
      <c r="AE11" s="63">
        <v>43482</v>
      </c>
      <c r="AF11" s="64">
        <v>177046</v>
      </c>
      <c r="AG11" s="64">
        <f>'Daily Flow-015'!R37</f>
        <v>180918</v>
      </c>
      <c r="AH11" s="65">
        <f t="shared" ref="AH11:AH22" si="8">(AG11-AF11)/10000</f>
        <v>0.38719999999999999</v>
      </c>
    </row>
    <row r="12" spans="1:36">
      <c r="A12" s="49" t="s">
        <v>41</v>
      </c>
      <c r="B12" s="28">
        <f>'Daily Flow-015'!AH7</f>
        <v>1.5263039999999997</v>
      </c>
      <c r="C12" s="28">
        <f>'Daily Flow-015'!AI7</f>
        <v>4.9235612903225798E-2</v>
      </c>
      <c r="D12" s="28">
        <f>'Daily Flow-015'!AJ7</f>
        <v>6.1823999999999997E-2</v>
      </c>
      <c r="E12" s="29">
        <f>'Daily Flow-015'!AH23</f>
        <v>0</v>
      </c>
      <c r="F12" s="66">
        <v>1.23E-2</v>
      </c>
      <c r="G12" s="31">
        <f>F12*'Daily Flow-015'!AH23</f>
        <v>0</v>
      </c>
      <c r="H12" s="28">
        <f t="shared" si="2"/>
        <v>0</v>
      </c>
      <c r="I12" s="28">
        <f t="shared" si="3"/>
        <v>1.5263039999999997</v>
      </c>
      <c r="J12" s="32">
        <v>1.8055999999999999E-2</v>
      </c>
      <c r="K12" s="32">
        <v>0</v>
      </c>
      <c r="L12" s="33">
        <f t="shared" si="4"/>
        <v>1.8055999999999999E-2</v>
      </c>
      <c r="M12" s="28">
        <f t="shared" si="5"/>
        <v>1.5082479999999996</v>
      </c>
      <c r="N12" s="51">
        <v>1.3575158464060773</v>
      </c>
      <c r="O12" s="52">
        <v>9.9000000000000008E-3</v>
      </c>
      <c r="P12" s="53">
        <f t="shared" si="0"/>
        <v>1.5110409599999998E-2</v>
      </c>
      <c r="Q12" s="54">
        <f t="shared" si="6"/>
        <v>1.5233584095999997</v>
      </c>
      <c r="R12" s="55">
        <f t="shared" si="7"/>
        <v>1.3755718464060773</v>
      </c>
      <c r="S12" s="39">
        <f t="shared" si="1"/>
        <v>0.89240884076271287</v>
      </c>
      <c r="T12" s="56">
        <v>0.95484621025083216</v>
      </c>
      <c r="U12" s="49" t="s">
        <v>39</v>
      </c>
      <c r="V12" s="58">
        <v>43482</v>
      </c>
      <c r="W12" s="58">
        <v>43514</v>
      </c>
      <c r="X12" s="59">
        <v>32</v>
      </c>
      <c r="Y12" s="60">
        <v>180918</v>
      </c>
      <c r="Z12" s="60">
        <v>180936</v>
      </c>
      <c r="AA12" s="61">
        <f>1800/1000000</f>
        <v>1.8E-3</v>
      </c>
      <c r="AB12" s="62">
        <f t="shared" ref="AB12:AB22" si="9">AA12/X12</f>
        <v>5.6249999999999998E-5</v>
      </c>
      <c r="AD12" s="63">
        <v>43482</v>
      </c>
      <c r="AE12" s="63">
        <v>43514</v>
      </c>
      <c r="AF12" s="64">
        <f>AG11</f>
        <v>180918</v>
      </c>
      <c r="AG12" s="64">
        <f>'Daily Flow-015'!S38</f>
        <v>180936</v>
      </c>
      <c r="AH12" s="65">
        <f t="shared" si="8"/>
        <v>1.8E-3</v>
      </c>
    </row>
    <row r="13" spans="1:36">
      <c r="A13" s="49" t="s">
        <v>42</v>
      </c>
      <c r="B13" s="28">
        <f>'Daily Flow-015'!AH8</f>
        <v>1.4897999999999998</v>
      </c>
      <c r="C13" s="28">
        <f>'Daily Flow-015'!AI8</f>
        <v>4.9659999999999996E-2</v>
      </c>
      <c r="D13" s="28">
        <f>'Daily Flow-015'!AJ8</f>
        <v>7.4999999999999997E-2</v>
      </c>
      <c r="E13" s="29">
        <f>'Daily Flow-015'!AH24</f>
        <v>0</v>
      </c>
      <c r="F13" s="66">
        <v>1.23E-2</v>
      </c>
      <c r="G13" s="31">
        <f>F13*'Daily Flow-015'!AH24</f>
        <v>0</v>
      </c>
      <c r="H13" s="28">
        <f t="shared" si="2"/>
        <v>0</v>
      </c>
      <c r="I13" s="28">
        <f t="shared" si="3"/>
        <v>1.4897999999999998</v>
      </c>
      <c r="J13" s="32">
        <v>1.738E-2</v>
      </c>
      <c r="K13" s="32">
        <v>0</v>
      </c>
      <c r="L13" s="33">
        <f t="shared" ref="L13" si="10">SUM(J13:K13)</f>
        <v>1.738E-2</v>
      </c>
      <c r="M13" s="28">
        <f t="shared" si="5"/>
        <v>1.4724199999999998</v>
      </c>
      <c r="N13" s="51">
        <v>1.3570084974921925</v>
      </c>
      <c r="O13" s="52">
        <v>9.9000000000000008E-3</v>
      </c>
      <c r="P13" s="53">
        <f t="shared" si="0"/>
        <v>1.474902E-2</v>
      </c>
      <c r="Q13" s="54">
        <f t="shared" si="6"/>
        <v>1.4871690199999998</v>
      </c>
      <c r="R13" s="55">
        <f t="shared" si="7"/>
        <v>1.3743884974921925</v>
      </c>
      <c r="S13" s="39">
        <f t="shared" si="1"/>
        <v>0.91348867947964418</v>
      </c>
      <c r="T13" s="56">
        <v>0.90832556332998848</v>
      </c>
      <c r="U13" s="49" t="s">
        <v>41</v>
      </c>
      <c r="V13" s="58">
        <v>43514</v>
      </c>
      <c r="W13" s="58">
        <v>43543</v>
      </c>
      <c r="X13" s="59">
        <v>29</v>
      </c>
      <c r="Y13" s="60">
        <v>180936</v>
      </c>
      <c r="Z13" s="60">
        <v>181877</v>
      </c>
      <c r="AA13" s="61">
        <f>94100/1000000</f>
        <v>9.4100000000000003E-2</v>
      </c>
      <c r="AB13" s="62">
        <f t="shared" si="9"/>
        <v>3.2448275862068969E-3</v>
      </c>
      <c r="AD13" s="63">
        <v>43514</v>
      </c>
      <c r="AE13" s="63">
        <v>43543</v>
      </c>
      <c r="AF13" s="64">
        <v>180936</v>
      </c>
      <c r="AG13" s="64">
        <v>181877</v>
      </c>
      <c r="AH13" s="65">
        <f t="shared" si="8"/>
        <v>9.4100000000000003E-2</v>
      </c>
    </row>
    <row r="14" spans="1:36" ht="25.5">
      <c r="A14" s="49" t="s">
        <v>43</v>
      </c>
      <c r="B14" s="28">
        <f>'Daily Flow-015'!AH9</f>
        <v>1.6865000000000001</v>
      </c>
      <c r="C14" s="28">
        <f>'Daily Flow-015'!AI9</f>
        <v>5.4403225806451613E-2</v>
      </c>
      <c r="D14" s="28">
        <f>'Daily Flow-015'!AJ9</f>
        <v>8.3900000000000002E-2</v>
      </c>
      <c r="E14" s="29">
        <f>'Daily Flow-015'!AH25</f>
        <v>0</v>
      </c>
      <c r="F14" s="66">
        <v>1.23E-2</v>
      </c>
      <c r="G14" s="31">
        <f>F14*'Daily Flow-015'!AH25</f>
        <v>0</v>
      </c>
      <c r="H14" s="28">
        <f t="shared" si="2"/>
        <v>0</v>
      </c>
      <c r="I14" s="28">
        <f t="shared" si="3"/>
        <v>1.6865000000000001</v>
      </c>
      <c r="J14" s="32">
        <v>1.8356000000000001E-2</v>
      </c>
      <c r="K14" s="32">
        <v>0</v>
      </c>
      <c r="L14" s="67">
        <f t="shared" ref="L14:L21" si="11">SUM(J14:K14)</f>
        <v>1.8356000000000001E-2</v>
      </c>
      <c r="M14" s="28">
        <f t="shared" si="5"/>
        <v>1.6681440000000001</v>
      </c>
      <c r="N14" s="51">
        <v>1.4356388447377963</v>
      </c>
      <c r="O14" s="68" t="s">
        <v>44</v>
      </c>
      <c r="P14" s="53">
        <f>M40</f>
        <v>1.5184600000000003E-2</v>
      </c>
      <c r="Q14" s="54">
        <f t="shared" si="6"/>
        <v>1.6833286000000001</v>
      </c>
      <c r="R14" s="55">
        <f t="shared" si="7"/>
        <v>1.4539948447377964</v>
      </c>
      <c r="S14" s="39">
        <f t="shared" si="1"/>
        <v>0.85444438101972375</v>
      </c>
      <c r="T14" s="56">
        <v>0.92091077790404396</v>
      </c>
      <c r="U14" s="49" t="s">
        <v>45</v>
      </c>
      <c r="V14" s="58">
        <v>43543</v>
      </c>
      <c r="W14" s="58">
        <v>43573</v>
      </c>
      <c r="X14" s="59">
        <v>30</v>
      </c>
      <c r="Y14" s="60">
        <v>181877</v>
      </c>
      <c r="Z14" s="60">
        <v>181877</v>
      </c>
      <c r="AA14" s="61">
        <v>0</v>
      </c>
      <c r="AB14" s="62">
        <f t="shared" si="9"/>
        <v>0</v>
      </c>
      <c r="AD14" s="63">
        <v>43543</v>
      </c>
      <c r="AE14" s="63">
        <v>43573</v>
      </c>
      <c r="AF14" s="64">
        <v>181877</v>
      </c>
      <c r="AG14" s="64">
        <f>'Daily Flow-015'!S40</f>
        <v>181877</v>
      </c>
      <c r="AH14" s="65">
        <f t="shared" si="8"/>
        <v>0</v>
      </c>
    </row>
    <row r="15" spans="1:36">
      <c r="A15" s="49" t="s">
        <v>46</v>
      </c>
      <c r="B15" s="28">
        <f>'Daily Flow-015'!AH10</f>
        <v>1.3641000000000001</v>
      </c>
      <c r="C15" s="28">
        <f>'Daily Flow-015'!AI10</f>
        <v>4.5470000000000003E-2</v>
      </c>
      <c r="D15" s="28">
        <f>'Daily Flow-015'!AJ10</f>
        <v>7.5899999999999995E-2</v>
      </c>
      <c r="E15" s="29">
        <f>'Daily Flow-015'!AH26</f>
        <v>5.6800000000000003E-2</v>
      </c>
      <c r="F15" s="66">
        <v>1.23E-2</v>
      </c>
      <c r="G15" s="31">
        <f>F15*'Daily Flow-015'!AH26</f>
        <v>6.9864000000000005E-4</v>
      </c>
      <c r="H15" s="28">
        <f t="shared" si="2"/>
        <v>5.7498640000000004E-2</v>
      </c>
      <c r="I15" s="28">
        <f t="shared" si="3"/>
        <v>1.42159864</v>
      </c>
      <c r="J15" s="32">
        <v>1.7979999999999999E-2</v>
      </c>
      <c r="K15" s="32">
        <v>0</v>
      </c>
      <c r="L15" s="67">
        <f t="shared" si="11"/>
        <v>1.7979999999999999E-2</v>
      </c>
      <c r="M15" s="28">
        <f t="shared" si="5"/>
        <v>1.4036186399999999</v>
      </c>
      <c r="N15" s="51">
        <v>1.3515459379941124</v>
      </c>
      <c r="O15" s="52">
        <v>7.4000000000000003E-3</v>
      </c>
      <c r="P15" s="53">
        <f t="shared" si="0"/>
        <v>1.009434E-2</v>
      </c>
      <c r="Q15" s="54">
        <f t="shared" si="6"/>
        <v>1.4137129799999999</v>
      </c>
      <c r="R15" s="55">
        <f t="shared" si="7"/>
        <v>1.3695259379941125</v>
      </c>
      <c r="S15" s="39">
        <f t="shared" si="1"/>
        <v>0.95657795150613401</v>
      </c>
      <c r="T15" s="56">
        <v>0.88242449854200689</v>
      </c>
      <c r="U15" s="49" t="s">
        <v>43</v>
      </c>
      <c r="V15" s="58">
        <v>43573</v>
      </c>
      <c r="W15" s="58">
        <v>43605</v>
      </c>
      <c r="X15" s="59">
        <v>32</v>
      </c>
      <c r="Y15" s="60">
        <v>181877</v>
      </c>
      <c r="Z15" s="60">
        <v>181877</v>
      </c>
      <c r="AA15" s="61">
        <v>0</v>
      </c>
      <c r="AB15" s="62">
        <f t="shared" si="9"/>
        <v>0</v>
      </c>
      <c r="AD15" s="63">
        <v>43573</v>
      </c>
      <c r="AE15" s="63">
        <v>43605</v>
      </c>
      <c r="AF15" s="64">
        <f>AG14</f>
        <v>181877</v>
      </c>
      <c r="AG15" s="64">
        <f>'Daily Flow-015'!U41</f>
        <v>181877</v>
      </c>
      <c r="AH15" s="65">
        <f t="shared" si="8"/>
        <v>0</v>
      </c>
    </row>
    <row r="16" spans="1:36">
      <c r="A16" s="49" t="s">
        <v>47</v>
      </c>
      <c r="B16" s="28">
        <f>'Daily Flow-015'!AH11</f>
        <v>1.3502000000000001</v>
      </c>
      <c r="C16" s="28">
        <f>'Daily Flow-015'!AI11</f>
        <v>4.3554838709677419E-2</v>
      </c>
      <c r="D16" s="28">
        <f>'Daily Flow-015'!AJ11</f>
        <v>5.8000000000000003E-2</v>
      </c>
      <c r="E16" s="29">
        <f>'Daily Flow-015'!AH27</f>
        <v>3.7700000000000004E-2</v>
      </c>
      <c r="F16" s="66">
        <v>1.23E-2</v>
      </c>
      <c r="G16" s="31">
        <f>F16*'Daily Flow-015'!AH27</f>
        <v>4.6371000000000004E-4</v>
      </c>
      <c r="H16" s="28">
        <f t="shared" si="2"/>
        <v>3.8163710000000003E-2</v>
      </c>
      <c r="I16" s="28">
        <f t="shared" si="3"/>
        <v>1.3883637100000001</v>
      </c>
      <c r="J16" s="32">
        <v>1.8055999999999999E-2</v>
      </c>
      <c r="K16" s="32">
        <v>2E-3</v>
      </c>
      <c r="L16" s="67">
        <f t="shared" si="11"/>
        <v>2.0055999999999997E-2</v>
      </c>
      <c r="M16" s="28">
        <f t="shared" si="5"/>
        <v>1.3683077100000001</v>
      </c>
      <c r="N16" s="51">
        <v>1.2772484785237224</v>
      </c>
      <c r="O16" s="52">
        <v>7.4000000000000003E-3</v>
      </c>
      <c r="P16" s="53">
        <f t="shared" si="0"/>
        <v>9.9914800000000005E-3</v>
      </c>
      <c r="Q16" s="54">
        <f t="shared" si="6"/>
        <v>1.3782991900000001</v>
      </c>
      <c r="R16" s="55">
        <f t="shared" si="7"/>
        <v>1.2973044785237224</v>
      </c>
      <c r="S16" s="39">
        <f t="shared" si="1"/>
        <v>0.92773602000484745</v>
      </c>
      <c r="T16" s="56">
        <v>1.0553631619697617</v>
      </c>
      <c r="U16" s="49" t="s">
        <v>46</v>
      </c>
      <c r="V16" s="58">
        <v>43605</v>
      </c>
      <c r="W16" s="58">
        <v>43634</v>
      </c>
      <c r="X16" s="59">
        <v>29</v>
      </c>
      <c r="Y16" s="60">
        <v>181877</v>
      </c>
      <c r="Z16" s="60">
        <v>181877</v>
      </c>
      <c r="AA16" s="61">
        <v>0</v>
      </c>
      <c r="AB16" s="62">
        <f t="shared" si="9"/>
        <v>0</v>
      </c>
      <c r="AD16" s="63">
        <v>43605</v>
      </c>
      <c r="AE16" s="63">
        <v>43634</v>
      </c>
      <c r="AF16" s="64">
        <v>181877</v>
      </c>
      <c r="AG16" s="64">
        <f>'Daily Flow-015'!S42</f>
        <v>181877</v>
      </c>
      <c r="AH16" s="65">
        <f t="shared" si="8"/>
        <v>0</v>
      </c>
      <c r="AI16" s="69"/>
    </row>
    <row r="17" spans="1:34">
      <c r="A17" s="49" t="s">
        <v>48</v>
      </c>
      <c r="B17" s="28">
        <f>'Daily Flow-015'!AH12</f>
        <v>1.3631000000000002</v>
      </c>
      <c r="C17" s="28">
        <f>'Daily Flow-015'!AI12</f>
        <v>4.3970967741935492E-2</v>
      </c>
      <c r="D17" s="28">
        <f>'Daily Flow-015'!AJ12</f>
        <v>6.4399999999999999E-2</v>
      </c>
      <c r="E17" s="29">
        <f>'Daily Flow-015'!AH28</f>
        <v>1.4800000000000001E-2</v>
      </c>
      <c r="F17" s="66">
        <v>1.23E-2</v>
      </c>
      <c r="G17" s="31">
        <f>F17*'Daily Flow-015'!AH28</f>
        <v>1.8204000000000001E-4</v>
      </c>
      <c r="H17" s="28">
        <f t="shared" si="2"/>
        <v>1.498204E-2</v>
      </c>
      <c r="I17" s="28">
        <f t="shared" si="3"/>
        <v>1.3780820400000002</v>
      </c>
      <c r="J17" s="32">
        <v>1.8055999999999999E-2</v>
      </c>
      <c r="K17" s="32">
        <v>0</v>
      </c>
      <c r="L17" s="67">
        <f t="shared" si="11"/>
        <v>1.8055999999999999E-2</v>
      </c>
      <c r="M17" s="28">
        <f t="shared" si="5"/>
        <v>1.3600260400000002</v>
      </c>
      <c r="N17" s="51">
        <v>1.2704259214026494</v>
      </c>
      <c r="O17" s="52">
        <v>7.4000000000000003E-3</v>
      </c>
      <c r="P17" s="53">
        <f t="shared" si="0"/>
        <v>1.0086940000000003E-2</v>
      </c>
      <c r="Q17" s="54">
        <f t="shared" si="6"/>
        <v>1.3701129800000003</v>
      </c>
      <c r="R17" s="55">
        <f t="shared" si="7"/>
        <v>1.2884819214026495</v>
      </c>
      <c r="S17" s="39">
        <f t="shared" si="1"/>
        <v>0.92818809522933521</v>
      </c>
      <c r="T17" s="56">
        <v>0.90008739643644575</v>
      </c>
      <c r="U17" s="49" t="s">
        <v>47</v>
      </c>
      <c r="V17" s="58">
        <v>43634</v>
      </c>
      <c r="W17" s="58">
        <v>43664</v>
      </c>
      <c r="X17" s="59">
        <v>30</v>
      </c>
      <c r="Y17" s="60">
        <v>181877</v>
      </c>
      <c r="Z17" s="60">
        <v>182821</v>
      </c>
      <c r="AA17" s="61">
        <f>94400/1000000</f>
        <v>9.4399999999999998E-2</v>
      </c>
      <c r="AB17" s="62">
        <f t="shared" si="9"/>
        <v>3.1466666666666665E-3</v>
      </c>
      <c r="AD17" s="63">
        <v>43634</v>
      </c>
      <c r="AE17" s="63">
        <v>43664</v>
      </c>
      <c r="AF17" s="64">
        <v>181877</v>
      </c>
      <c r="AG17" s="64">
        <f>'Daily Flow-015'!S43</f>
        <v>182821</v>
      </c>
      <c r="AH17" s="65">
        <f t="shared" si="8"/>
        <v>9.4399999999999998E-2</v>
      </c>
    </row>
    <row r="18" spans="1:34">
      <c r="A18" s="49" t="s">
        <v>49</v>
      </c>
      <c r="B18" s="28">
        <f>'Daily Flow-015'!AH13</f>
        <v>1.5315000000000003</v>
      </c>
      <c r="C18" s="28">
        <f>'Daily Flow-015'!AI13</f>
        <v>5.1050000000000012E-2</v>
      </c>
      <c r="D18" s="28">
        <f>'Daily Flow-015'!AJ13</f>
        <v>6.8099999999999994E-2</v>
      </c>
      <c r="E18" s="29">
        <f>'Daily Flow-015'!AH29</f>
        <v>0</v>
      </c>
      <c r="F18" s="66">
        <v>1.23E-2</v>
      </c>
      <c r="G18" s="31">
        <f>F18*'Daily Flow-015'!AH29</f>
        <v>0</v>
      </c>
      <c r="H18" s="28">
        <f t="shared" si="2"/>
        <v>0</v>
      </c>
      <c r="I18" s="28">
        <f t="shared" si="3"/>
        <v>1.5315000000000003</v>
      </c>
      <c r="J18" s="32">
        <v>1.7319999999999999E-2</v>
      </c>
      <c r="K18" s="32">
        <v>0</v>
      </c>
      <c r="L18" s="67">
        <f t="shared" si="11"/>
        <v>1.7319999999999999E-2</v>
      </c>
      <c r="M18" s="28">
        <f t="shared" si="5"/>
        <v>1.5141800000000003</v>
      </c>
      <c r="N18" s="51">
        <v>1.3430145565015372</v>
      </c>
      <c r="O18" s="52">
        <v>7.4000000000000003E-3</v>
      </c>
      <c r="P18" s="53">
        <f t="shared" si="0"/>
        <v>1.1333100000000002E-2</v>
      </c>
      <c r="Q18" s="54">
        <f t="shared" si="6"/>
        <v>1.5255131000000004</v>
      </c>
      <c r="R18" s="55">
        <f t="shared" si="7"/>
        <v>1.3603345565015372</v>
      </c>
      <c r="S18" s="39">
        <f t="shared" si="1"/>
        <v>0.88171206367139576</v>
      </c>
      <c r="T18" s="56">
        <v>0.94300052300640336</v>
      </c>
      <c r="U18" s="49" t="s">
        <v>48</v>
      </c>
      <c r="V18" s="58">
        <v>43664</v>
      </c>
      <c r="W18" s="58">
        <v>43696</v>
      </c>
      <c r="X18" s="59">
        <v>32</v>
      </c>
      <c r="Y18" s="60">
        <v>182821</v>
      </c>
      <c r="Z18" s="60">
        <v>182970</v>
      </c>
      <c r="AA18" s="61">
        <f>14900/1000000</f>
        <v>1.49E-2</v>
      </c>
      <c r="AB18" s="62">
        <f t="shared" si="9"/>
        <v>4.65625E-4</v>
      </c>
      <c r="AD18" s="63">
        <v>43664</v>
      </c>
      <c r="AE18" s="63">
        <v>43696</v>
      </c>
      <c r="AF18" s="64">
        <v>182821</v>
      </c>
      <c r="AG18" s="64">
        <f>'Daily Flow-015'!T44</f>
        <v>182970</v>
      </c>
      <c r="AH18" s="65">
        <f t="shared" si="8"/>
        <v>1.49E-2</v>
      </c>
    </row>
    <row r="19" spans="1:34">
      <c r="A19" s="49" t="s">
        <v>50</v>
      </c>
      <c r="B19" s="28">
        <f>'Daily Flow-015'!AH14</f>
        <v>1.4965000000000004</v>
      </c>
      <c r="C19" s="28">
        <f>'Daily Flow-015'!AI14</f>
        <v>4.8274193548387107E-2</v>
      </c>
      <c r="D19" s="28">
        <f>'Daily Flow-015'!AJ14</f>
        <v>6.83E-2</v>
      </c>
      <c r="E19" s="29">
        <f>'Daily Flow-015'!AH30</f>
        <v>0</v>
      </c>
      <c r="F19" s="66">
        <v>1.23E-2</v>
      </c>
      <c r="G19" s="31">
        <f>F19*'Daily Flow-015'!AH30</f>
        <v>0</v>
      </c>
      <c r="H19" s="28">
        <f t="shared" si="2"/>
        <v>0</v>
      </c>
      <c r="I19" s="28">
        <f t="shared" si="3"/>
        <v>1.4965000000000004</v>
      </c>
      <c r="J19" s="32">
        <v>1.8356000000000001E-2</v>
      </c>
      <c r="K19" s="32">
        <v>0</v>
      </c>
      <c r="L19" s="67">
        <f t="shared" si="11"/>
        <v>1.8356000000000001E-2</v>
      </c>
      <c r="M19" s="28">
        <f t="shared" si="5"/>
        <v>1.4781440000000003</v>
      </c>
      <c r="N19" s="51">
        <v>1.4141062326348477</v>
      </c>
      <c r="O19" s="52">
        <v>7.4000000000000003E-3</v>
      </c>
      <c r="P19" s="53">
        <f t="shared" si="0"/>
        <v>1.1074100000000003E-2</v>
      </c>
      <c r="Q19" s="54">
        <f t="shared" si="6"/>
        <v>1.4892181000000004</v>
      </c>
      <c r="R19" s="55">
        <f t="shared" si="7"/>
        <v>1.4324622326348477</v>
      </c>
      <c r="S19" s="39">
        <f t="shared" si="1"/>
        <v>0.9501769980227488</v>
      </c>
      <c r="T19" s="56">
        <v>0.88495700545133626</v>
      </c>
      <c r="U19" s="49" t="s">
        <v>49</v>
      </c>
      <c r="V19" s="58">
        <v>43696</v>
      </c>
      <c r="W19" s="58">
        <v>43726</v>
      </c>
      <c r="X19" s="59">
        <v>30</v>
      </c>
      <c r="Y19" s="60">
        <v>182970</v>
      </c>
      <c r="Z19" s="60">
        <v>182970</v>
      </c>
      <c r="AA19" s="61">
        <f>0</f>
        <v>0</v>
      </c>
      <c r="AB19" s="62">
        <f t="shared" si="9"/>
        <v>0</v>
      </c>
      <c r="AD19" s="63">
        <v>43696</v>
      </c>
      <c r="AE19" s="63">
        <v>43726</v>
      </c>
      <c r="AF19" s="64">
        <f>AG18</f>
        <v>182970</v>
      </c>
      <c r="AG19" s="64">
        <f>'Daily Flow-015'!T45</f>
        <v>182970</v>
      </c>
      <c r="AH19" s="65">
        <f t="shared" si="8"/>
        <v>0</v>
      </c>
    </row>
    <row r="20" spans="1:34">
      <c r="A20" s="49" t="s">
        <v>51</v>
      </c>
      <c r="B20" s="28">
        <f>'Daily Flow-015'!AH15</f>
        <v>1.4561999999999997</v>
      </c>
      <c r="C20" s="28">
        <f>'Daily Flow-015'!AI15</f>
        <v>4.8539999999999993E-2</v>
      </c>
      <c r="D20" s="28">
        <f>'Daily Flow-015'!AJ15</f>
        <v>7.1099999999999997E-2</v>
      </c>
      <c r="E20" s="29">
        <f>'Daily Flow-015'!AH31</f>
        <v>0</v>
      </c>
      <c r="F20" s="66">
        <v>1.23E-2</v>
      </c>
      <c r="G20" s="31">
        <f>F20*'Daily Flow-015'!AH31</f>
        <v>0</v>
      </c>
      <c r="H20" s="28">
        <f t="shared" si="2"/>
        <v>0</v>
      </c>
      <c r="I20" s="28">
        <f t="shared" si="3"/>
        <v>1.4561999999999997</v>
      </c>
      <c r="J20" s="32">
        <v>1.7780000000000001E-2</v>
      </c>
      <c r="K20" s="32">
        <v>0</v>
      </c>
      <c r="L20" s="67">
        <f t="shared" si="11"/>
        <v>1.7780000000000001E-2</v>
      </c>
      <c r="M20" s="28">
        <f t="shared" si="5"/>
        <v>1.4384199999999998</v>
      </c>
      <c r="N20" s="51">
        <v>1.264321898377345</v>
      </c>
      <c r="O20" s="52">
        <v>7.4000000000000003E-3</v>
      </c>
      <c r="P20" s="53">
        <f t="shared" si="0"/>
        <v>1.0775879999999998E-2</v>
      </c>
      <c r="Q20" s="54">
        <f t="shared" si="6"/>
        <v>1.4491958799999998</v>
      </c>
      <c r="R20" s="55">
        <f t="shared" si="7"/>
        <v>1.2821018983773449</v>
      </c>
      <c r="S20" s="39">
        <f t="shared" si="1"/>
        <v>0.87397612725394314</v>
      </c>
      <c r="T20" s="56">
        <v>0.92189045987593521</v>
      </c>
      <c r="U20" s="49" t="s">
        <v>50</v>
      </c>
      <c r="V20" s="58">
        <v>43726</v>
      </c>
      <c r="W20" s="58">
        <v>43756</v>
      </c>
      <c r="X20" s="59">
        <v>30</v>
      </c>
      <c r="Y20" s="60">
        <v>182970</v>
      </c>
      <c r="Z20" s="60">
        <v>182970</v>
      </c>
      <c r="AA20" s="61">
        <v>0</v>
      </c>
      <c r="AB20" s="62">
        <f t="shared" si="9"/>
        <v>0</v>
      </c>
      <c r="AD20" s="63">
        <v>43726</v>
      </c>
      <c r="AE20" s="63">
        <v>43756</v>
      </c>
      <c r="AF20" s="64">
        <f>AG19</f>
        <v>182970</v>
      </c>
      <c r="AG20" s="64">
        <f>'Daily Flow-015'!S46</f>
        <v>182970</v>
      </c>
      <c r="AH20" s="65">
        <f t="shared" si="8"/>
        <v>0</v>
      </c>
    </row>
    <row r="21" spans="1:34">
      <c r="A21" s="70" t="s">
        <v>52</v>
      </c>
      <c r="B21" s="28">
        <f>'Daily Flow-015'!AH16</f>
        <v>1.1830000000000001</v>
      </c>
      <c r="C21" s="28">
        <f>'Daily Flow-015'!AI16</f>
        <v>3.816129032258065E-2</v>
      </c>
      <c r="D21" s="28">
        <f>'Daily Flow-015'!AJ16</f>
        <v>6.0999999999999999E-2</v>
      </c>
      <c r="E21" s="29">
        <f>'Daily Flow-015'!AH32</f>
        <v>0.26320000000000005</v>
      </c>
      <c r="F21" s="66">
        <v>1.23E-2</v>
      </c>
      <c r="G21" s="31">
        <f>F21*'Daily Flow-015'!AH32</f>
        <v>3.2373600000000008E-3</v>
      </c>
      <c r="H21" s="28">
        <f t="shared" si="2"/>
        <v>0.26643736000000007</v>
      </c>
      <c r="I21" s="28">
        <f t="shared" si="3"/>
        <v>1.4494373600000001</v>
      </c>
      <c r="J21" s="32">
        <v>1.8356000000000001E-2</v>
      </c>
      <c r="K21" s="32">
        <v>0</v>
      </c>
      <c r="L21" s="67">
        <f t="shared" si="11"/>
        <v>1.8356000000000001E-2</v>
      </c>
      <c r="M21" s="28">
        <f t="shared" si="5"/>
        <v>1.4310813600000001</v>
      </c>
      <c r="N21" s="71">
        <v>1.3094966509843076</v>
      </c>
      <c r="O21" s="52">
        <v>7.4000000000000003E-3</v>
      </c>
      <c r="P21" s="53">
        <f t="shared" si="0"/>
        <v>8.7542000000000002E-3</v>
      </c>
      <c r="Q21" s="54">
        <f t="shared" si="6"/>
        <v>1.4398355600000001</v>
      </c>
      <c r="R21" s="55">
        <f t="shared" si="7"/>
        <v>1.3278526509843076</v>
      </c>
      <c r="S21" s="39">
        <f t="shared" si="1"/>
        <v>0.91061605855427352</v>
      </c>
      <c r="T21" s="56">
        <v>0.98733580700696844</v>
      </c>
      <c r="U21" s="49" t="s">
        <v>51</v>
      </c>
      <c r="V21" s="63">
        <v>43756</v>
      </c>
      <c r="W21" s="63">
        <v>43787</v>
      </c>
      <c r="X21" s="72">
        <v>31</v>
      </c>
      <c r="Y21" s="64">
        <v>182970</v>
      </c>
      <c r="Z21" s="64">
        <v>182971</v>
      </c>
      <c r="AA21" s="73">
        <f>100/1000000</f>
        <v>1E-4</v>
      </c>
      <c r="AB21" s="62">
        <f t="shared" si="9"/>
        <v>3.2258064516129032E-6</v>
      </c>
      <c r="AD21" s="63">
        <v>43756</v>
      </c>
      <c r="AE21" s="63">
        <v>43787</v>
      </c>
      <c r="AF21" s="64">
        <f>AG20</f>
        <v>182970</v>
      </c>
      <c r="AG21" s="64">
        <f>'Daily Flow-015'!S47</f>
        <v>182970</v>
      </c>
      <c r="AH21" s="65">
        <f t="shared" si="8"/>
        <v>0</v>
      </c>
    </row>
    <row r="22" spans="1:34">
      <c r="A22" s="74" t="s">
        <v>53</v>
      </c>
      <c r="B22" s="75">
        <f>SUM(B10:B21)</f>
        <v>16.467404000000002</v>
      </c>
      <c r="C22" s="75">
        <f>AVERAGE(C10:C20)</f>
        <v>4.5745860075408477E-2</v>
      </c>
      <c r="D22" s="75">
        <f>MAX(D10:D21)</f>
        <v>8.3900000000000002E-2</v>
      </c>
      <c r="E22" s="76">
        <f>SUM(E10:E21)</f>
        <v>0.82360000000000011</v>
      </c>
      <c r="F22" s="77"/>
      <c r="G22" s="78">
        <f>SUM(G10:G21)</f>
        <v>-1.5448500000000004E-3</v>
      </c>
      <c r="H22" s="75">
        <f>SUM(H10:H21)</f>
        <v>0.82205515000000018</v>
      </c>
      <c r="I22" s="75">
        <f>B22+E22</f>
        <v>17.291004000000001</v>
      </c>
      <c r="J22" s="75">
        <f>SUM(J10:J21)</f>
        <v>0.21768000000000001</v>
      </c>
      <c r="K22" s="75">
        <f>SUM(K10:K21)</f>
        <v>2E-3</v>
      </c>
      <c r="L22" s="79">
        <f>SUM(L10:L21)</f>
        <v>0.21968000000000001</v>
      </c>
      <c r="M22" s="75">
        <f>SUM(M10:M21)</f>
        <v>17.069779149999999</v>
      </c>
      <c r="N22" s="80">
        <f>SUM(N10:N21)</f>
        <v>15.696941427827971</v>
      </c>
      <c r="O22" s="81"/>
      <c r="P22" s="82">
        <f>SUM(P10:P21)</f>
        <v>0.13715404959999999</v>
      </c>
      <c r="Q22" s="83">
        <f>SUM(Q10:Q21)</f>
        <v>17.206933199599998</v>
      </c>
      <c r="R22" s="84">
        <f>SUM(R10:R21)</f>
        <v>15.91662142782797</v>
      </c>
      <c r="S22" s="194"/>
      <c r="T22" s="85"/>
      <c r="U22" s="49" t="s">
        <v>52</v>
      </c>
      <c r="V22" s="58">
        <v>43787</v>
      </c>
      <c r="W22" s="58">
        <v>43816</v>
      </c>
      <c r="X22" s="59">
        <v>29</v>
      </c>
      <c r="Y22" s="60">
        <v>182971</v>
      </c>
      <c r="Z22" s="60">
        <v>185423</v>
      </c>
      <c r="AA22" s="61">
        <f>245200/1000000</f>
        <v>0.2452</v>
      </c>
      <c r="AB22" s="62">
        <f t="shared" si="9"/>
        <v>8.4551724137931043E-3</v>
      </c>
      <c r="AD22" s="63">
        <v>43787</v>
      </c>
      <c r="AE22" s="63">
        <v>43816</v>
      </c>
      <c r="AF22" s="72">
        <v>182970</v>
      </c>
      <c r="AG22" s="64">
        <f>'Daily Flow-015'!R48</f>
        <v>185423</v>
      </c>
      <c r="AH22" s="65">
        <f t="shared" si="8"/>
        <v>0.24529999999999999</v>
      </c>
    </row>
    <row r="23" spans="1:34">
      <c r="A23" s="86"/>
      <c r="B23" s="189">
        <f>SUM(B10:B21)+SUM(E10:E21)</f>
        <v>17.291004000000001</v>
      </c>
      <c r="C23" s="190"/>
      <c r="D23" s="190"/>
      <c r="E23" s="190"/>
      <c r="F23" s="87"/>
      <c r="G23" s="87"/>
      <c r="H23" s="87"/>
      <c r="I23" s="87"/>
      <c r="J23" s="87"/>
      <c r="K23" s="87"/>
      <c r="L23" s="87"/>
      <c r="M23" s="87"/>
      <c r="N23" s="10"/>
      <c r="O23" s="10"/>
      <c r="P23" s="10"/>
      <c r="Q23" s="75"/>
      <c r="R23" s="55">
        <f>SUM(R10:R21)</f>
        <v>15.91662142782797</v>
      </c>
      <c r="S23" s="194"/>
      <c r="T23" s="85"/>
      <c r="U23" s="88"/>
      <c r="V23" s="89"/>
      <c r="W23" s="90"/>
      <c r="X23" s="91"/>
      <c r="Y23" s="92"/>
      <c r="Z23" s="92"/>
      <c r="AA23" s="93">
        <f>SUM(AA11:AA22)</f>
        <v>0.8377</v>
      </c>
      <c r="AB23" s="94"/>
      <c r="AD23" s="10"/>
      <c r="AE23" s="10"/>
      <c r="AF23" s="10"/>
      <c r="AG23" s="10"/>
      <c r="AH23" s="95">
        <f>SUM(AH11:AH22)</f>
        <v>0.8377</v>
      </c>
    </row>
    <row r="24" spans="1:34">
      <c r="A24" s="10"/>
      <c r="B24" s="96">
        <f>SUM('Daily Flow-015'!AH5:AH16)-'Bear Lake'!B22</f>
        <v>0</v>
      </c>
      <c r="C24" s="97" t="s">
        <v>54</v>
      </c>
      <c r="D24" s="98"/>
      <c r="E24" s="96">
        <f>E22-'Daily Flow-015'!AH33</f>
        <v>0</v>
      </c>
      <c r="F24" s="99"/>
      <c r="G24" s="99"/>
      <c r="H24" s="99"/>
      <c r="I24" s="10"/>
      <c r="J24" s="10"/>
      <c r="K24" s="10"/>
      <c r="L24" s="100"/>
      <c r="M24" s="101" t="s">
        <v>55</v>
      </c>
      <c r="N24" s="102">
        <v>0</v>
      </c>
      <c r="O24" s="10"/>
      <c r="P24" s="10"/>
      <c r="Q24" s="103"/>
      <c r="R24" s="104" t="s">
        <v>56</v>
      </c>
      <c r="S24" s="105">
        <f>R23/B23</f>
        <v>0.92051458826959776</v>
      </c>
      <c r="T24" s="106"/>
      <c r="AD24" s="10"/>
      <c r="AE24" s="10"/>
      <c r="AF24" s="10"/>
      <c r="AG24" s="10"/>
      <c r="AH24" s="99"/>
    </row>
    <row r="25" spans="1:34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0"/>
      <c r="O25" s="10"/>
      <c r="P25" s="10"/>
      <c r="Q25" s="107"/>
      <c r="R25" s="10"/>
      <c r="S25" s="10"/>
      <c r="T25" s="10"/>
      <c r="AD25" s="10"/>
      <c r="AE25" s="10"/>
      <c r="AF25" s="10"/>
      <c r="AG25" s="10"/>
      <c r="AH25" s="10"/>
    </row>
    <row r="26" spans="1:34" ht="17.25" customHeight="1">
      <c r="A26" s="108" t="s">
        <v>57</v>
      </c>
      <c r="B26" s="10"/>
      <c r="C26" s="10"/>
      <c r="D26" s="10"/>
      <c r="E26" s="10"/>
      <c r="F26" s="10"/>
      <c r="G26" s="10"/>
      <c r="H26" s="10"/>
      <c r="I26" s="10"/>
      <c r="J26" s="100"/>
      <c r="K26" s="109" t="s">
        <v>58</v>
      </c>
      <c r="L26" s="102">
        <v>0</v>
      </c>
      <c r="M26" s="110"/>
      <c r="N26" s="111"/>
      <c r="O26" s="112"/>
      <c r="P26" s="110"/>
      <c r="Q26" s="113"/>
      <c r="R26" s="10"/>
      <c r="S26" s="10"/>
      <c r="T26" s="10"/>
      <c r="AD26" s="10"/>
      <c r="AE26" s="10"/>
      <c r="AF26" s="10"/>
      <c r="AG26" s="10"/>
      <c r="AH26" s="10"/>
    </row>
    <row r="27" spans="1:34" ht="17.25" customHeight="1">
      <c r="A27" s="114"/>
      <c r="B27" s="10"/>
      <c r="C27" s="10"/>
      <c r="D27" s="10"/>
      <c r="E27" s="10"/>
      <c r="F27" s="10"/>
      <c r="G27" s="10"/>
      <c r="H27" s="10"/>
      <c r="I27" s="10"/>
      <c r="J27" s="115" t="s">
        <v>59</v>
      </c>
      <c r="K27" s="116"/>
      <c r="L27" s="116"/>
      <c r="M27" s="110"/>
      <c r="N27" s="117"/>
      <c r="O27" s="112"/>
      <c r="P27" s="110"/>
      <c r="Q27" s="113"/>
      <c r="R27" s="10"/>
      <c r="S27" s="10"/>
      <c r="T27" s="10"/>
    </row>
    <row r="28" spans="1:34" ht="21" customHeight="1">
      <c r="A28" s="10"/>
      <c r="B28" s="10"/>
      <c r="C28" s="10"/>
      <c r="D28" s="10"/>
      <c r="E28" s="118"/>
      <c r="F28" s="118"/>
      <c r="G28" s="118"/>
      <c r="H28" s="118"/>
      <c r="I28" s="119"/>
      <c r="J28" s="10"/>
      <c r="K28" s="10"/>
      <c r="L28" s="10"/>
      <c r="M28" s="10"/>
      <c r="N28" s="10"/>
      <c r="O28" s="120"/>
      <c r="P28" s="191"/>
      <c r="Q28" s="191"/>
      <c r="R28" s="191"/>
      <c r="S28" s="191"/>
      <c r="T28" s="119"/>
    </row>
    <row r="29" spans="1:34" ht="15" thickBot="1">
      <c r="B29" s="121"/>
      <c r="C29" s="192"/>
      <c r="D29" s="192"/>
      <c r="E29" s="192"/>
      <c r="F29" s="192"/>
      <c r="I29" s="122"/>
      <c r="J29" s="123"/>
      <c r="K29" s="124"/>
      <c r="L29" s="124"/>
      <c r="O29" s="125"/>
      <c r="P29" s="126"/>
      <c r="Q29" s="126"/>
      <c r="R29" s="126"/>
      <c r="S29" s="126"/>
      <c r="T29" s="126"/>
    </row>
    <row r="30" spans="1:34" ht="45" customHeight="1" thickBot="1">
      <c r="B30" s="125"/>
      <c r="C30" s="126"/>
      <c r="D30" s="126"/>
      <c r="E30" s="126"/>
      <c r="F30" s="126"/>
      <c r="I30" s="127"/>
      <c r="J30" s="128"/>
      <c r="K30" s="187" t="s">
        <v>6</v>
      </c>
      <c r="L30" s="188"/>
      <c r="N30" s="128"/>
      <c r="O30" s="193"/>
      <c r="P30" s="193"/>
      <c r="R30" s="129"/>
      <c r="S30" s="130"/>
      <c r="T30" s="130"/>
    </row>
    <row r="31" spans="1:34">
      <c r="B31" s="131"/>
      <c r="C31" s="129"/>
      <c r="D31" s="130"/>
      <c r="E31" s="129"/>
      <c r="F31" s="130"/>
      <c r="J31" s="132" t="s">
        <v>60</v>
      </c>
      <c r="K31" s="133" t="s">
        <v>24</v>
      </c>
      <c r="L31" s="133" t="s">
        <v>11</v>
      </c>
      <c r="M31" s="134" t="s">
        <v>61</v>
      </c>
      <c r="N31" s="128"/>
      <c r="O31" s="135"/>
      <c r="P31" s="135"/>
      <c r="Q31" s="118"/>
      <c r="R31" s="122"/>
      <c r="S31" s="130"/>
      <c r="T31" s="130"/>
    </row>
    <row r="32" spans="1:34">
      <c r="B32" s="131"/>
      <c r="C32" s="129"/>
      <c r="D32" s="130"/>
      <c r="E32" s="129"/>
      <c r="F32" s="130"/>
      <c r="J32" s="132" t="s">
        <v>62</v>
      </c>
      <c r="K32" s="136">
        <v>-2.0400000000000001E-2</v>
      </c>
      <c r="L32" s="137">
        <f>'Daily Flow-015'!B22:V22</f>
        <v>0</v>
      </c>
      <c r="M32" s="134">
        <f>L32*K32</f>
        <v>0</v>
      </c>
      <c r="N32" s="128"/>
      <c r="O32" s="138"/>
      <c r="P32" s="128"/>
      <c r="Q32" s="118"/>
      <c r="R32" s="125"/>
      <c r="S32" s="139"/>
      <c r="T32" s="139"/>
    </row>
    <row r="33" spans="2:17">
      <c r="B33" s="140"/>
      <c r="C33" s="141"/>
      <c r="D33" s="139"/>
      <c r="E33" s="141"/>
      <c r="F33" s="139"/>
      <c r="J33" s="142" t="s">
        <v>63</v>
      </c>
      <c r="K33" s="136">
        <v>1.23E-2</v>
      </c>
      <c r="L33" s="137">
        <f>SUM('Daily Flow-015'!W22:AC22)</f>
        <v>9.4E-2</v>
      </c>
      <c r="M33" s="134">
        <f>L33*K33</f>
        <v>1.1562E-3</v>
      </c>
      <c r="N33" s="143"/>
      <c r="O33" s="138"/>
      <c r="P33" s="128"/>
      <c r="Q33" s="118"/>
    </row>
    <row r="34" spans="2:17" ht="15">
      <c r="M34" s="144">
        <f>SUM(M32:M33)</f>
        <v>1.1562E-3</v>
      </c>
      <c r="Q34" s="145"/>
    </row>
    <row r="35" spans="2:17" ht="15" thickBot="1"/>
    <row r="36" spans="2:17" ht="44.25" customHeight="1" thickBot="1">
      <c r="J36" s="128"/>
      <c r="K36" s="187" t="s">
        <v>64</v>
      </c>
      <c r="L36" s="188"/>
    </row>
    <row r="37" spans="2:17">
      <c r="J37" s="132" t="s">
        <v>60</v>
      </c>
      <c r="K37" s="133" t="s">
        <v>24</v>
      </c>
      <c r="L37" s="133" t="s">
        <v>11</v>
      </c>
      <c r="M37" s="134" t="s">
        <v>61</v>
      </c>
    </row>
    <row r="38" spans="2:17">
      <c r="J38" s="132" t="s">
        <v>65</v>
      </c>
      <c r="K38" s="136">
        <v>9.9000000000000008E-3</v>
      </c>
      <c r="L38" s="137">
        <f>SUM('Daily Flow-015'!B9:V9)</f>
        <v>1.0818000000000001</v>
      </c>
      <c r="M38" s="134">
        <f>L38*K38</f>
        <v>1.0709820000000002E-2</v>
      </c>
    </row>
    <row r="39" spans="2:17">
      <c r="J39" s="142" t="s">
        <v>66</v>
      </c>
      <c r="K39" s="136">
        <v>7.4000000000000003E-3</v>
      </c>
      <c r="L39" s="137">
        <f>SUM('Daily Flow-015'!W9:AF9)</f>
        <v>0.60470000000000002</v>
      </c>
      <c r="M39" s="134">
        <f>L39*K39</f>
        <v>4.4747800000000003E-3</v>
      </c>
    </row>
    <row r="40" spans="2:17" ht="15">
      <c r="M40" s="144">
        <f>SUM(M38:M39)</f>
        <v>1.5184600000000003E-2</v>
      </c>
    </row>
  </sheetData>
  <mergeCells count="14">
    <mergeCell ref="F8:H8"/>
    <mergeCell ref="J8:L8"/>
    <mergeCell ref="O8:P8"/>
    <mergeCell ref="V8:AB8"/>
    <mergeCell ref="AD8:AH8"/>
    <mergeCell ref="K36:L36"/>
    <mergeCell ref="B23:E23"/>
    <mergeCell ref="P28:Q28"/>
    <mergeCell ref="R28:S28"/>
    <mergeCell ref="C29:D29"/>
    <mergeCell ref="E29:F29"/>
    <mergeCell ref="K30:L30"/>
    <mergeCell ref="O30:P30"/>
    <mergeCell ref="S22:S23"/>
  </mergeCells>
  <conditionalFormatting sqref="S24">
    <cfRule type="cellIs" dxfId="1" priority="3" operator="lessThan">
      <formula>0.9</formula>
    </cfRule>
  </conditionalFormatting>
  <conditionalFormatting sqref="S10:S21">
    <cfRule type="cellIs" dxfId="0" priority="2" operator="lessThan">
      <formula>0.9</formula>
    </cfRule>
  </conditionalFormatting>
  <conditionalFormatting sqref="D10:D21">
    <cfRule type="cellIs" priority="1" operator="greaterThan">
      <formula>0.259</formula>
    </cfRule>
  </conditionalFormatting>
  <hyperlinks>
    <hyperlink ref="A6" location="'Hyper Links'!A1" display="'Hyper Links'!A1" xr:uid="{29459359-F131-4695-A96B-28F2978509D6}"/>
    <hyperlink ref="A26" location="'Water Loss-Use'!A1" display="'Water Loss-Use'!A1" xr:uid="{41C01637-5B87-467A-8AE3-720A415BA114}"/>
  </hyperlinks>
  <pageMargins left="0.7" right="0.7" top="0.75" bottom="0.75" header="0.3" footer="0.3"/>
  <pageSetup orientation="portrait" r:id="rId1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D8ABA2F-6488-40E5-9339-8046B93C4EC7}">
  <dimension ref="A1:AT48"/>
  <sheetViews>
    <sheetView zoomScaleNormal="100" workbookViewId="0">
      <selection activeCell="S10" sqref="S10:S21"/>
    </sheetView>
  </sheetViews>
  <sheetFormatPr defaultRowHeight="14.25"/>
  <cols>
    <col min="1" max="1" width="11.125" customWidth="1"/>
    <col min="2" max="2" width="6.75" customWidth="1"/>
    <col min="3" max="3" width="7.625" customWidth="1"/>
    <col min="4" max="11" width="6.75" customWidth="1"/>
    <col min="12" max="12" width="7.375" customWidth="1"/>
    <col min="13" max="24" width="6.75" customWidth="1"/>
    <col min="25" max="26" width="8.125" customWidth="1"/>
    <col min="27" max="32" width="6.75" customWidth="1"/>
    <col min="33" max="33" width="0.625" customWidth="1"/>
    <col min="34" max="34" width="6.75" customWidth="1"/>
    <col min="35" max="35" width="7.25" customWidth="1"/>
    <col min="36" max="36" width="6.75" customWidth="1"/>
    <col min="37" max="37" width="8.375" style="150" customWidth="1"/>
  </cols>
  <sheetData>
    <row r="1" spans="1:46" ht="15.75">
      <c r="A1" s="146" t="s">
        <v>67</v>
      </c>
      <c r="B1" s="147"/>
      <c r="C1" s="147"/>
      <c r="D1" s="147"/>
      <c r="E1" s="147"/>
      <c r="F1" s="148" t="s">
        <v>68</v>
      </c>
      <c r="G1" s="149"/>
      <c r="H1" s="149"/>
      <c r="I1" s="149"/>
      <c r="J1" s="149"/>
      <c r="K1" s="7" t="s">
        <v>5</v>
      </c>
      <c r="L1" s="149"/>
      <c r="M1" s="149"/>
      <c r="N1" s="149"/>
      <c r="O1" s="149"/>
      <c r="P1" s="149"/>
      <c r="Q1" s="149"/>
      <c r="R1" s="149"/>
      <c r="S1" s="149"/>
      <c r="T1" s="149"/>
      <c r="U1" s="149"/>
      <c r="V1" s="149"/>
      <c r="W1" s="149"/>
      <c r="X1" s="149"/>
      <c r="Y1" s="149"/>
      <c r="Z1" s="149"/>
      <c r="AA1" s="149"/>
      <c r="AB1" s="149"/>
      <c r="AC1" s="149"/>
      <c r="AD1" s="149"/>
      <c r="AE1" s="149"/>
      <c r="AF1" s="149"/>
      <c r="AH1" s="4"/>
      <c r="AI1" s="4"/>
      <c r="AJ1" s="4"/>
      <c r="AM1" s="5"/>
      <c r="AN1" s="5"/>
      <c r="AO1" s="5"/>
      <c r="AP1" s="5"/>
      <c r="AQ1" s="5"/>
      <c r="AR1" s="5"/>
      <c r="AS1" s="5"/>
      <c r="AT1" s="5"/>
    </row>
    <row r="2" spans="1:46">
      <c r="A2" s="151"/>
      <c r="B2" s="152"/>
      <c r="C2" s="153"/>
      <c r="D2" s="152"/>
      <c r="E2" s="152"/>
      <c r="F2" s="154"/>
      <c r="G2" s="154"/>
      <c r="H2" s="154"/>
      <c r="I2" s="154"/>
      <c r="J2" s="154"/>
      <c r="K2" s="154"/>
      <c r="L2" s="154"/>
      <c r="M2" s="154"/>
      <c r="N2" s="154"/>
      <c r="O2" s="154"/>
      <c r="P2" s="154"/>
      <c r="Q2" s="154"/>
      <c r="R2" s="154"/>
      <c r="S2" s="154"/>
      <c r="T2" s="154"/>
      <c r="U2" s="154"/>
      <c r="V2" s="154"/>
      <c r="W2" s="154"/>
      <c r="X2" s="154"/>
      <c r="Y2" s="154"/>
      <c r="Z2" s="154"/>
      <c r="AA2" s="154"/>
      <c r="AB2" s="154"/>
      <c r="AC2" s="154"/>
      <c r="AD2" s="154"/>
      <c r="AE2" s="154"/>
      <c r="AF2" s="154"/>
      <c r="AH2" s="4"/>
      <c r="AI2" s="4"/>
      <c r="AJ2" s="4"/>
    </row>
    <row r="3" spans="1:46">
      <c r="A3" s="5"/>
      <c r="B3" s="152"/>
      <c r="C3" s="152"/>
      <c r="D3" s="152"/>
      <c r="E3" s="152"/>
      <c r="F3" s="154"/>
      <c r="G3" s="154"/>
      <c r="H3" s="154"/>
      <c r="I3" s="154"/>
      <c r="J3" s="154"/>
      <c r="K3" s="154"/>
      <c r="L3" s="154"/>
      <c r="M3" s="154"/>
      <c r="N3" s="154"/>
      <c r="O3" s="154"/>
      <c r="P3" s="154"/>
      <c r="Q3" s="154"/>
      <c r="R3" s="154"/>
      <c r="S3" s="154"/>
      <c r="T3" s="154"/>
      <c r="U3" s="154"/>
      <c r="V3" s="154"/>
      <c r="W3" s="154"/>
      <c r="X3" s="154"/>
      <c r="Y3" s="154"/>
      <c r="Z3" s="154"/>
      <c r="AA3" s="154"/>
      <c r="AB3" s="154"/>
      <c r="AC3" s="154"/>
      <c r="AD3" s="154"/>
      <c r="AE3" s="154"/>
      <c r="AF3" s="154"/>
      <c r="AH3" s="4"/>
      <c r="AI3" s="4"/>
      <c r="AJ3" s="4"/>
    </row>
    <row r="4" spans="1:46">
      <c r="A4" s="155" t="s">
        <v>69</v>
      </c>
      <c r="B4" s="155">
        <v>1</v>
      </c>
      <c r="C4" s="155">
        <v>2</v>
      </c>
      <c r="D4" s="155">
        <v>3</v>
      </c>
      <c r="E4" s="155">
        <v>4</v>
      </c>
      <c r="F4" s="155">
        <v>5</v>
      </c>
      <c r="G4" s="155">
        <v>6</v>
      </c>
      <c r="H4" s="155">
        <v>7</v>
      </c>
      <c r="I4" s="155">
        <v>8</v>
      </c>
      <c r="J4" s="155">
        <v>9</v>
      </c>
      <c r="K4" s="155">
        <v>10</v>
      </c>
      <c r="L4" s="155">
        <v>11</v>
      </c>
      <c r="M4" s="155">
        <v>12</v>
      </c>
      <c r="N4" s="155">
        <v>13</v>
      </c>
      <c r="O4" s="155">
        <v>14</v>
      </c>
      <c r="P4" s="155">
        <v>15</v>
      </c>
      <c r="Q4" s="155">
        <v>16</v>
      </c>
      <c r="R4" s="155">
        <v>17</v>
      </c>
      <c r="S4" s="155">
        <v>18</v>
      </c>
      <c r="T4" s="155">
        <v>19</v>
      </c>
      <c r="U4" s="155">
        <v>20</v>
      </c>
      <c r="V4" s="155">
        <v>21</v>
      </c>
      <c r="W4" s="155">
        <v>22</v>
      </c>
      <c r="X4" s="155">
        <v>23</v>
      </c>
      <c r="Y4" s="155">
        <v>24</v>
      </c>
      <c r="Z4" s="155">
        <v>25</v>
      </c>
      <c r="AA4" s="155">
        <v>26</v>
      </c>
      <c r="AB4" s="155">
        <v>27</v>
      </c>
      <c r="AC4" s="155">
        <v>28</v>
      </c>
      <c r="AD4" s="155">
        <v>29</v>
      </c>
      <c r="AE4" s="155">
        <v>30</v>
      </c>
      <c r="AF4" s="155">
        <v>31</v>
      </c>
      <c r="AG4" s="156"/>
      <c r="AH4" s="157" t="s">
        <v>70</v>
      </c>
      <c r="AI4" s="157" t="s">
        <v>71</v>
      </c>
      <c r="AJ4" s="157" t="s">
        <v>72</v>
      </c>
      <c r="AK4" s="158" t="s">
        <v>73</v>
      </c>
    </row>
    <row r="5" spans="1:46">
      <c r="A5" s="57">
        <v>43466</v>
      </c>
      <c r="B5" s="61">
        <v>0</v>
      </c>
      <c r="C5" s="61">
        <v>0</v>
      </c>
      <c r="D5" s="61">
        <v>0</v>
      </c>
      <c r="E5" s="61">
        <v>0</v>
      </c>
      <c r="F5" s="61">
        <v>0</v>
      </c>
      <c r="G5" s="61">
        <v>0</v>
      </c>
      <c r="H5" s="61">
        <v>0</v>
      </c>
      <c r="I5" s="61">
        <v>0</v>
      </c>
      <c r="J5" s="61">
        <v>0</v>
      </c>
      <c r="K5" s="61">
        <v>3.6400000000000002E-2</v>
      </c>
      <c r="L5" s="61">
        <v>3.56E-2</v>
      </c>
      <c r="M5" s="61">
        <v>3.5499999999999997E-2</v>
      </c>
      <c r="N5" s="61">
        <v>5.1200000000000002E-2</v>
      </c>
      <c r="O5" s="61">
        <v>4.0800000000000003E-2</v>
      </c>
      <c r="P5" s="61">
        <v>3.5200000000000002E-2</v>
      </c>
      <c r="Q5" s="61">
        <v>4.3200000000000002E-2</v>
      </c>
      <c r="R5" s="61">
        <v>3.5999999999999997E-2</v>
      </c>
      <c r="S5" s="61">
        <v>3.9899999999999998E-2</v>
      </c>
      <c r="T5" s="61">
        <v>4.02E-2</v>
      </c>
      <c r="U5" s="61">
        <v>4.8899999999999999E-2</v>
      </c>
      <c r="V5" s="61">
        <v>3.49E-2</v>
      </c>
      <c r="W5" s="61">
        <v>4.7100000000000003E-2</v>
      </c>
      <c r="X5" s="61">
        <v>4.4499999999999998E-2</v>
      </c>
      <c r="Y5" s="61">
        <v>3.9600000000000003E-2</v>
      </c>
      <c r="Z5" s="61">
        <v>3.8600000000000002E-2</v>
      </c>
      <c r="AA5" s="61">
        <v>3.44E-2</v>
      </c>
      <c r="AB5" s="61">
        <v>4.8099999999999997E-2</v>
      </c>
      <c r="AC5" s="61">
        <v>4.6399999999999997E-2</v>
      </c>
      <c r="AD5" s="61">
        <v>4.2900000000000001E-2</v>
      </c>
      <c r="AE5" s="61">
        <v>3.2199999999999999E-2</v>
      </c>
      <c r="AF5" s="61">
        <v>4.6600000000000003E-2</v>
      </c>
      <c r="AG5" s="159"/>
      <c r="AH5" s="160">
        <v>0.8982</v>
      </c>
      <c r="AI5" s="161">
        <v>2.8974193548387098E-2</v>
      </c>
      <c r="AJ5" s="162">
        <v>5.1200000000000002E-2</v>
      </c>
      <c r="AK5" s="163">
        <v>0</v>
      </c>
    </row>
    <row r="6" spans="1:46">
      <c r="A6" s="49" t="s">
        <v>39</v>
      </c>
      <c r="B6" s="61">
        <v>4.24E-2</v>
      </c>
      <c r="C6" s="61">
        <v>3.7100000000000001E-2</v>
      </c>
      <c r="D6" s="61">
        <v>5.6099999999999997E-2</v>
      </c>
      <c r="E6" s="61">
        <v>3.9600000000000003E-2</v>
      </c>
      <c r="F6" s="61">
        <v>4.0300000000000002E-2</v>
      </c>
      <c r="G6" s="61">
        <v>5.1799999999999999E-2</v>
      </c>
      <c r="H6" s="61">
        <v>5.21E-2</v>
      </c>
      <c r="I6" s="61">
        <v>3.61E-2</v>
      </c>
      <c r="J6" s="61">
        <v>3.5400000000000001E-2</v>
      </c>
      <c r="K6" s="61">
        <v>4.6600000000000003E-2</v>
      </c>
      <c r="L6" s="61">
        <v>3.6600000000000001E-2</v>
      </c>
      <c r="M6" s="61">
        <v>4.58E-2</v>
      </c>
      <c r="N6" s="61">
        <v>3.7100000000000001E-2</v>
      </c>
      <c r="O6" s="61">
        <v>3.56E-2</v>
      </c>
      <c r="P6" s="61">
        <v>3.9600000000000003E-2</v>
      </c>
      <c r="Q6" s="61">
        <v>3.61E-2</v>
      </c>
      <c r="R6" s="61">
        <v>5.6599999999999998E-2</v>
      </c>
      <c r="S6" s="61">
        <v>4.1500000000000002E-2</v>
      </c>
      <c r="T6" s="61">
        <v>4.4299999999999999E-2</v>
      </c>
      <c r="U6" s="61">
        <v>4.6800000000000001E-2</v>
      </c>
      <c r="V6" s="61">
        <v>4.7E-2</v>
      </c>
      <c r="W6" s="61">
        <v>4.4499999999999998E-2</v>
      </c>
      <c r="X6" s="61">
        <v>4.3799999999999999E-2</v>
      </c>
      <c r="Y6" s="61">
        <v>0</v>
      </c>
      <c r="Z6" s="61">
        <v>0</v>
      </c>
      <c r="AA6" s="61">
        <v>5.1799999999999999E-2</v>
      </c>
      <c r="AB6" s="61">
        <v>3.7600000000000001E-2</v>
      </c>
      <c r="AC6" s="61">
        <v>3.9800000000000002E-2</v>
      </c>
      <c r="AD6" s="164"/>
      <c r="AE6" s="164"/>
      <c r="AF6" s="164"/>
      <c r="AG6" s="165"/>
      <c r="AH6" s="160">
        <v>1.1220000000000001</v>
      </c>
      <c r="AI6" s="161">
        <v>4.0071428571428577E-2</v>
      </c>
      <c r="AJ6" s="162">
        <v>5.6599999999999998E-2</v>
      </c>
      <c r="AK6" s="163">
        <v>0</v>
      </c>
    </row>
    <row r="7" spans="1:46">
      <c r="A7" s="49" t="s">
        <v>41</v>
      </c>
      <c r="B7" s="61">
        <v>5.21E-2</v>
      </c>
      <c r="C7" s="61">
        <v>4.3999999999999997E-2</v>
      </c>
      <c r="D7" s="61">
        <v>5.1999999999999998E-2</v>
      </c>
      <c r="E7" s="61">
        <v>4.2599999999999999E-2</v>
      </c>
      <c r="F7" s="61">
        <v>5.6599999999999998E-2</v>
      </c>
      <c r="G7" s="61">
        <v>3.9300000000000002E-2</v>
      </c>
      <c r="H7" s="61">
        <v>4.6399999999999997E-2</v>
      </c>
      <c r="I7" s="61">
        <v>5.0799999999999998E-2</v>
      </c>
      <c r="J7" s="61">
        <v>4.5100000000000001E-2</v>
      </c>
      <c r="K7" s="61">
        <v>4.1799999999999997E-2</v>
      </c>
      <c r="L7" s="61">
        <v>5.3760000000000002E-2</v>
      </c>
      <c r="M7" s="61">
        <v>4.7039999999999998E-2</v>
      </c>
      <c r="N7" s="61">
        <v>5.2415999999999997E-2</v>
      </c>
      <c r="O7" s="61">
        <v>4.8384000000000003E-2</v>
      </c>
      <c r="P7" s="61">
        <v>5.1071999999999999E-2</v>
      </c>
      <c r="Q7" s="61">
        <v>6.1823999999999997E-2</v>
      </c>
      <c r="R7" s="61">
        <v>5.9136000000000001E-2</v>
      </c>
      <c r="S7" s="61">
        <v>3.4944000000000003E-2</v>
      </c>
      <c r="T7" s="61">
        <v>5.7792000000000003E-2</v>
      </c>
      <c r="U7" s="61">
        <v>4.7039999999999998E-2</v>
      </c>
      <c r="V7" s="61">
        <v>4.0320000000000002E-2</v>
      </c>
      <c r="W7" s="61">
        <v>4.4352000000000003E-2</v>
      </c>
      <c r="X7" s="61">
        <v>5.3760000000000002E-2</v>
      </c>
      <c r="Y7" s="61">
        <v>5.9136000000000001E-2</v>
      </c>
      <c r="Z7" s="61">
        <v>4.9728000000000001E-2</v>
      </c>
      <c r="AA7" s="61">
        <v>4.7199999999999999E-2</v>
      </c>
      <c r="AB7" s="61">
        <v>5.4300000000000001E-2</v>
      </c>
      <c r="AC7" s="61">
        <v>3.5700000000000003E-2</v>
      </c>
      <c r="AD7" s="61">
        <v>5.6500000000000002E-2</v>
      </c>
      <c r="AE7" s="61">
        <v>4.1099999999999998E-2</v>
      </c>
      <c r="AF7" s="61">
        <v>6.0100000000000001E-2</v>
      </c>
      <c r="AG7" s="159"/>
      <c r="AH7" s="160">
        <v>1.5263039999999997</v>
      </c>
      <c r="AI7" s="161">
        <v>4.9235612903225798E-2</v>
      </c>
      <c r="AJ7" s="162">
        <v>6.1823999999999997E-2</v>
      </c>
      <c r="AK7" s="163">
        <v>0</v>
      </c>
    </row>
    <row r="8" spans="1:46">
      <c r="A8" s="49" t="s">
        <v>42</v>
      </c>
      <c r="B8" s="61">
        <v>4.9000000000000002E-2</v>
      </c>
      <c r="C8" s="61">
        <v>4.7500000000000001E-2</v>
      </c>
      <c r="D8" s="61">
        <v>4.1399999999999999E-2</v>
      </c>
      <c r="E8" s="61">
        <v>4.7800000000000002E-2</v>
      </c>
      <c r="F8" s="61">
        <v>5.7500000000000002E-2</v>
      </c>
      <c r="G8" s="61">
        <v>3.61E-2</v>
      </c>
      <c r="H8" s="61">
        <v>6.1400000000000003E-2</v>
      </c>
      <c r="I8" s="61">
        <v>5.1400000000000001E-2</v>
      </c>
      <c r="J8" s="61">
        <v>5.1499999999999997E-2</v>
      </c>
      <c r="K8" s="61">
        <v>4.7399999999999998E-2</v>
      </c>
      <c r="L8" s="61">
        <v>4.0599999999999997E-2</v>
      </c>
      <c r="M8" s="61">
        <v>5.6800000000000003E-2</v>
      </c>
      <c r="N8" s="61">
        <v>4.1099999999999998E-2</v>
      </c>
      <c r="O8" s="61">
        <v>6.9500000000000006E-2</v>
      </c>
      <c r="P8" s="61">
        <v>5.2400000000000002E-2</v>
      </c>
      <c r="Q8" s="61">
        <v>5.2299999999999999E-2</v>
      </c>
      <c r="R8" s="61">
        <v>4.2200000000000001E-2</v>
      </c>
      <c r="S8" s="61">
        <v>4.4299999999999999E-2</v>
      </c>
      <c r="T8" s="61">
        <v>5.04E-2</v>
      </c>
      <c r="U8" s="61">
        <v>3.4700000000000002E-2</v>
      </c>
      <c r="V8" s="61">
        <v>5.67E-2</v>
      </c>
      <c r="W8" s="61">
        <v>3.7699999999999997E-2</v>
      </c>
      <c r="X8" s="61">
        <v>4.87E-2</v>
      </c>
      <c r="Y8" s="61">
        <v>5.28E-2</v>
      </c>
      <c r="Z8" s="61">
        <v>4.2299999999999997E-2</v>
      </c>
      <c r="AA8" s="61">
        <v>4.4299999999999999E-2</v>
      </c>
      <c r="AB8" s="61">
        <v>4.1099999999999998E-2</v>
      </c>
      <c r="AC8" s="61">
        <v>7.4999999999999997E-2</v>
      </c>
      <c r="AD8" s="61">
        <v>5.8799999999999998E-2</v>
      </c>
      <c r="AE8" s="61">
        <v>5.7099999999999998E-2</v>
      </c>
      <c r="AF8" s="164"/>
      <c r="AG8" s="165"/>
      <c r="AH8" s="160">
        <v>1.4897999999999998</v>
      </c>
      <c r="AI8" s="161">
        <v>4.9659999999999996E-2</v>
      </c>
      <c r="AJ8" s="162">
        <v>7.4999999999999997E-2</v>
      </c>
      <c r="AK8" s="163">
        <v>0</v>
      </c>
    </row>
    <row r="9" spans="1:46">
      <c r="A9" s="49" t="s">
        <v>43</v>
      </c>
      <c r="B9" s="61">
        <v>4.9200000000000001E-2</v>
      </c>
      <c r="C9" s="61">
        <v>6.6600000000000006E-2</v>
      </c>
      <c r="D9" s="61">
        <v>4.0500000000000001E-2</v>
      </c>
      <c r="E9" s="61">
        <v>4.4999999999999998E-2</v>
      </c>
      <c r="F9" s="61">
        <v>5.8200000000000002E-2</v>
      </c>
      <c r="G9" s="61">
        <v>4.1399999999999999E-2</v>
      </c>
      <c r="H9" s="61">
        <v>4.3900000000000002E-2</v>
      </c>
      <c r="I9" s="61">
        <v>5.3400000000000003E-2</v>
      </c>
      <c r="J9" s="61">
        <v>5.1400000000000001E-2</v>
      </c>
      <c r="K9" s="61">
        <v>5.1799999999999999E-2</v>
      </c>
      <c r="L9" s="61">
        <v>5.6599999999999998E-2</v>
      </c>
      <c r="M9" s="61">
        <v>6.1199999999999997E-2</v>
      </c>
      <c r="N9" s="61">
        <v>4.4400000000000002E-2</v>
      </c>
      <c r="O9" s="61">
        <v>3.8100000000000002E-2</v>
      </c>
      <c r="P9" s="61">
        <v>4.9500000000000002E-2</v>
      </c>
      <c r="Q9" s="61">
        <v>4.7500000000000001E-2</v>
      </c>
      <c r="R9" s="61">
        <v>5.0200000000000002E-2</v>
      </c>
      <c r="S9" s="61">
        <v>3.9899999999999998E-2</v>
      </c>
      <c r="T9" s="61">
        <v>8.3900000000000002E-2</v>
      </c>
      <c r="U9" s="61">
        <v>5.4199999999999998E-2</v>
      </c>
      <c r="V9" s="61">
        <v>5.4899999999999997E-2</v>
      </c>
      <c r="W9" s="61">
        <v>7.0099999999999996E-2</v>
      </c>
      <c r="X9" s="61">
        <v>5.6500000000000002E-2</v>
      </c>
      <c r="Y9" s="61">
        <v>4.7E-2</v>
      </c>
      <c r="Z9" s="61">
        <v>4.5600000000000002E-2</v>
      </c>
      <c r="AA9" s="61">
        <v>8.3299999999999999E-2</v>
      </c>
      <c r="AB9" s="61">
        <v>4.87E-2</v>
      </c>
      <c r="AC9" s="61">
        <v>8.0500000000000002E-2</v>
      </c>
      <c r="AD9" s="61">
        <v>5.5E-2</v>
      </c>
      <c r="AE9" s="61">
        <v>5.9900000000000002E-2</v>
      </c>
      <c r="AF9" s="61">
        <v>5.8099999999999999E-2</v>
      </c>
      <c r="AG9" s="159"/>
      <c r="AH9" s="160">
        <v>1.6865000000000001</v>
      </c>
      <c r="AI9" s="161">
        <v>5.4403225806451613E-2</v>
      </c>
      <c r="AJ9" s="162">
        <v>8.3900000000000002E-2</v>
      </c>
      <c r="AK9" s="163">
        <v>0</v>
      </c>
    </row>
    <row r="10" spans="1:46">
      <c r="A10" s="49" t="s">
        <v>46</v>
      </c>
      <c r="B10" s="61">
        <v>7.5899999999999995E-2</v>
      </c>
      <c r="C10" s="61">
        <v>5.0099999999999999E-2</v>
      </c>
      <c r="D10" s="61">
        <v>4.87E-2</v>
      </c>
      <c r="E10" s="61">
        <v>6.0999999999999999E-2</v>
      </c>
      <c r="F10" s="61">
        <v>7.4700000000000003E-2</v>
      </c>
      <c r="G10" s="61">
        <v>4.41E-2</v>
      </c>
      <c r="H10" s="61">
        <v>4.3400000000000001E-2</v>
      </c>
      <c r="I10" s="61">
        <v>3.6799999999999999E-2</v>
      </c>
      <c r="J10" s="61">
        <v>5.16E-2</v>
      </c>
      <c r="K10" s="61">
        <v>3.73E-2</v>
      </c>
      <c r="L10" s="61">
        <v>4.1599999999999998E-2</v>
      </c>
      <c r="M10" s="61">
        <v>3.9399999999999998E-2</v>
      </c>
      <c r="N10" s="61">
        <v>4.3900000000000002E-2</v>
      </c>
      <c r="O10" s="61">
        <v>3.5299999999999998E-2</v>
      </c>
      <c r="P10" s="61">
        <v>3.1699999999999999E-2</v>
      </c>
      <c r="Q10" s="61">
        <v>4.7899999999999998E-2</v>
      </c>
      <c r="R10" s="61">
        <v>4.9000000000000002E-2</v>
      </c>
      <c r="S10" s="61">
        <v>3.7100000000000001E-2</v>
      </c>
      <c r="T10" s="61">
        <v>3.7600000000000001E-2</v>
      </c>
      <c r="U10" s="61">
        <v>3.5099999999999999E-2</v>
      </c>
      <c r="V10" s="61">
        <v>3.09E-2</v>
      </c>
      <c r="W10" s="61">
        <v>4.5600000000000002E-2</v>
      </c>
      <c r="X10" s="61">
        <v>6.4500000000000002E-2</v>
      </c>
      <c r="Y10" s="61">
        <v>5.2600000000000001E-2</v>
      </c>
      <c r="Z10" s="61">
        <v>5.8299999999999998E-2</v>
      </c>
      <c r="AA10" s="61">
        <v>4.48E-2</v>
      </c>
      <c r="AB10" s="61">
        <v>4.8000000000000001E-2</v>
      </c>
      <c r="AC10" s="61">
        <v>5.0099999999999999E-2</v>
      </c>
      <c r="AD10" s="61">
        <v>4.7100000000000003E-2</v>
      </c>
      <c r="AE10" s="61">
        <v>0</v>
      </c>
      <c r="AF10" s="164"/>
      <c r="AG10" s="165"/>
      <c r="AH10" s="160">
        <v>1.3641000000000001</v>
      </c>
      <c r="AI10" s="161">
        <v>4.5470000000000003E-2</v>
      </c>
      <c r="AJ10" s="162">
        <v>7.5899999999999995E-2</v>
      </c>
      <c r="AK10" s="163">
        <v>0</v>
      </c>
    </row>
    <row r="11" spans="1:46">
      <c r="A11" s="49" t="s">
        <v>47</v>
      </c>
      <c r="B11" s="61">
        <v>0</v>
      </c>
      <c r="C11" s="61">
        <v>4.65E-2</v>
      </c>
      <c r="D11" s="61">
        <v>5.1700000000000003E-2</v>
      </c>
      <c r="E11" s="61">
        <v>3.9199999999999999E-2</v>
      </c>
      <c r="F11" s="61">
        <v>4.4699999999999997E-2</v>
      </c>
      <c r="G11" s="61">
        <v>3.9800000000000002E-2</v>
      </c>
      <c r="H11" s="61">
        <v>4.7199999999999999E-2</v>
      </c>
      <c r="I11" s="61">
        <v>3.9300000000000002E-2</v>
      </c>
      <c r="J11" s="61">
        <v>3.9800000000000002E-2</v>
      </c>
      <c r="K11" s="61">
        <v>4.99E-2</v>
      </c>
      <c r="L11" s="61">
        <v>4.3900000000000002E-2</v>
      </c>
      <c r="M11" s="61">
        <v>4.9399999999999999E-2</v>
      </c>
      <c r="N11" s="61">
        <v>3.6200000000000003E-2</v>
      </c>
      <c r="O11" s="61">
        <v>5.6599999999999998E-2</v>
      </c>
      <c r="P11" s="61">
        <v>5.0099999999999999E-2</v>
      </c>
      <c r="Q11" s="61">
        <v>4.8599999999999997E-2</v>
      </c>
      <c r="R11" s="61">
        <v>5.8000000000000003E-2</v>
      </c>
      <c r="S11" s="61">
        <v>4.3799999999999999E-2</v>
      </c>
      <c r="T11" s="61">
        <v>3.6299999999999999E-2</v>
      </c>
      <c r="U11" s="61">
        <v>3.5900000000000001E-2</v>
      </c>
      <c r="V11" s="61">
        <v>5.7599999999999998E-2</v>
      </c>
      <c r="W11" s="61">
        <v>3.9699999999999999E-2</v>
      </c>
      <c r="X11" s="61">
        <v>4.6899999999999997E-2</v>
      </c>
      <c r="Y11" s="61">
        <v>4.8800000000000003E-2</v>
      </c>
      <c r="Z11" s="61">
        <v>0.04</v>
      </c>
      <c r="AA11" s="61">
        <v>3.95E-2</v>
      </c>
      <c r="AB11" s="61">
        <v>3.5999999999999997E-2</v>
      </c>
      <c r="AC11" s="61">
        <v>5.5300000000000002E-2</v>
      </c>
      <c r="AD11" s="61">
        <v>4.1799999999999997E-2</v>
      </c>
      <c r="AE11" s="61">
        <v>4.4200000000000003E-2</v>
      </c>
      <c r="AF11" s="61">
        <v>4.3499999999999997E-2</v>
      </c>
      <c r="AG11" s="159"/>
      <c r="AH11" s="160">
        <v>1.3502000000000001</v>
      </c>
      <c r="AI11" s="161">
        <v>4.3554838709677419E-2</v>
      </c>
      <c r="AJ11" s="162">
        <v>5.8000000000000003E-2</v>
      </c>
      <c r="AK11" s="163">
        <v>0</v>
      </c>
    </row>
    <row r="12" spans="1:46">
      <c r="A12" s="49" t="s">
        <v>48</v>
      </c>
      <c r="B12" s="61">
        <v>4.36E-2</v>
      </c>
      <c r="C12" s="61">
        <v>3.9800000000000002E-2</v>
      </c>
      <c r="D12" s="61">
        <v>3.9699999999999999E-2</v>
      </c>
      <c r="E12" s="61">
        <v>5.3900000000000003E-2</v>
      </c>
      <c r="F12" s="61">
        <v>3.6700000000000003E-2</v>
      </c>
      <c r="G12" s="61">
        <v>4.8300000000000003E-2</v>
      </c>
      <c r="H12" s="61">
        <v>3.7199999999999997E-2</v>
      </c>
      <c r="I12" s="61">
        <v>4.48E-2</v>
      </c>
      <c r="J12" s="61">
        <v>3.3700000000000001E-2</v>
      </c>
      <c r="K12" s="61">
        <v>4.0800000000000003E-2</v>
      </c>
      <c r="L12" s="61">
        <v>5.7299999999999997E-2</v>
      </c>
      <c r="M12" s="61">
        <v>4.9200000000000001E-2</v>
      </c>
      <c r="N12" s="61">
        <v>2.53E-2</v>
      </c>
      <c r="O12" s="61">
        <v>4.0099999999999997E-2</v>
      </c>
      <c r="P12" s="61">
        <v>3.9300000000000002E-2</v>
      </c>
      <c r="Q12" s="61">
        <v>3.8600000000000002E-2</v>
      </c>
      <c r="R12" s="61">
        <v>4.4499999999999998E-2</v>
      </c>
      <c r="S12" s="61">
        <v>4.19E-2</v>
      </c>
      <c r="T12" s="61">
        <v>5.0799999999999998E-2</v>
      </c>
      <c r="U12" s="61">
        <v>5.8299999999999998E-2</v>
      </c>
      <c r="V12" s="61">
        <v>2.9700000000000001E-2</v>
      </c>
      <c r="W12" s="61">
        <v>5.7700000000000001E-2</v>
      </c>
      <c r="X12" s="61">
        <v>4.1599999999999998E-2</v>
      </c>
      <c r="Y12" s="61">
        <v>4.2000000000000003E-2</v>
      </c>
      <c r="Z12" s="61">
        <v>6.4399999999999999E-2</v>
      </c>
      <c r="AA12" s="61">
        <v>5.57E-2</v>
      </c>
      <c r="AB12" s="61">
        <v>5.0900000000000001E-2</v>
      </c>
      <c r="AC12" s="61">
        <v>3.5700000000000003E-2</v>
      </c>
      <c r="AD12" s="61">
        <v>3.9800000000000002E-2</v>
      </c>
      <c r="AE12" s="61">
        <v>4.4299999999999999E-2</v>
      </c>
      <c r="AF12" s="61">
        <v>3.7499999999999999E-2</v>
      </c>
      <c r="AG12" s="159"/>
      <c r="AH12" s="160">
        <v>1.3631000000000002</v>
      </c>
      <c r="AI12" s="161">
        <v>4.3970967741935492E-2</v>
      </c>
      <c r="AJ12" s="162">
        <v>6.4399999999999999E-2</v>
      </c>
      <c r="AK12" s="163">
        <v>0</v>
      </c>
    </row>
    <row r="13" spans="1:46">
      <c r="A13" s="49" t="s">
        <v>49</v>
      </c>
      <c r="B13" s="61">
        <v>6.2899999999999998E-2</v>
      </c>
      <c r="C13" s="61">
        <v>0.04</v>
      </c>
      <c r="D13" s="61">
        <v>4.4900000000000002E-2</v>
      </c>
      <c r="E13" s="61">
        <v>5.5800000000000002E-2</v>
      </c>
      <c r="F13" s="61">
        <v>4.1000000000000002E-2</v>
      </c>
      <c r="G13" s="61">
        <v>4.7600000000000003E-2</v>
      </c>
      <c r="H13" s="61">
        <v>4.8099999999999997E-2</v>
      </c>
      <c r="I13" s="61">
        <v>6.2E-2</v>
      </c>
      <c r="J13" s="61">
        <v>5.62E-2</v>
      </c>
      <c r="K13" s="61">
        <v>5.6399999999999999E-2</v>
      </c>
      <c r="L13" s="61">
        <v>4.3400000000000001E-2</v>
      </c>
      <c r="M13" s="61">
        <v>4.6899999999999997E-2</v>
      </c>
      <c r="N13" s="61">
        <v>4.0899999999999999E-2</v>
      </c>
      <c r="O13" s="61">
        <v>4.02E-2</v>
      </c>
      <c r="P13" s="61">
        <v>5.0999999999999997E-2</v>
      </c>
      <c r="Q13" s="61">
        <v>4.0399999999999998E-2</v>
      </c>
      <c r="R13" s="61">
        <v>6.8099999999999994E-2</v>
      </c>
      <c r="S13" s="61">
        <v>4.4699999999999997E-2</v>
      </c>
      <c r="T13" s="61">
        <v>4.9099999999999998E-2</v>
      </c>
      <c r="U13" s="61">
        <v>4.7300000000000002E-2</v>
      </c>
      <c r="V13" s="61">
        <v>3.4700000000000002E-2</v>
      </c>
      <c r="W13" s="61">
        <v>6.4299999999999996E-2</v>
      </c>
      <c r="X13" s="61">
        <v>5.1900000000000002E-2</v>
      </c>
      <c r="Y13" s="61">
        <v>6.0999999999999999E-2</v>
      </c>
      <c r="Z13" s="61">
        <v>4.6300000000000001E-2</v>
      </c>
      <c r="AA13" s="61">
        <v>5.8099999999999999E-2</v>
      </c>
      <c r="AB13" s="61">
        <v>5.96E-2</v>
      </c>
      <c r="AC13" s="61">
        <v>4.4400000000000002E-2</v>
      </c>
      <c r="AD13" s="61">
        <v>6.0299999999999999E-2</v>
      </c>
      <c r="AE13" s="61">
        <v>6.4000000000000001E-2</v>
      </c>
      <c r="AF13" s="164"/>
      <c r="AG13" s="165"/>
      <c r="AH13" s="160">
        <v>1.5315000000000003</v>
      </c>
      <c r="AI13" s="161">
        <v>5.1050000000000012E-2</v>
      </c>
      <c r="AJ13" s="162">
        <v>6.8099999999999994E-2</v>
      </c>
      <c r="AK13" s="163">
        <v>0</v>
      </c>
    </row>
    <row r="14" spans="1:46">
      <c r="A14" s="49" t="s">
        <v>50</v>
      </c>
      <c r="B14" s="61">
        <v>5.7599999999999998E-2</v>
      </c>
      <c r="C14" s="61">
        <v>5.9700000000000003E-2</v>
      </c>
      <c r="D14" s="61">
        <v>6.3200000000000006E-2</v>
      </c>
      <c r="E14" s="61">
        <v>6.0499999999999998E-2</v>
      </c>
      <c r="F14" s="61">
        <v>5.0500000000000003E-2</v>
      </c>
      <c r="G14" s="61">
        <v>6.7599999999999993E-2</v>
      </c>
      <c r="H14" s="61">
        <v>5.11E-2</v>
      </c>
      <c r="I14" s="61">
        <v>4.7300000000000002E-2</v>
      </c>
      <c r="J14" s="61">
        <v>3.7600000000000001E-2</v>
      </c>
      <c r="K14" s="61">
        <v>4.8899999999999999E-2</v>
      </c>
      <c r="L14" s="61">
        <v>4.4400000000000002E-2</v>
      </c>
      <c r="M14" s="61">
        <v>3.9800000000000002E-2</v>
      </c>
      <c r="N14" s="61">
        <v>5.7000000000000002E-2</v>
      </c>
      <c r="O14" s="61">
        <v>4.7399999999999998E-2</v>
      </c>
      <c r="P14" s="61">
        <v>5.3199999999999997E-2</v>
      </c>
      <c r="Q14" s="61">
        <v>4.4600000000000001E-2</v>
      </c>
      <c r="R14" s="61">
        <v>5.3400000000000003E-2</v>
      </c>
      <c r="S14" s="61">
        <v>5.2900000000000003E-2</v>
      </c>
      <c r="T14" s="61">
        <v>4.02E-2</v>
      </c>
      <c r="U14" s="61">
        <v>6.83E-2</v>
      </c>
      <c r="V14" s="61">
        <v>2.8899999999999999E-2</v>
      </c>
      <c r="W14" s="61">
        <v>3.3799999999999997E-2</v>
      </c>
      <c r="X14" s="61">
        <v>5.16E-2</v>
      </c>
      <c r="Y14" s="61">
        <v>4.7500000000000001E-2</v>
      </c>
      <c r="Z14" s="61">
        <v>3.6200000000000003E-2</v>
      </c>
      <c r="AA14" s="61">
        <v>3.5700000000000003E-2</v>
      </c>
      <c r="AB14" s="61">
        <v>4.6399999999999997E-2</v>
      </c>
      <c r="AC14" s="61">
        <v>4.1599999999999998E-2</v>
      </c>
      <c r="AD14" s="61">
        <v>4.07E-2</v>
      </c>
      <c r="AE14" s="61">
        <v>4.4200000000000003E-2</v>
      </c>
      <c r="AF14" s="61">
        <v>4.4699999999999997E-2</v>
      </c>
      <c r="AG14" s="159"/>
      <c r="AH14" s="160">
        <v>1.4965000000000004</v>
      </c>
      <c r="AI14" s="161">
        <v>4.8274193548387107E-2</v>
      </c>
      <c r="AJ14" s="162">
        <v>6.83E-2</v>
      </c>
      <c r="AK14" s="163">
        <v>0</v>
      </c>
    </row>
    <row r="15" spans="1:46">
      <c r="A15" s="49" t="s">
        <v>51</v>
      </c>
      <c r="B15" s="61">
        <v>4.5900000000000003E-2</v>
      </c>
      <c r="C15" s="61">
        <v>3.73E-2</v>
      </c>
      <c r="D15" s="61">
        <v>6.1400000000000003E-2</v>
      </c>
      <c r="E15" s="61">
        <v>4.8000000000000001E-2</v>
      </c>
      <c r="F15" s="61">
        <v>4.0399999999999998E-2</v>
      </c>
      <c r="G15" s="61">
        <v>4.9000000000000002E-2</v>
      </c>
      <c r="H15" s="61">
        <v>5.1700000000000003E-2</v>
      </c>
      <c r="I15" s="61">
        <v>5.1799999999999999E-2</v>
      </c>
      <c r="J15" s="61">
        <v>3.73E-2</v>
      </c>
      <c r="K15" s="61">
        <v>5.0900000000000001E-2</v>
      </c>
      <c r="L15" s="61">
        <v>4.1399999999999999E-2</v>
      </c>
      <c r="M15" s="61">
        <v>5.8599999999999999E-2</v>
      </c>
      <c r="N15" s="61">
        <v>4.5499999999999999E-2</v>
      </c>
      <c r="O15" s="61">
        <v>3.8699999999999998E-2</v>
      </c>
      <c r="P15" s="61">
        <v>4.41E-2</v>
      </c>
      <c r="Q15" s="61">
        <v>3.56E-2</v>
      </c>
      <c r="R15" s="61">
        <v>5.2499999999999998E-2</v>
      </c>
      <c r="S15" s="61">
        <v>4.8500000000000001E-2</v>
      </c>
      <c r="T15" s="61">
        <v>5.6099999999999997E-2</v>
      </c>
      <c r="U15" s="61">
        <v>4.9599999999999998E-2</v>
      </c>
      <c r="V15" s="61">
        <v>5.7099999999999998E-2</v>
      </c>
      <c r="W15" s="61">
        <v>5.6800000000000003E-2</v>
      </c>
      <c r="X15" s="61">
        <v>4.2000000000000003E-2</v>
      </c>
      <c r="Y15" s="61">
        <v>7.1099999999999997E-2</v>
      </c>
      <c r="Z15" s="61">
        <v>4.2700000000000002E-2</v>
      </c>
      <c r="AA15" s="61">
        <v>5.1200000000000002E-2</v>
      </c>
      <c r="AB15" s="61">
        <v>4.8399999999999999E-2</v>
      </c>
      <c r="AC15" s="61">
        <v>5.79E-2</v>
      </c>
      <c r="AD15" s="61">
        <v>4.2999999999999997E-2</v>
      </c>
      <c r="AE15" s="61">
        <v>4.1700000000000001E-2</v>
      </c>
      <c r="AF15" s="164"/>
      <c r="AG15" s="165"/>
      <c r="AH15" s="160">
        <v>1.4561999999999997</v>
      </c>
      <c r="AI15" s="161">
        <v>4.8539999999999993E-2</v>
      </c>
      <c r="AJ15" s="162">
        <v>7.1099999999999997E-2</v>
      </c>
      <c r="AK15" s="163">
        <v>0</v>
      </c>
    </row>
    <row r="16" spans="1:46">
      <c r="A16" s="49" t="s">
        <v>52</v>
      </c>
      <c r="B16" s="61">
        <v>5.2999999999999999E-2</v>
      </c>
      <c r="C16" s="61">
        <v>5.0700000000000002E-2</v>
      </c>
      <c r="D16" s="61">
        <v>3.4200000000000001E-2</v>
      </c>
      <c r="E16" s="61">
        <v>4.4200000000000003E-2</v>
      </c>
      <c r="F16" s="61">
        <v>4.5199999999999997E-2</v>
      </c>
      <c r="G16" s="61">
        <v>5.1999999999999998E-2</v>
      </c>
      <c r="H16" s="61">
        <v>3.61E-2</v>
      </c>
      <c r="I16" s="61">
        <v>6.0999999999999999E-2</v>
      </c>
      <c r="J16" s="61">
        <v>3.78E-2</v>
      </c>
      <c r="K16" s="61">
        <v>4.82E-2</v>
      </c>
      <c r="L16" s="61">
        <v>5.2299999999999999E-2</v>
      </c>
      <c r="M16" s="61">
        <v>0</v>
      </c>
      <c r="N16" s="61">
        <v>0</v>
      </c>
      <c r="O16" s="61">
        <v>0</v>
      </c>
      <c r="P16" s="61">
        <v>0</v>
      </c>
      <c r="Q16" s="61">
        <v>0</v>
      </c>
      <c r="R16" s="61">
        <v>5.1499999999999997E-2</v>
      </c>
      <c r="S16" s="61">
        <v>4.3200000000000002E-2</v>
      </c>
      <c r="T16" s="61">
        <v>4.7300000000000002E-2</v>
      </c>
      <c r="U16" s="61">
        <v>4.6800000000000001E-2</v>
      </c>
      <c r="V16" s="61">
        <v>4.0399999999999998E-2</v>
      </c>
      <c r="W16" s="61">
        <v>5.5199999999999999E-2</v>
      </c>
      <c r="X16" s="61">
        <v>4.0899999999999999E-2</v>
      </c>
      <c r="Y16" s="61">
        <v>5.2400000000000002E-2</v>
      </c>
      <c r="Z16" s="61">
        <v>4.1799999999999997E-2</v>
      </c>
      <c r="AA16" s="61">
        <v>4.9299999999999997E-2</v>
      </c>
      <c r="AB16" s="61">
        <v>3.8100000000000002E-2</v>
      </c>
      <c r="AC16" s="61">
        <v>3.2199999999999999E-2</v>
      </c>
      <c r="AD16" s="61">
        <v>4.0800000000000003E-2</v>
      </c>
      <c r="AE16" s="61">
        <v>4.3499999999999997E-2</v>
      </c>
      <c r="AF16" s="61">
        <v>4.4900000000000002E-2</v>
      </c>
      <c r="AG16" s="159"/>
      <c r="AH16" s="160">
        <v>1.1830000000000001</v>
      </c>
      <c r="AI16" s="161">
        <v>3.816129032258065E-2</v>
      </c>
      <c r="AJ16" s="162">
        <v>6.0999999999999999E-2</v>
      </c>
      <c r="AK16" s="163">
        <v>0</v>
      </c>
    </row>
    <row r="17" spans="1:38">
      <c r="B17" s="154"/>
      <c r="C17" s="154"/>
      <c r="D17" s="154"/>
      <c r="E17" s="154"/>
      <c r="F17" s="154"/>
      <c r="G17" s="154"/>
      <c r="I17" s="154"/>
      <c r="J17" s="154"/>
      <c r="K17" s="154"/>
      <c r="L17" s="154"/>
      <c r="M17" s="154"/>
      <c r="N17" s="154"/>
      <c r="O17" s="154"/>
      <c r="P17" s="154"/>
      <c r="Q17" s="154"/>
      <c r="R17" s="154"/>
      <c r="S17" s="154"/>
      <c r="T17" s="154"/>
      <c r="U17" s="154"/>
      <c r="V17" s="154"/>
      <c r="W17" s="154"/>
      <c r="X17" s="154"/>
      <c r="Y17" s="154"/>
      <c r="Z17" s="154"/>
      <c r="AA17" s="154"/>
      <c r="AB17" s="154"/>
      <c r="AC17" s="154"/>
      <c r="AD17" s="154"/>
      <c r="AE17" s="154"/>
      <c r="AF17" s="154"/>
      <c r="AG17" s="166" t="s">
        <v>74</v>
      </c>
      <c r="AH17" s="167">
        <v>16.467404000000002</v>
      </c>
      <c r="AI17" s="168"/>
      <c r="AJ17" s="4"/>
    </row>
    <row r="18" spans="1:38">
      <c r="B18" s="154"/>
      <c r="C18" s="154"/>
      <c r="D18" s="154"/>
      <c r="E18" s="154"/>
      <c r="F18" s="154"/>
      <c r="G18" s="154"/>
      <c r="H18" s="154"/>
      <c r="I18" s="154"/>
      <c r="J18" s="154"/>
      <c r="K18" s="154"/>
      <c r="L18" s="154"/>
      <c r="M18" s="154"/>
      <c r="N18" s="154"/>
      <c r="O18" s="154"/>
      <c r="P18" s="154"/>
      <c r="Q18" s="154"/>
      <c r="R18" s="154"/>
      <c r="S18" s="154"/>
      <c r="T18" s="154"/>
      <c r="U18" s="154"/>
      <c r="V18" s="154"/>
      <c r="W18" s="154"/>
      <c r="X18" s="154"/>
      <c r="Y18" s="154"/>
      <c r="Z18" s="154"/>
      <c r="AA18" s="154"/>
      <c r="AB18" s="154"/>
      <c r="AC18" s="154"/>
      <c r="AD18" s="154"/>
      <c r="AE18" s="154"/>
      <c r="AF18" s="154"/>
      <c r="AH18" s="4"/>
      <c r="AI18" s="4"/>
      <c r="AJ18" s="4"/>
    </row>
    <row r="19" spans="1:38">
      <c r="A19" s="5" t="s">
        <v>75</v>
      </c>
      <c r="B19" s="152"/>
      <c r="C19" s="152"/>
      <c r="D19" s="152"/>
      <c r="E19" s="152"/>
      <c r="F19" s="152"/>
      <c r="G19" s="152"/>
      <c r="H19" s="152"/>
      <c r="I19" s="152"/>
      <c r="J19" s="152"/>
      <c r="K19" s="152"/>
      <c r="L19" s="152"/>
      <c r="M19" s="152"/>
      <c r="N19" s="152"/>
      <c r="O19" s="152"/>
      <c r="P19" s="152"/>
      <c r="Q19" s="152"/>
      <c r="R19" s="152"/>
      <c r="S19" s="152"/>
      <c r="T19" s="152"/>
      <c r="U19" s="152"/>
      <c r="V19" s="152"/>
      <c r="W19" s="152"/>
      <c r="X19" s="152"/>
      <c r="Y19" s="152"/>
      <c r="Z19" s="152"/>
      <c r="AA19" s="152"/>
      <c r="AB19" s="152"/>
      <c r="AC19" s="152"/>
      <c r="AD19" s="152"/>
      <c r="AE19" s="152"/>
      <c r="AF19" s="152"/>
      <c r="AG19" s="3"/>
      <c r="AH19" s="3"/>
      <c r="AI19" s="4"/>
      <c r="AJ19" s="4"/>
    </row>
    <row r="20" spans="1:38">
      <c r="A20" s="155" t="s">
        <v>69</v>
      </c>
      <c r="B20" s="155">
        <v>1</v>
      </c>
      <c r="C20" s="155">
        <v>2</v>
      </c>
      <c r="D20" s="155">
        <v>3</v>
      </c>
      <c r="E20" s="155">
        <v>4</v>
      </c>
      <c r="F20" s="155">
        <v>5</v>
      </c>
      <c r="G20" s="155">
        <v>6</v>
      </c>
      <c r="H20" s="155">
        <v>7</v>
      </c>
      <c r="I20" s="155">
        <v>8</v>
      </c>
      <c r="J20" s="155">
        <v>9</v>
      </c>
      <c r="K20" s="155">
        <v>10</v>
      </c>
      <c r="L20" s="155">
        <v>11</v>
      </c>
      <c r="M20" s="155">
        <v>12</v>
      </c>
      <c r="N20" s="155">
        <v>13</v>
      </c>
      <c r="O20" s="155">
        <v>14</v>
      </c>
      <c r="P20" s="155">
        <v>15</v>
      </c>
      <c r="Q20" s="155">
        <v>16</v>
      </c>
      <c r="R20" s="155">
        <v>17</v>
      </c>
      <c r="S20" s="155">
        <v>18</v>
      </c>
      <c r="T20" s="155">
        <v>19</v>
      </c>
      <c r="U20" s="155">
        <v>20</v>
      </c>
      <c r="V20" s="155">
        <v>21</v>
      </c>
      <c r="W20" s="155">
        <v>22</v>
      </c>
      <c r="X20" s="155">
        <v>23</v>
      </c>
      <c r="Y20" s="155">
        <v>24</v>
      </c>
      <c r="Z20" s="155">
        <v>25</v>
      </c>
      <c r="AA20" s="155">
        <v>26</v>
      </c>
      <c r="AB20" s="155">
        <v>27</v>
      </c>
      <c r="AC20" s="155">
        <v>28</v>
      </c>
      <c r="AD20" s="155">
        <v>29</v>
      </c>
      <c r="AE20" s="155">
        <v>30</v>
      </c>
      <c r="AF20" s="155">
        <v>31</v>
      </c>
      <c r="AG20" s="156"/>
      <c r="AH20" s="157" t="s">
        <v>70</v>
      </c>
      <c r="AI20" s="157" t="s">
        <v>71</v>
      </c>
      <c r="AJ20" s="157" t="s">
        <v>72</v>
      </c>
      <c r="AK20" s="158" t="s">
        <v>73</v>
      </c>
    </row>
    <row r="21" spans="1:38">
      <c r="A21" s="57">
        <v>43466</v>
      </c>
      <c r="B21" s="61">
        <v>4.3299999999999998E-2</v>
      </c>
      <c r="C21" s="61">
        <v>4.0800000000000003E-2</v>
      </c>
      <c r="D21" s="61">
        <v>4.36E-2</v>
      </c>
      <c r="E21" s="61">
        <v>4.58E-2</v>
      </c>
      <c r="F21" s="61">
        <v>3.8100000000000002E-2</v>
      </c>
      <c r="G21" s="61">
        <v>3.8199999999999998E-2</v>
      </c>
      <c r="H21" s="61">
        <v>3.1099999999999999E-2</v>
      </c>
      <c r="I21" s="61">
        <v>3.6999999999999998E-2</v>
      </c>
      <c r="J21" s="61">
        <v>3.73E-2</v>
      </c>
      <c r="K21" s="61">
        <v>0</v>
      </c>
      <c r="L21" s="61">
        <v>0</v>
      </c>
      <c r="M21" s="61">
        <v>0</v>
      </c>
      <c r="N21" s="61">
        <v>0</v>
      </c>
      <c r="O21" s="61">
        <v>0</v>
      </c>
      <c r="P21" s="61">
        <v>0</v>
      </c>
      <c r="Q21" s="61">
        <v>0</v>
      </c>
      <c r="R21" s="61">
        <v>0</v>
      </c>
      <c r="S21" s="61">
        <v>0</v>
      </c>
      <c r="T21" s="61">
        <v>0</v>
      </c>
      <c r="U21" s="61">
        <v>0</v>
      </c>
      <c r="V21" s="61">
        <v>0</v>
      </c>
      <c r="W21" s="61">
        <v>0</v>
      </c>
      <c r="X21" s="61">
        <v>0</v>
      </c>
      <c r="Y21" s="61">
        <v>0</v>
      </c>
      <c r="Z21" s="61">
        <v>0</v>
      </c>
      <c r="AA21" s="61">
        <v>0</v>
      </c>
      <c r="AB21" s="61">
        <v>0</v>
      </c>
      <c r="AC21" s="61">
        <v>0</v>
      </c>
      <c r="AD21" s="61">
        <v>0</v>
      </c>
      <c r="AE21" s="61">
        <v>0</v>
      </c>
      <c r="AF21" s="61">
        <v>1.8E-3</v>
      </c>
      <c r="AG21" s="159"/>
      <c r="AH21" s="160">
        <v>0.35700000000000004</v>
      </c>
      <c r="AI21" s="161">
        <v>1.1516129032258066E-2</v>
      </c>
      <c r="AJ21" s="162">
        <v>4.58E-2</v>
      </c>
      <c r="AK21" s="163">
        <v>0</v>
      </c>
    </row>
    <row r="22" spans="1:38">
      <c r="A22" s="49" t="s">
        <v>39</v>
      </c>
      <c r="B22" s="61">
        <v>0</v>
      </c>
      <c r="C22" s="61">
        <v>0</v>
      </c>
      <c r="D22" s="61">
        <v>0</v>
      </c>
      <c r="E22" s="61">
        <v>0</v>
      </c>
      <c r="F22" s="61">
        <v>0</v>
      </c>
      <c r="G22" s="61">
        <v>0</v>
      </c>
      <c r="H22" s="61">
        <v>0</v>
      </c>
      <c r="I22" s="61">
        <v>0</v>
      </c>
      <c r="J22" s="61">
        <v>0</v>
      </c>
      <c r="K22" s="61">
        <v>0</v>
      </c>
      <c r="L22" s="61">
        <v>0</v>
      </c>
      <c r="M22" s="61">
        <v>0</v>
      </c>
      <c r="N22" s="61">
        <v>0</v>
      </c>
      <c r="O22" s="61">
        <v>0</v>
      </c>
      <c r="P22" s="61">
        <v>0</v>
      </c>
      <c r="Q22" s="61">
        <v>0</v>
      </c>
      <c r="R22" s="61">
        <v>0</v>
      </c>
      <c r="S22" s="61">
        <v>0</v>
      </c>
      <c r="T22" s="61">
        <v>0</v>
      </c>
      <c r="U22" s="61">
        <v>1E-4</v>
      </c>
      <c r="V22" s="61">
        <v>0</v>
      </c>
      <c r="W22" s="61">
        <v>0</v>
      </c>
      <c r="X22" s="61">
        <v>0</v>
      </c>
      <c r="Y22" s="61">
        <v>5.8099999999999999E-2</v>
      </c>
      <c r="Z22" s="61">
        <v>3.5900000000000001E-2</v>
      </c>
      <c r="AA22" s="61">
        <v>0</v>
      </c>
      <c r="AB22" s="61">
        <v>0</v>
      </c>
      <c r="AC22" s="61">
        <v>0</v>
      </c>
      <c r="AD22" s="164"/>
      <c r="AE22" s="164"/>
      <c r="AF22" s="164"/>
      <c r="AG22" s="165"/>
      <c r="AH22" s="160">
        <v>9.4100000000000003E-2</v>
      </c>
      <c r="AI22" s="161">
        <v>3.3607142857142859E-3</v>
      </c>
      <c r="AJ22" s="162">
        <v>5.8099999999999999E-2</v>
      </c>
      <c r="AK22" s="163">
        <v>0</v>
      </c>
      <c r="AL22" s="169"/>
    </row>
    <row r="23" spans="1:38">
      <c r="A23" s="49" t="s">
        <v>41</v>
      </c>
      <c r="B23" s="61">
        <v>0</v>
      </c>
      <c r="C23" s="61">
        <v>0</v>
      </c>
      <c r="D23" s="61">
        <v>0</v>
      </c>
      <c r="E23" s="61">
        <v>0</v>
      </c>
      <c r="F23" s="61">
        <v>0</v>
      </c>
      <c r="G23" s="61">
        <v>0</v>
      </c>
      <c r="H23" s="61">
        <v>0</v>
      </c>
      <c r="I23" s="61">
        <v>0</v>
      </c>
      <c r="J23" s="61">
        <v>0</v>
      </c>
      <c r="K23" s="61">
        <v>0</v>
      </c>
      <c r="L23" s="61">
        <v>0</v>
      </c>
      <c r="M23" s="61">
        <v>0</v>
      </c>
      <c r="N23" s="61">
        <v>0</v>
      </c>
      <c r="O23" s="61">
        <v>0</v>
      </c>
      <c r="P23" s="61">
        <v>0</v>
      </c>
      <c r="Q23" s="61">
        <v>0</v>
      </c>
      <c r="R23" s="61">
        <v>0</v>
      </c>
      <c r="S23" s="61">
        <v>0</v>
      </c>
      <c r="T23" s="61">
        <v>0</v>
      </c>
      <c r="U23" s="61">
        <v>0</v>
      </c>
      <c r="V23" s="61">
        <v>0</v>
      </c>
      <c r="W23" s="61">
        <v>0</v>
      </c>
      <c r="X23" s="61">
        <v>0</v>
      </c>
      <c r="Y23" s="61">
        <v>0</v>
      </c>
      <c r="Z23" s="61">
        <v>0</v>
      </c>
      <c r="AA23" s="61">
        <v>0</v>
      </c>
      <c r="AB23" s="61">
        <v>0</v>
      </c>
      <c r="AC23" s="61">
        <v>0</v>
      </c>
      <c r="AD23" s="61">
        <v>0</v>
      </c>
      <c r="AE23" s="61">
        <v>0</v>
      </c>
      <c r="AF23" s="61">
        <v>0</v>
      </c>
      <c r="AG23" s="159"/>
      <c r="AH23" s="160">
        <v>0</v>
      </c>
      <c r="AI23" s="161">
        <v>0</v>
      </c>
      <c r="AJ23" s="162">
        <v>0</v>
      </c>
      <c r="AK23" s="163">
        <v>0</v>
      </c>
    </row>
    <row r="24" spans="1:38">
      <c r="A24" s="49" t="s">
        <v>42</v>
      </c>
      <c r="B24" s="61">
        <v>0</v>
      </c>
      <c r="C24" s="61">
        <v>0</v>
      </c>
      <c r="D24" s="61">
        <v>0</v>
      </c>
      <c r="E24" s="61">
        <v>0</v>
      </c>
      <c r="F24" s="61">
        <v>0</v>
      </c>
      <c r="G24" s="61">
        <v>0</v>
      </c>
      <c r="H24" s="61">
        <v>0</v>
      </c>
      <c r="I24" s="61">
        <v>0</v>
      </c>
      <c r="J24" s="61">
        <v>0</v>
      </c>
      <c r="K24" s="61">
        <v>0</v>
      </c>
      <c r="L24" s="61">
        <v>0</v>
      </c>
      <c r="M24" s="61">
        <v>0</v>
      </c>
      <c r="N24" s="61">
        <v>0</v>
      </c>
      <c r="O24" s="61">
        <v>0</v>
      </c>
      <c r="P24" s="61">
        <v>0</v>
      </c>
      <c r="Q24" s="61">
        <v>0</v>
      </c>
      <c r="R24" s="61">
        <v>0</v>
      </c>
      <c r="S24" s="61">
        <v>0</v>
      </c>
      <c r="T24" s="61">
        <v>0</v>
      </c>
      <c r="U24" s="61">
        <v>0</v>
      </c>
      <c r="V24" s="61">
        <v>0</v>
      </c>
      <c r="W24" s="61">
        <v>0</v>
      </c>
      <c r="X24" s="61">
        <v>0</v>
      </c>
      <c r="Y24" s="61">
        <v>0</v>
      </c>
      <c r="Z24" s="61">
        <v>0</v>
      </c>
      <c r="AA24" s="61">
        <v>0</v>
      </c>
      <c r="AB24" s="61">
        <v>0</v>
      </c>
      <c r="AC24" s="61">
        <v>0</v>
      </c>
      <c r="AD24" s="61">
        <v>0</v>
      </c>
      <c r="AE24" s="61">
        <v>0</v>
      </c>
      <c r="AF24" s="164"/>
      <c r="AG24" s="165"/>
      <c r="AH24" s="160">
        <v>0</v>
      </c>
      <c r="AI24" s="161">
        <v>0</v>
      </c>
      <c r="AJ24" s="162">
        <v>0</v>
      </c>
      <c r="AK24" s="163">
        <v>0</v>
      </c>
    </row>
    <row r="25" spans="1:38">
      <c r="A25" s="49" t="s">
        <v>43</v>
      </c>
      <c r="B25" s="61">
        <v>0</v>
      </c>
      <c r="C25" s="61">
        <v>0</v>
      </c>
      <c r="D25" s="61">
        <v>0</v>
      </c>
      <c r="E25" s="61">
        <v>0</v>
      </c>
      <c r="F25" s="61">
        <v>0</v>
      </c>
      <c r="G25" s="61">
        <v>0</v>
      </c>
      <c r="H25" s="61">
        <v>0</v>
      </c>
      <c r="I25" s="61">
        <v>0</v>
      </c>
      <c r="J25" s="61">
        <v>0</v>
      </c>
      <c r="K25" s="61">
        <v>0</v>
      </c>
      <c r="L25" s="61">
        <v>0</v>
      </c>
      <c r="M25" s="61">
        <v>0</v>
      </c>
      <c r="N25" s="61">
        <v>0</v>
      </c>
      <c r="O25" s="61">
        <v>0</v>
      </c>
      <c r="P25" s="61">
        <v>0</v>
      </c>
      <c r="Q25" s="61">
        <v>0</v>
      </c>
      <c r="R25" s="61">
        <v>0</v>
      </c>
      <c r="S25" s="61">
        <v>0</v>
      </c>
      <c r="T25" s="61">
        <v>0</v>
      </c>
      <c r="U25" s="61">
        <v>0</v>
      </c>
      <c r="V25" s="61">
        <v>0</v>
      </c>
      <c r="W25" s="61">
        <v>0</v>
      </c>
      <c r="X25" s="61">
        <v>0</v>
      </c>
      <c r="Y25" s="61">
        <v>0</v>
      </c>
      <c r="Z25" s="61">
        <v>0</v>
      </c>
      <c r="AA25" s="61">
        <v>0</v>
      </c>
      <c r="AB25" s="61">
        <v>0</v>
      </c>
      <c r="AC25" s="61">
        <v>0</v>
      </c>
      <c r="AD25" s="61">
        <v>0</v>
      </c>
      <c r="AE25" s="61">
        <v>0</v>
      </c>
      <c r="AF25" s="61">
        <v>0</v>
      </c>
      <c r="AG25" s="159"/>
      <c r="AH25" s="160">
        <v>0</v>
      </c>
      <c r="AI25" s="161">
        <v>0</v>
      </c>
      <c r="AJ25" s="162">
        <v>0</v>
      </c>
      <c r="AK25" s="163">
        <v>0</v>
      </c>
    </row>
    <row r="26" spans="1:38">
      <c r="A26" s="49" t="s">
        <v>46</v>
      </c>
      <c r="B26" s="61">
        <v>0</v>
      </c>
      <c r="C26" s="61">
        <v>0</v>
      </c>
      <c r="D26" s="61">
        <v>0</v>
      </c>
      <c r="E26" s="61">
        <v>0</v>
      </c>
      <c r="F26" s="61">
        <v>0</v>
      </c>
      <c r="G26" s="61">
        <v>0</v>
      </c>
      <c r="H26" s="61">
        <v>0</v>
      </c>
      <c r="I26" s="61">
        <v>0</v>
      </c>
      <c r="J26" s="61">
        <v>0</v>
      </c>
      <c r="K26" s="61">
        <v>0</v>
      </c>
      <c r="L26" s="61">
        <v>0</v>
      </c>
      <c r="M26" s="61">
        <v>0</v>
      </c>
      <c r="N26" s="61">
        <v>0</v>
      </c>
      <c r="O26" s="61">
        <v>0</v>
      </c>
      <c r="P26" s="61">
        <v>0</v>
      </c>
      <c r="Q26" s="61">
        <v>0</v>
      </c>
      <c r="R26" s="61">
        <v>0</v>
      </c>
      <c r="S26" s="61">
        <v>0</v>
      </c>
      <c r="T26" s="61">
        <v>0</v>
      </c>
      <c r="U26" s="61">
        <v>0</v>
      </c>
      <c r="V26" s="61">
        <v>0</v>
      </c>
      <c r="W26" s="61">
        <v>0</v>
      </c>
      <c r="X26" s="61">
        <v>0</v>
      </c>
      <c r="Y26" s="61">
        <v>0</v>
      </c>
      <c r="Z26" s="61">
        <v>0</v>
      </c>
      <c r="AA26" s="61">
        <v>0</v>
      </c>
      <c r="AB26" s="61">
        <v>0</v>
      </c>
      <c r="AC26" s="61">
        <v>0</v>
      </c>
      <c r="AD26" s="61">
        <v>0</v>
      </c>
      <c r="AE26" s="61">
        <v>5.6800000000000003E-2</v>
      </c>
      <c r="AF26" s="164"/>
      <c r="AG26" s="165"/>
      <c r="AH26" s="160">
        <v>5.6800000000000003E-2</v>
      </c>
      <c r="AI26" s="161">
        <v>1.8933333333333335E-3</v>
      </c>
      <c r="AJ26" s="162">
        <v>5.6800000000000003E-2</v>
      </c>
      <c r="AK26" s="163">
        <v>0</v>
      </c>
    </row>
    <row r="27" spans="1:38">
      <c r="A27" s="49" t="s">
        <v>47</v>
      </c>
      <c r="B27" s="61">
        <v>3.7600000000000001E-2</v>
      </c>
      <c r="C27" s="61">
        <v>0</v>
      </c>
      <c r="D27" s="61">
        <v>0</v>
      </c>
      <c r="E27" s="61">
        <v>0</v>
      </c>
      <c r="F27" s="61">
        <v>0</v>
      </c>
      <c r="G27" s="61">
        <v>0</v>
      </c>
      <c r="H27" s="61">
        <v>0</v>
      </c>
      <c r="I27" s="61">
        <v>0</v>
      </c>
      <c r="J27" s="61">
        <v>0</v>
      </c>
      <c r="K27" s="61">
        <v>0</v>
      </c>
      <c r="L27" s="61">
        <v>0</v>
      </c>
      <c r="M27" s="61">
        <v>0</v>
      </c>
      <c r="N27" s="61">
        <v>0</v>
      </c>
      <c r="O27" s="61">
        <v>0</v>
      </c>
      <c r="P27" s="61">
        <v>0</v>
      </c>
      <c r="Q27" s="61">
        <v>0</v>
      </c>
      <c r="R27" s="61">
        <v>0</v>
      </c>
      <c r="S27" s="61">
        <v>0</v>
      </c>
      <c r="T27" s="61">
        <v>0</v>
      </c>
      <c r="U27" s="61">
        <v>0</v>
      </c>
      <c r="V27" s="61">
        <v>0</v>
      </c>
      <c r="W27" s="61">
        <v>0</v>
      </c>
      <c r="X27" s="61">
        <v>0</v>
      </c>
      <c r="Y27" s="61">
        <v>0</v>
      </c>
      <c r="Z27" s="61">
        <v>0</v>
      </c>
      <c r="AA27" s="61">
        <v>0</v>
      </c>
      <c r="AB27" s="61">
        <v>0</v>
      </c>
      <c r="AC27" s="61">
        <v>0</v>
      </c>
      <c r="AD27" s="61">
        <v>0</v>
      </c>
      <c r="AE27" s="61">
        <v>0</v>
      </c>
      <c r="AF27" s="61">
        <v>1E-4</v>
      </c>
      <c r="AG27" s="159"/>
      <c r="AH27" s="160">
        <v>3.7700000000000004E-2</v>
      </c>
      <c r="AI27" s="161">
        <v>1.2161290322580647E-3</v>
      </c>
      <c r="AJ27" s="162">
        <v>3.7600000000000001E-2</v>
      </c>
      <c r="AK27" s="163">
        <v>0</v>
      </c>
    </row>
    <row r="28" spans="1:38">
      <c r="A28" s="49" t="s">
        <v>48</v>
      </c>
      <c r="B28" s="61">
        <v>0</v>
      </c>
      <c r="C28" s="61">
        <v>0</v>
      </c>
      <c r="D28" s="61">
        <v>0</v>
      </c>
      <c r="E28" s="61">
        <v>0</v>
      </c>
      <c r="F28" s="61">
        <v>0</v>
      </c>
      <c r="G28" s="61">
        <v>0</v>
      </c>
      <c r="H28" s="61">
        <v>0</v>
      </c>
      <c r="I28" s="61">
        <v>0</v>
      </c>
      <c r="J28" s="61">
        <v>0</v>
      </c>
      <c r="K28" s="61">
        <v>0</v>
      </c>
      <c r="L28" s="61">
        <v>0</v>
      </c>
      <c r="M28" s="61">
        <v>0</v>
      </c>
      <c r="N28" s="61">
        <v>1.4800000000000001E-2</v>
      </c>
      <c r="O28" s="61">
        <v>0</v>
      </c>
      <c r="P28" s="61">
        <v>0</v>
      </c>
      <c r="Q28" s="61">
        <v>0</v>
      </c>
      <c r="R28" s="61">
        <v>0</v>
      </c>
      <c r="S28" s="61">
        <v>0</v>
      </c>
      <c r="T28" s="61">
        <v>0</v>
      </c>
      <c r="U28" s="61">
        <v>0</v>
      </c>
      <c r="V28" s="61">
        <v>0</v>
      </c>
      <c r="W28" s="61">
        <v>0</v>
      </c>
      <c r="X28" s="61">
        <v>0</v>
      </c>
      <c r="Y28" s="61">
        <v>0</v>
      </c>
      <c r="Z28" s="61">
        <v>0</v>
      </c>
      <c r="AA28" s="61">
        <v>0</v>
      </c>
      <c r="AB28" s="61">
        <v>0</v>
      </c>
      <c r="AC28" s="61">
        <v>0</v>
      </c>
      <c r="AD28" s="61">
        <v>0</v>
      </c>
      <c r="AE28" s="61">
        <v>0</v>
      </c>
      <c r="AF28" s="61">
        <v>0</v>
      </c>
      <c r="AG28" s="159"/>
      <c r="AH28" s="160">
        <v>1.4800000000000001E-2</v>
      </c>
      <c r="AI28" s="161">
        <v>4.7741935483870972E-4</v>
      </c>
      <c r="AJ28" s="162">
        <v>1.4800000000000001E-2</v>
      </c>
      <c r="AK28" s="163">
        <v>0</v>
      </c>
    </row>
    <row r="29" spans="1:38">
      <c r="A29" s="49" t="s">
        <v>49</v>
      </c>
      <c r="B29" s="61">
        <v>0</v>
      </c>
      <c r="C29" s="61">
        <v>0</v>
      </c>
      <c r="D29" s="61">
        <v>0</v>
      </c>
      <c r="E29" s="61">
        <v>0</v>
      </c>
      <c r="F29" s="61">
        <v>0</v>
      </c>
      <c r="G29" s="61">
        <v>0</v>
      </c>
      <c r="H29" s="61">
        <v>0</v>
      </c>
      <c r="I29" s="61">
        <v>0</v>
      </c>
      <c r="J29" s="61">
        <v>0</v>
      </c>
      <c r="K29" s="61">
        <v>0</v>
      </c>
      <c r="L29" s="61">
        <v>0</v>
      </c>
      <c r="M29" s="61">
        <v>0</v>
      </c>
      <c r="N29" s="61">
        <v>0</v>
      </c>
      <c r="O29" s="61">
        <v>0</v>
      </c>
      <c r="P29" s="61">
        <v>0</v>
      </c>
      <c r="Q29" s="61">
        <v>0</v>
      </c>
      <c r="R29" s="61">
        <v>0</v>
      </c>
      <c r="S29" s="61">
        <v>0</v>
      </c>
      <c r="T29" s="61">
        <v>0</v>
      </c>
      <c r="U29" s="61">
        <v>0</v>
      </c>
      <c r="V29" s="61">
        <v>0</v>
      </c>
      <c r="W29" s="61">
        <v>0</v>
      </c>
      <c r="X29" s="61">
        <v>0</v>
      </c>
      <c r="Y29" s="61">
        <v>0</v>
      </c>
      <c r="Z29" s="61">
        <v>0</v>
      </c>
      <c r="AA29" s="61">
        <v>0</v>
      </c>
      <c r="AB29" s="61">
        <v>0</v>
      </c>
      <c r="AC29" s="61">
        <v>0</v>
      </c>
      <c r="AD29" s="61">
        <v>0</v>
      </c>
      <c r="AE29" s="61">
        <v>0</v>
      </c>
      <c r="AF29" s="164"/>
      <c r="AG29" s="165"/>
      <c r="AH29" s="160">
        <v>0</v>
      </c>
      <c r="AI29" s="161">
        <v>0</v>
      </c>
      <c r="AJ29" s="162">
        <v>0</v>
      </c>
      <c r="AK29" s="163">
        <v>0</v>
      </c>
    </row>
    <row r="30" spans="1:38">
      <c r="A30" s="49" t="s">
        <v>50</v>
      </c>
      <c r="B30" s="61">
        <v>0</v>
      </c>
      <c r="C30" s="61">
        <v>0</v>
      </c>
      <c r="D30" s="61">
        <v>0</v>
      </c>
      <c r="E30" s="61">
        <v>0</v>
      </c>
      <c r="F30" s="61">
        <v>0</v>
      </c>
      <c r="G30" s="61">
        <v>0</v>
      </c>
      <c r="H30" s="61">
        <v>0</v>
      </c>
      <c r="I30" s="61">
        <v>0</v>
      </c>
      <c r="J30" s="61">
        <v>0</v>
      </c>
      <c r="K30" s="61">
        <v>0</v>
      </c>
      <c r="L30" s="61">
        <v>0</v>
      </c>
      <c r="M30" s="61">
        <v>0</v>
      </c>
      <c r="N30" s="61">
        <v>0</v>
      </c>
      <c r="O30" s="61">
        <v>0</v>
      </c>
      <c r="P30" s="61">
        <v>0</v>
      </c>
      <c r="Q30" s="61">
        <v>0</v>
      </c>
      <c r="R30" s="61">
        <v>0</v>
      </c>
      <c r="S30" s="61">
        <v>0</v>
      </c>
      <c r="T30" s="61">
        <v>0</v>
      </c>
      <c r="U30" s="61">
        <v>0</v>
      </c>
      <c r="V30" s="61">
        <v>0</v>
      </c>
      <c r="W30" s="61">
        <v>0</v>
      </c>
      <c r="X30" s="61">
        <v>0</v>
      </c>
      <c r="Y30" s="61">
        <v>0</v>
      </c>
      <c r="Z30" s="61">
        <v>0</v>
      </c>
      <c r="AA30" s="61">
        <v>0</v>
      </c>
      <c r="AB30" s="61">
        <v>0</v>
      </c>
      <c r="AC30" s="61">
        <v>0</v>
      </c>
      <c r="AD30" s="61">
        <v>0</v>
      </c>
      <c r="AE30" s="61">
        <v>0</v>
      </c>
      <c r="AF30" s="61">
        <v>0</v>
      </c>
      <c r="AG30" s="159"/>
      <c r="AH30" s="160">
        <v>0</v>
      </c>
      <c r="AI30" s="161">
        <v>0</v>
      </c>
      <c r="AJ30" s="162">
        <v>0</v>
      </c>
      <c r="AK30" s="163">
        <v>0</v>
      </c>
    </row>
    <row r="31" spans="1:38">
      <c r="A31" s="49" t="s">
        <v>51</v>
      </c>
      <c r="B31" s="61">
        <v>0</v>
      </c>
      <c r="C31" s="61">
        <v>0</v>
      </c>
      <c r="D31" s="61">
        <v>0</v>
      </c>
      <c r="E31" s="61">
        <v>0</v>
      </c>
      <c r="F31" s="61">
        <v>0</v>
      </c>
      <c r="G31" s="61">
        <v>0</v>
      </c>
      <c r="H31" s="61">
        <v>0</v>
      </c>
      <c r="I31" s="61">
        <v>0</v>
      </c>
      <c r="J31" s="61">
        <v>0</v>
      </c>
      <c r="K31" s="61">
        <v>0</v>
      </c>
      <c r="L31" s="61">
        <v>0</v>
      </c>
      <c r="M31" s="61">
        <v>0</v>
      </c>
      <c r="N31" s="61">
        <v>0</v>
      </c>
      <c r="O31" s="61">
        <v>0</v>
      </c>
      <c r="P31" s="61">
        <v>0</v>
      </c>
      <c r="Q31" s="61">
        <v>0</v>
      </c>
      <c r="R31" s="61">
        <v>0</v>
      </c>
      <c r="S31" s="61">
        <v>0</v>
      </c>
      <c r="T31" s="61">
        <v>0</v>
      </c>
      <c r="U31" s="61">
        <v>0</v>
      </c>
      <c r="V31" s="61">
        <v>0</v>
      </c>
      <c r="W31" s="61">
        <v>0</v>
      </c>
      <c r="X31" s="61">
        <v>0</v>
      </c>
      <c r="Y31" s="61">
        <v>0</v>
      </c>
      <c r="Z31" s="61">
        <v>0</v>
      </c>
      <c r="AA31" s="61">
        <v>0</v>
      </c>
      <c r="AB31" s="61">
        <v>0</v>
      </c>
      <c r="AC31" s="61">
        <v>0</v>
      </c>
      <c r="AD31" s="61">
        <v>0</v>
      </c>
      <c r="AE31" s="61">
        <v>0</v>
      </c>
      <c r="AF31" s="164"/>
      <c r="AG31" s="165"/>
      <c r="AH31" s="160">
        <v>0</v>
      </c>
      <c r="AI31" s="161">
        <v>0</v>
      </c>
      <c r="AJ31" s="162">
        <v>0</v>
      </c>
      <c r="AK31" s="163">
        <v>0</v>
      </c>
    </row>
    <row r="32" spans="1:38">
      <c r="A32" s="49" t="s">
        <v>52</v>
      </c>
      <c r="B32" s="61">
        <v>0</v>
      </c>
      <c r="C32" s="61">
        <v>0</v>
      </c>
      <c r="D32" s="61">
        <v>0</v>
      </c>
      <c r="E32" s="61">
        <v>0</v>
      </c>
      <c r="F32" s="61">
        <v>0</v>
      </c>
      <c r="G32" s="61">
        <v>0</v>
      </c>
      <c r="H32" s="61">
        <v>0</v>
      </c>
      <c r="I32" s="61">
        <v>0</v>
      </c>
      <c r="J32" s="61">
        <v>0</v>
      </c>
      <c r="K32" s="61">
        <v>0</v>
      </c>
      <c r="L32" s="61">
        <v>0.02</v>
      </c>
      <c r="M32" s="61">
        <v>6.1699999999999998E-2</v>
      </c>
      <c r="N32" s="61">
        <v>4.8300000000000003E-2</v>
      </c>
      <c r="O32" s="61">
        <v>3.95E-2</v>
      </c>
      <c r="P32" s="61">
        <v>4.65E-2</v>
      </c>
      <c r="Q32" s="61">
        <v>4.7199999999999999E-2</v>
      </c>
      <c r="R32" s="61">
        <v>0</v>
      </c>
      <c r="S32" s="61">
        <v>0</v>
      </c>
      <c r="T32" s="61">
        <v>0</v>
      </c>
      <c r="U32" s="61">
        <v>0</v>
      </c>
      <c r="V32" s="61">
        <v>0</v>
      </c>
      <c r="W32" s="61">
        <v>0</v>
      </c>
      <c r="X32" s="61">
        <v>0</v>
      </c>
      <c r="Y32" s="61">
        <v>0</v>
      </c>
      <c r="Z32" s="61">
        <v>0</v>
      </c>
      <c r="AA32" s="61">
        <v>0</v>
      </c>
      <c r="AB32" s="61">
        <v>0</v>
      </c>
      <c r="AC32" s="61">
        <v>0</v>
      </c>
      <c r="AD32" s="61">
        <v>0</v>
      </c>
      <c r="AE32" s="61">
        <v>0</v>
      </c>
      <c r="AF32" s="61">
        <v>0</v>
      </c>
      <c r="AG32" s="159"/>
      <c r="AH32" s="160">
        <v>0.26320000000000005</v>
      </c>
      <c r="AI32" s="161">
        <v>8.490322580645162E-3</v>
      </c>
      <c r="AJ32" s="162">
        <v>6.1699999999999998E-2</v>
      </c>
      <c r="AK32" s="163">
        <v>0</v>
      </c>
    </row>
    <row r="33" spans="1:36">
      <c r="B33" s="154"/>
      <c r="C33" s="154"/>
      <c r="D33" s="154"/>
      <c r="E33" s="154"/>
      <c r="F33" s="154"/>
      <c r="G33" s="154"/>
      <c r="H33" s="154"/>
      <c r="I33" s="154"/>
      <c r="J33" s="154"/>
      <c r="K33" s="154"/>
      <c r="L33" s="154"/>
      <c r="M33" s="154"/>
      <c r="N33" s="154"/>
      <c r="O33" s="154"/>
      <c r="P33" s="154"/>
      <c r="Q33" s="154"/>
      <c r="R33" s="154"/>
      <c r="S33" s="154"/>
      <c r="T33" s="154"/>
      <c r="U33" s="154"/>
      <c r="V33" s="154"/>
      <c r="W33" s="154"/>
      <c r="X33" s="154"/>
      <c r="Y33" s="154"/>
      <c r="Z33" s="154"/>
      <c r="AA33" s="154"/>
      <c r="AB33" s="154"/>
      <c r="AC33" s="154"/>
      <c r="AD33" s="154"/>
      <c r="AE33" s="154"/>
      <c r="AF33" s="154"/>
      <c r="AG33" s="166" t="s">
        <v>74</v>
      </c>
      <c r="AH33" s="167">
        <v>0.82360000000000011</v>
      </c>
      <c r="AI33" s="168"/>
      <c r="AJ33" s="4"/>
    </row>
    <row r="34" spans="1:36">
      <c r="B34" s="154"/>
      <c r="C34" s="154"/>
      <c r="D34" s="154"/>
      <c r="E34" s="154"/>
      <c r="F34" s="154"/>
      <c r="G34" s="154"/>
      <c r="H34" s="154"/>
      <c r="I34" s="154"/>
      <c r="J34" s="154"/>
      <c r="K34" s="154"/>
      <c r="L34" s="154"/>
      <c r="M34" s="154"/>
      <c r="N34" s="154"/>
      <c r="O34" s="154"/>
      <c r="P34" s="154"/>
      <c r="Q34" s="154"/>
      <c r="R34" s="154"/>
      <c r="S34" s="154"/>
      <c r="T34" s="154"/>
      <c r="U34" s="154"/>
      <c r="V34" s="154"/>
      <c r="W34" s="154"/>
      <c r="X34" s="154"/>
      <c r="Y34" s="154"/>
      <c r="Z34" s="154"/>
      <c r="AA34" s="154"/>
      <c r="AB34" s="154"/>
      <c r="AC34" s="154"/>
      <c r="AD34" s="154"/>
      <c r="AE34" s="154"/>
      <c r="AF34" s="154"/>
      <c r="AH34" s="4"/>
      <c r="AI34" s="4"/>
      <c r="AJ34" s="4"/>
    </row>
    <row r="35" spans="1:36">
      <c r="A35" s="170" t="s">
        <v>76</v>
      </c>
      <c r="B35" s="171"/>
      <c r="C35" s="171"/>
      <c r="D35" s="171"/>
      <c r="E35" s="171"/>
      <c r="F35" s="171"/>
      <c r="G35" s="171"/>
      <c r="H35" s="171"/>
      <c r="I35" s="171"/>
      <c r="J35" s="171"/>
      <c r="K35" s="171"/>
      <c r="L35" s="171"/>
      <c r="M35" s="171"/>
      <c r="N35" s="171"/>
      <c r="O35" s="171"/>
      <c r="P35" s="171"/>
      <c r="Q35" s="171"/>
      <c r="R35" s="171"/>
      <c r="S35" s="171"/>
      <c r="T35" s="171"/>
      <c r="U35" s="171"/>
      <c r="V35" s="171"/>
      <c r="W35" s="171"/>
      <c r="X35" s="171"/>
      <c r="Y35" s="171"/>
      <c r="Z35" s="171"/>
      <c r="AA35" s="171"/>
      <c r="AB35" s="171"/>
      <c r="AC35" s="171"/>
      <c r="AD35" s="171"/>
      <c r="AE35" s="171"/>
      <c r="AF35" s="171"/>
      <c r="AH35" s="4"/>
      <c r="AI35" s="4"/>
      <c r="AJ35" s="4"/>
    </row>
    <row r="36" spans="1:36">
      <c r="A36" s="155" t="s">
        <v>69</v>
      </c>
      <c r="B36" s="155">
        <v>1</v>
      </c>
      <c r="C36" s="155">
        <v>2</v>
      </c>
      <c r="D36" s="155">
        <v>3</v>
      </c>
      <c r="E36" s="155">
        <v>4</v>
      </c>
      <c r="F36" s="155">
        <v>5</v>
      </c>
      <c r="G36" s="155">
        <v>6</v>
      </c>
      <c r="H36" s="155">
        <v>7</v>
      </c>
      <c r="I36" s="155">
        <v>8</v>
      </c>
      <c r="J36" s="155">
        <v>9</v>
      </c>
      <c r="K36" s="155">
        <v>10</v>
      </c>
      <c r="L36" s="155">
        <v>11</v>
      </c>
      <c r="M36" s="155">
        <v>12</v>
      </c>
      <c r="N36" s="155">
        <v>13</v>
      </c>
      <c r="O36" s="155">
        <v>14</v>
      </c>
      <c r="P36" s="155">
        <v>15</v>
      </c>
      <c r="Q36" s="155">
        <v>16</v>
      </c>
      <c r="R36" s="155">
        <v>17</v>
      </c>
      <c r="S36" s="155">
        <v>18</v>
      </c>
      <c r="T36" s="155">
        <v>19</v>
      </c>
      <c r="U36" s="155">
        <v>20</v>
      </c>
      <c r="V36" s="155">
        <v>21</v>
      </c>
      <c r="W36" s="155">
        <v>22</v>
      </c>
      <c r="X36" s="155">
        <v>23</v>
      </c>
      <c r="Y36" s="155">
        <v>24</v>
      </c>
      <c r="Z36" s="155">
        <v>25</v>
      </c>
      <c r="AA36" s="155">
        <v>26</v>
      </c>
      <c r="AB36" s="155">
        <v>27</v>
      </c>
      <c r="AC36" s="155">
        <v>28</v>
      </c>
      <c r="AD36" s="155">
        <v>29</v>
      </c>
      <c r="AE36" s="155">
        <v>30</v>
      </c>
      <c r="AF36" s="155">
        <v>31</v>
      </c>
      <c r="AH36" s="4"/>
      <c r="AI36" s="4"/>
      <c r="AJ36" s="4"/>
    </row>
    <row r="37" spans="1:36">
      <c r="A37" s="57">
        <v>43466</v>
      </c>
      <c r="B37" s="172">
        <v>177799</v>
      </c>
      <c r="C37" s="172">
        <v>178207</v>
      </c>
      <c r="D37" s="172">
        <v>178643</v>
      </c>
      <c r="E37" s="172">
        <v>179101</v>
      </c>
      <c r="F37" s="172">
        <v>179482</v>
      </c>
      <c r="G37" s="172">
        <v>179864</v>
      </c>
      <c r="H37" s="172">
        <v>180175</v>
      </c>
      <c r="I37" s="172">
        <v>180545</v>
      </c>
      <c r="J37" s="172">
        <v>180918</v>
      </c>
      <c r="K37" s="172">
        <v>180918</v>
      </c>
      <c r="L37" s="172">
        <v>180918</v>
      </c>
      <c r="M37" s="172">
        <v>180918</v>
      </c>
      <c r="N37" s="172">
        <v>180918</v>
      </c>
      <c r="O37" s="172">
        <v>180918</v>
      </c>
      <c r="P37" s="172">
        <v>180918</v>
      </c>
      <c r="Q37" s="172">
        <v>180918</v>
      </c>
      <c r="R37" s="172">
        <v>180918</v>
      </c>
      <c r="S37" s="172">
        <v>180918</v>
      </c>
      <c r="T37" s="172">
        <v>180918</v>
      </c>
      <c r="U37" s="172">
        <v>180918</v>
      </c>
      <c r="V37" s="172">
        <v>180918</v>
      </c>
      <c r="W37" s="172">
        <v>180918</v>
      </c>
      <c r="X37" s="172">
        <v>180918</v>
      </c>
      <c r="Y37" s="172">
        <v>180918</v>
      </c>
      <c r="Z37" s="172">
        <v>180918</v>
      </c>
      <c r="AA37" s="172">
        <v>180918</v>
      </c>
      <c r="AB37" s="172">
        <v>180918</v>
      </c>
      <c r="AC37" s="172">
        <v>180918</v>
      </c>
      <c r="AD37" s="172">
        <v>180918</v>
      </c>
      <c r="AE37" s="172">
        <v>180918</v>
      </c>
      <c r="AF37" s="172">
        <v>180936</v>
      </c>
      <c r="AH37" s="4"/>
      <c r="AI37" s="4"/>
      <c r="AJ37" s="4"/>
    </row>
    <row r="38" spans="1:36">
      <c r="A38" s="49" t="s">
        <v>39</v>
      </c>
      <c r="B38" s="172">
        <v>180936</v>
      </c>
      <c r="C38" s="172">
        <v>180936</v>
      </c>
      <c r="D38" s="172">
        <v>180936</v>
      </c>
      <c r="E38" s="172">
        <v>180936</v>
      </c>
      <c r="F38" s="172">
        <v>180936</v>
      </c>
      <c r="G38" s="172">
        <v>180936</v>
      </c>
      <c r="H38" s="172">
        <v>180936</v>
      </c>
      <c r="I38" s="172">
        <v>180936</v>
      </c>
      <c r="J38" s="172">
        <v>180936</v>
      </c>
      <c r="K38" s="172">
        <v>180936</v>
      </c>
      <c r="L38" s="172">
        <v>180936</v>
      </c>
      <c r="M38" s="172">
        <v>180936</v>
      </c>
      <c r="N38" s="172">
        <v>180936</v>
      </c>
      <c r="O38" s="172">
        <v>180936</v>
      </c>
      <c r="P38" s="172">
        <v>180936</v>
      </c>
      <c r="Q38" s="172">
        <v>180936</v>
      </c>
      <c r="R38" s="172">
        <v>180936</v>
      </c>
      <c r="S38" s="172">
        <v>180936</v>
      </c>
      <c r="T38" s="172">
        <v>180936</v>
      </c>
      <c r="U38" s="172">
        <v>180937</v>
      </c>
      <c r="V38" s="172">
        <v>180937</v>
      </c>
      <c r="W38" s="172">
        <v>180937</v>
      </c>
      <c r="X38" s="172">
        <v>180937</v>
      </c>
      <c r="Y38" s="172">
        <v>181518</v>
      </c>
      <c r="Z38" s="172">
        <v>181877</v>
      </c>
      <c r="AA38" s="172">
        <v>181877</v>
      </c>
      <c r="AB38" s="172">
        <v>181877</v>
      </c>
      <c r="AC38" s="172">
        <v>181877</v>
      </c>
      <c r="AD38" s="164"/>
      <c r="AE38" s="173"/>
      <c r="AF38" s="173"/>
      <c r="AH38" s="4"/>
      <c r="AI38" s="4"/>
      <c r="AJ38" s="4"/>
    </row>
    <row r="39" spans="1:36">
      <c r="A39" s="49" t="s">
        <v>41</v>
      </c>
      <c r="B39" s="172">
        <v>181877</v>
      </c>
      <c r="C39" s="172">
        <v>181877</v>
      </c>
      <c r="D39" s="172">
        <v>181877</v>
      </c>
      <c r="E39" s="172">
        <v>181877</v>
      </c>
      <c r="F39" s="172">
        <v>181877</v>
      </c>
      <c r="G39" s="172">
        <v>181877</v>
      </c>
      <c r="H39" s="172">
        <v>181877</v>
      </c>
      <c r="I39" s="172">
        <v>181877</v>
      </c>
      <c r="J39" s="172">
        <v>181877</v>
      </c>
      <c r="K39" s="172">
        <v>181877</v>
      </c>
      <c r="L39" s="172">
        <v>181877</v>
      </c>
      <c r="M39" s="172">
        <v>181877</v>
      </c>
      <c r="N39" s="172">
        <v>181877</v>
      </c>
      <c r="O39" s="172">
        <v>181877</v>
      </c>
      <c r="P39" s="172">
        <v>181877</v>
      </c>
      <c r="Q39" s="172">
        <v>181877</v>
      </c>
      <c r="R39" s="172">
        <v>181877</v>
      </c>
      <c r="S39" s="172">
        <v>181877</v>
      </c>
      <c r="T39" s="172">
        <v>181877</v>
      </c>
      <c r="U39" s="172">
        <v>181877</v>
      </c>
      <c r="V39" s="172">
        <v>181877</v>
      </c>
      <c r="W39" s="172">
        <v>181877</v>
      </c>
      <c r="X39" s="172">
        <v>181877</v>
      </c>
      <c r="Y39" s="172">
        <v>181877</v>
      </c>
      <c r="Z39" s="172">
        <v>181877</v>
      </c>
      <c r="AA39" s="172">
        <v>181877</v>
      </c>
      <c r="AB39" s="172">
        <v>181877</v>
      </c>
      <c r="AC39" s="172">
        <v>181877</v>
      </c>
      <c r="AD39" s="172">
        <v>181877</v>
      </c>
      <c r="AE39" s="172">
        <v>181877</v>
      </c>
      <c r="AF39" s="172">
        <v>181877</v>
      </c>
      <c r="AH39" s="4"/>
      <c r="AI39" s="4"/>
      <c r="AJ39" s="4"/>
    </row>
    <row r="40" spans="1:36">
      <c r="A40" s="49" t="s">
        <v>42</v>
      </c>
      <c r="B40" s="172">
        <v>181877</v>
      </c>
      <c r="C40" s="172">
        <v>181877</v>
      </c>
      <c r="D40" s="172">
        <v>181877</v>
      </c>
      <c r="E40" s="172">
        <v>181877</v>
      </c>
      <c r="F40" s="172">
        <v>181877</v>
      </c>
      <c r="G40" s="172">
        <v>181877</v>
      </c>
      <c r="H40" s="172">
        <v>181877</v>
      </c>
      <c r="I40" s="172">
        <v>181877</v>
      </c>
      <c r="J40" s="172">
        <v>181877</v>
      </c>
      <c r="K40" s="172">
        <v>181877</v>
      </c>
      <c r="L40" s="172">
        <v>181877</v>
      </c>
      <c r="M40" s="172">
        <v>181877</v>
      </c>
      <c r="N40" s="172">
        <v>181877</v>
      </c>
      <c r="O40" s="172">
        <v>181877</v>
      </c>
      <c r="P40" s="172">
        <v>181877</v>
      </c>
      <c r="Q40" s="172">
        <v>181877</v>
      </c>
      <c r="R40" s="172">
        <v>181877</v>
      </c>
      <c r="S40" s="172">
        <v>181877</v>
      </c>
      <c r="T40" s="172">
        <v>181877</v>
      </c>
      <c r="U40" s="172">
        <v>181877</v>
      </c>
      <c r="V40" s="172">
        <v>181877</v>
      </c>
      <c r="W40" s="172">
        <v>181877</v>
      </c>
      <c r="X40" s="172">
        <v>181877</v>
      </c>
      <c r="Y40" s="172">
        <v>181877</v>
      </c>
      <c r="Z40" s="172">
        <v>181877</v>
      </c>
      <c r="AA40" s="172">
        <v>181877</v>
      </c>
      <c r="AB40" s="172">
        <v>181877</v>
      </c>
      <c r="AC40" s="172">
        <v>181877</v>
      </c>
      <c r="AD40" s="172">
        <v>181877</v>
      </c>
      <c r="AE40" s="172">
        <v>181877</v>
      </c>
      <c r="AF40" s="173"/>
      <c r="AH40" s="4"/>
      <c r="AI40" s="4"/>
      <c r="AJ40" s="4"/>
    </row>
    <row r="41" spans="1:36">
      <c r="A41" s="49" t="s">
        <v>43</v>
      </c>
      <c r="B41" s="172">
        <v>181877</v>
      </c>
      <c r="C41" s="172">
        <v>181877</v>
      </c>
      <c r="D41" s="172">
        <v>181877</v>
      </c>
      <c r="E41" s="172">
        <v>181877</v>
      </c>
      <c r="F41" s="172">
        <v>181877</v>
      </c>
      <c r="G41" s="172">
        <v>181877</v>
      </c>
      <c r="H41" s="172">
        <v>181877</v>
      </c>
      <c r="I41" s="172">
        <v>181877</v>
      </c>
      <c r="J41" s="172">
        <v>181877</v>
      </c>
      <c r="K41" s="172">
        <v>181877</v>
      </c>
      <c r="L41" s="172">
        <v>181877</v>
      </c>
      <c r="M41" s="172">
        <v>181877</v>
      </c>
      <c r="N41" s="172">
        <v>181877</v>
      </c>
      <c r="O41" s="172">
        <v>181877</v>
      </c>
      <c r="P41" s="172">
        <v>181877</v>
      </c>
      <c r="Q41" s="172">
        <v>181877</v>
      </c>
      <c r="R41" s="172">
        <v>181877</v>
      </c>
      <c r="S41" s="172">
        <v>181877</v>
      </c>
      <c r="T41" s="172">
        <v>181877</v>
      </c>
      <c r="U41" s="172">
        <v>181877</v>
      </c>
      <c r="V41" s="172">
        <v>181877</v>
      </c>
      <c r="W41" s="172">
        <v>181877</v>
      </c>
      <c r="X41" s="172">
        <v>181877</v>
      </c>
      <c r="Y41" s="172">
        <v>181877</v>
      </c>
      <c r="Z41" s="172">
        <v>181877</v>
      </c>
      <c r="AA41" s="172">
        <v>181877</v>
      </c>
      <c r="AB41" s="172">
        <v>181877</v>
      </c>
      <c r="AC41" s="172">
        <v>181877</v>
      </c>
      <c r="AD41" s="172">
        <v>181877</v>
      </c>
      <c r="AE41" s="172">
        <v>181877</v>
      </c>
      <c r="AF41" s="172">
        <v>181877</v>
      </c>
      <c r="AH41" s="4"/>
      <c r="AI41" s="4"/>
      <c r="AJ41" s="4"/>
    </row>
    <row r="42" spans="1:36">
      <c r="A42" s="49" t="s">
        <v>46</v>
      </c>
      <c r="B42" s="172">
        <v>181877</v>
      </c>
      <c r="C42" s="172">
        <v>181877</v>
      </c>
      <c r="D42" s="172">
        <v>181877</v>
      </c>
      <c r="E42" s="172">
        <v>181877</v>
      </c>
      <c r="F42" s="172">
        <v>181877</v>
      </c>
      <c r="G42" s="172">
        <v>181877</v>
      </c>
      <c r="H42" s="172">
        <v>181877</v>
      </c>
      <c r="I42" s="172">
        <v>181877</v>
      </c>
      <c r="J42" s="172">
        <v>181877</v>
      </c>
      <c r="K42" s="172">
        <v>181877</v>
      </c>
      <c r="L42" s="172">
        <v>181877</v>
      </c>
      <c r="M42" s="172">
        <v>181877</v>
      </c>
      <c r="N42" s="172">
        <v>181877</v>
      </c>
      <c r="O42" s="172">
        <v>181877</v>
      </c>
      <c r="P42" s="172">
        <v>181877</v>
      </c>
      <c r="Q42" s="172">
        <v>181877</v>
      </c>
      <c r="R42" s="172">
        <v>181877</v>
      </c>
      <c r="S42" s="172">
        <v>181877</v>
      </c>
      <c r="T42" s="172">
        <v>181877</v>
      </c>
      <c r="U42" s="172">
        <v>181877</v>
      </c>
      <c r="V42" s="172">
        <v>181877</v>
      </c>
      <c r="W42" s="172">
        <v>181877</v>
      </c>
      <c r="X42" s="172">
        <v>181877</v>
      </c>
      <c r="Y42" s="172">
        <v>181877</v>
      </c>
      <c r="Z42" s="172">
        <v>181877</v>
      </c>
      <c r="AA42" s="172">
        <v>181877</v>
      </c>
      <c r="AB42" s="172">
        <v>181877</v>
      </c>
      <c r="AC42" s="172">
        <v>181877</v>
      </c>
      <c r="AD42" s="172">
        <v>181877</v>
      </c>
      <c r="AE42" s="172">
        <v>182445</v>
      </c>
      <c r="AF42" s="173"/>
      <c r="AH42" s="4"/>
      <c r="AI42" s="4"/>
      <c r="AJ42" s="4"/>
    </row>
    <row r="43" spans="1:36">
      <c r="A43" s="49" t="s">
        <v>47</v>
      </c>
      <c r="B43" s="172">
        <v>182821</v>
      </c>
      <c r="C43" s="172">
        <v>182821</v>
      </c>
      <c r="D43" s="172">
        <v>182821</v>
      </c>
      <c r="E43" s="172">
        <v>182821</v>
      </c>
      <c r="F43" s="172">
        <v>182821</v>
      </c>
      <c r="G43" s="172">
        <v>182821</v>
      </c>
      <c r="H43" s="172">
        <v>182821</v>
      </c>
      <c r="I43" s="172">
        <v>182821</v>
      </c>
      <c r="J43" s="172">
        <v>182821</v>
      </c>
      <c r="K43" s="172">
        <v>182821</v>
      </c>
      <c r="L43" s="172">
        <v>182821</v>
      </c>
      <c r="M43" s="172">
        <v>182821</v>
      </c>
      <c r="N43" s="172">
        <v>182821</v>
      </c>
      <c r="O43" s="172">
        <v>182821</v>
      </c>
      <c r="P43" s="172">
        <v>182821</v>
      </c>
      <c r="Q43" s="172">
        <v>182821</v>
      </c>
      <c r="R43" s="172">
        <v>182821</v>
      </c>
      <c r="S43" s="172">
        <v>182821</v>
      </c>
      <c r="T43" s="172">
        <v>182821</v>
      </c>
      <c r="U43" s="172">
        <v>182821</v>
      </c>
      <c r="V43" s="172">
        <v>182821</v>
      </c>
      <c r="W43" s="172">
        <v>182821</v>
      </c>
      <c r="X43" s="172">
        <v>182821</v>
      </c>
      <c r="Y43" s="172">
        <v>182821</v>
      </c>
      <c r="Z43" s="172">
        <v>182821</v>
      </c>
      <c r="AA43" s="172">
        <v>182821</v>
      </c>
      <c r="AB43" s="172">
        <v>182821</v>
      </c>
      <c r="AC43" s="172">
        <v>182821</v>
      </c>
      <c r="AD43" s="172">
        <v>182821</v>
      </c>
      <c r="AE43" s="172">
        <v>182821</v>
      </c>
      <c r="AF43" s="172">
        <v>182822</v>
      </c>
      <c r="AH43" s="4"/>
      <c r="AI43" s="4"/>
      <c r="AJ43" s="4"/>
    </row>
    <row r="44" spans="1:36">
      <c r="A44" s="49" t="s">
        <v>48</v>
      </c>
      <c r="B44" s="172">
        <v>182822</v>
      </c>
      <c r="C44" s="172">
        <v>182822</v>
      </c>
      <c r="D44" s="172">
        <v>182822</v>
      </c>
      <c r="E44" s="172">
        <v>182822</v>
      </c>
      <c r="F44" s="172">
        <v>182822</v>
      </c>
      <c r="G44" s="172">
        <v>182822</v>
      </c>
      <c r="H44" s="172">
        <v>182822</v>
      </c>
      <c r="I44" s="172">
        <v>182822</v>
      </c>
      <c r="J44" s="172">
        <v>182822</v>
      </c>
      <c r="K44" s="172">
        <v>182822</v>
      </c>
      <c r="L44" s="172">
        <v>182822</v>
      </c>
      <c r="M44" s="172">
        <v>182822</v>
      </c>
      <c r="N44" s="172">
        <v>182970</v>
      </c>
      <c r="O44" s="172">
        <v>182970</v>
      </c>
      <c r="P44" s="172">
        <v>182970</v>
      </c>
      <c r="Q44" s="172">
        <v>182970</v>
      </c>
      <c r="R44" s="172">
        <v>182970</v>
      </c>
      <c r="S44" s="172">
        <v>182970</v>
      </c>
      <c r="T44" s="172">
        <v>182970</v>
      </c>
      <c r="U44" s="172">
        <v>182970</v>
      </c>
      <c r="V44" s="172">
        <v>182970</v>
      </c>
      <c r="W44" s="172">
        <v>182970</v>
      </c>
      <c r="X44" s="172">
        <v>182970</v>
      </c>
      <c r="Y44" s="172">
        <v>182970</v>
      </c>
      <c r="Z44" s="172">
        <v>182970</v>
      </c>
      <c r="AA44" s="172">
        <v>182970</v>
      </c>
      <c r="AB44" s="172">
        <v>182970</v>
      </c>
      <c r="AC44" s="172">
        <v>182970</v>
      </c>
      <c r="AD44" s="172">
        <v>182970</v>
      </c>
      <c r="AE44" s="172">
        <v>182970</v>
      </c>
      <c r="AF44" s="172">
        <v>182970</v>
      </c>
      <c r="AH44" s="4"/>
      <c r="AI44" s="4"/>
      <c r="AJ44" s="4"/>
    </row>
    <row r="45" spans="1:36">
      <c r="A45" s="49" t="s">
        <v>49</v>
      </c>
      <c r="B45" s="172">
        <v>182970</v>
      </c>
      <c r="C45" s="172">
        <v>182970</v>
      </c>
      <c r="D45" s="172">
        <v>182970</v>
      </c>
      <c r="E45" s="172">
        <v>182970</v>
      </c>
      <c r="F45" s="172">
        <v>182970</v>
      </c>
      <c r="G45" s="172">
        <v>182970</v>
      </c>
      <c r="H45" s="172">
        <v>182970</v>
      </c>
      <c r="I45" s="172">
        <v>182970</v>
      </c>
      <c r="J45" s="172">
        <v>182970</v>
      </c>
      <c r="K45" s="172">
        <v>182970</v>
      </c>
      <c r="L45" s="172">
        <v>182970</v>
      </c>
      <c r="M45" s="172">
        <v>182970</v>
      </c>
      <c r="N45" s="172">
        <v>182970</v>
      </c>
      <c r="O45" s="172">
        <v>182970</v>
      </c>
      <c r="P45" s="172">
        <v>182970</v>
      </c>
      <c r="Q45" s="172">
        <v>182970</v>
      </c>
      <c r="R45" s="172">
        <v>182970</v>
      </c>
      <c r="S45" s="172">
        <v>182970</v>
      </c>
      <c r="T45" s="172">
        <v>182970</v>
      </c>
      <c r="U45" s="172">
        <v>182970</v>
      </c>
      <c r="V45" s="172">
        <v>182970</v>
      </c>
      <c r="W45" s="172">
        <v>182970</v>
      </c>
      <c r="X45" s="172">
        <v>182970</v>
      </c>
      <c r="Y45" s="172">
        <v>182970</v>
      </c>
      <c r="Z45" s="172">
        <v>182970</v>
      </c>
      <c r="AA45" s="172">
        <v>182970</v>
      </c>
      <c r="AB45" s="172">
        <v>182970</v>
      </c>
      <c r="AC45" s="172">
        <v>182970</v>
      </c>
      <c r="AD45" s="172">
        <v>182970</v>
      </c>
      <c r="AE45" s="172">
        <v>182970</v>
      </c>
      <c r="AF45" s="173"/>
      <c r="AH45" s="4"/>
      <c r="AI45" s="4"/>
      <c r="AJ45" s="4"/>
    </row>
    <row r="46" spans="1:36">
      <c r="A46" s="49" t="s">
        <v>50</v>
      </c>
      <c r="B46" s="172">
        <v>182970</v>
      </c>
      <c r="C46" s="172">
        <v>182970</v>
      </c>
      <c r="D46" s="172">
        <v>182970</v>
      </c>
      <c r="E46" s="172">
        <v>182970</v>
      </c>
      <c r="F46" s="172">
        <v>182970</v>
      </c>
      <c r="G46" s="172">
        <v>182970</v>
      </c>
      <c r="H46" s="172">
        <v>182970</v>
      </c>
      <c r="I46" s="172">
        <v>182970</v>
      </c>
      <c r="J46" s="172">
        <v>182970</v>
      </c>
      <c r="K46" s="172">
        <v>182970</v>
      </c>
      <c r="L46" s="172">
        <v>182970</v>
      </c>
      <c r="M46" s="172">
        <v>182970</v>
      </c>
      <c r="N46" s="172">
        <v>182970</v>
      </c>
      <c r="O46" s="172">
        <v>182970</v>
      </c>
      <c r="P46" s="172">
        <v>182970</v>
      </c>
      <c r="Q46" s="172">
        <v>182970</v>
      </c>
      <c r="R46" s="172">
        <v>182970</v>
      </c>
      <c r="S46" s="172">
        <v>182970</v>
      </c>
      <c r="T46" s="172">
        <v>182970</v>
      </c>
      <c r="U46" s="172">
        <v>182970</v>
      </c>
      <c r="V46" s="172">
        <v>182970</v>
      </c>
      <c r="W46" s="172">
        <v>182970</v>
      </c>
      <c r="X46" s="172">
        <v>182970</v>
      </c>
      <c r="Y46" s="172">
        <v>182970</v>
      </c>
      <c r="Z46" s="172">
        <v>182970</v>
      </c>
      <c r="AA46" s="172">
        <v>182970</v>
      </c>
      <c r="AB46" s="172">
        <v>182970</v>
      </c>
      <c r="AC46" s="172">
        <v>182970</v>
      </c>
      <c r="AD46" s="172">
        <v>182970</v>
      </c>
      <c r="AE46" s="172">
        <v>182970</v>
      </c>
      <c r="AF46" s="172">
        <v>182970</v>
      </c>
      <c r="AH46" s="4"/>
      <c r="AI46" s="4"/>
      <c r="AJ46" s="4"/>
    </row>
    <row r="47" spans="1:36">
      <c r="A47" s="49" t="s">
        <v>51</v>
      </c>
      <c r="B47" s="172">
        <v>182970</v>
      </c>
      <c r="C47" s="172">
        <v>182970</v>
      </c>
      <c r="D47" s="172">
        <v>182970</v>
      </c>
      <c r="E47" s="172">
        <v>182970</v>
      </c>
      <c r="F47" s="172">
        <v>182970</v>
      </c>
      <c r="G47" s="172">
        <v>182970</v>
      </c>
      <c r="H47" s="172">
        <v>182970</v>
      </c>
      <c r="I47" s="172">
        <v>182970</v>
      </c>
      <c r="J47" s="172">
        <v>182970</v>
      </c>
      <c r="K47" s="172">
        <v>182970</v>
      </c>
      <c r="L47" s="172">
        <v>182970</v>
      </c>
      <c r="M47" s="172">
        <v>182970</v>
      </c>
      <c r="N47" s="172">
        <v>182970</v>
      </c>
      <c r="O47" s="172">
        <v>182970</v>
      </c>
      <c r="P47" s="172">
        <v>182970</v>
      </c>
      <c r="Q47" s="172">
        <v>182970</v>
      </c>
      <c r="R47" s="172">
        <v>182970</v>
      </c>
      <c r="S47" s="172">
        <v>182970</v>
      </c>
      <c r="T47" s="172">
        <v>182970</v>
      </c>
      <c r="U47" s="172">
        <v>182970</v>
      </c>
      <c r="V47" s="172">
        <v>182970</v>
      </c>
      <c r="W47" s="172">
        <v>182970</v>
      </c>
      <c r="X47" s="172">
        <v>182970</v>
      </c>
      <c r="Y47" s="172">
        <v>182970</v>
      </c>
      <c r="Z47" s="172">
        <v>182970</v>
      </c>
      <c r="AA47" s="172">
        <v>182970</v>
      </c>
      <c r="AB47" s="172">
        <v>182970</v>
      </c>
      <c r="AC47" s="172">
        <v>182970</v>
      </c>
      <c r="AD47" s="172">
        <v>182970</v>
      </c>
      <c r="AE47" s="172">
        <v>182791</v>
      </c>
      <c r="AF47" s="173"/>
      <c r="AH47" s="4"/>
      <c r="AI47" s="4"/>
      <c r="AJ47" s="4"/>
    </row>
    <row r="48" spans="1:36">
      <c r="A48" s="49" t="s">
        <v>52</v>
      </c>
      <c r="B48" s="172">
        <v>182791</v>
      </c>
      <c r="C48" s="172">
        <v>182791</v>
      </c>
      <c r="D48" s="172">
        <v>182791</v>
      </c>
      <c r="E48" s="172">
        <v>182791</v>
      </c>
      <c r="F48" s="172">
        <v>182791</v>
      </c>
      <c r="G48" s="172">
        <v>182791</v>
      </c>
      <c r="H48" s="172">
        <v>182791</v>
      </c>
      <c r="I48" s="172">
        <v>182791</v>
      </c>
      <c r="J48" s="172">
        <v>182791</v>
      </c>
      <c r="K48" s="172">
        <v>182791</v>
      </c>
      <c r="L48" s="172">
        <v>182991</v>
      </c>
      <c r="M48" s="172">
        <v>183608</v>
      </c>
      <c r="N48" s="172">
        <v>184091</v>
      </c>
      <c r="O48" s="172">
        <v>184486</v>
      </c>
      <c r="P48" s="172">
        <v>184951</v>
      </c>
      <c r="Q48" s="172">
        <v>185423</v>
      </c>
      <c r="R48" s="172">
        <v>185423</v>
      </c>
      <c r="S48" s="172">
        <v>185423</v>
      </c>
      <c r="T48" s="172">
        <v>185423</v>
      </c>
      <c r="U48" s="172">
        <v>185423</v>
      </c>
      <c r="V48" s="172">
        <v>185423</v>
      </c>
      <c r="W48" s="172">
        <v>185423</v>
      </c>
      <c r="X48" s="172">
        <v>185423</v>
      </c>
      <c r="Y48" s="172">
        <v>185423</v>
      </c>
      <c r="Z48" s="172">
        <v>185423</v>
      </c>
      <c r="AA48" s="172">
        <v>185423</v>
      </c>
      <c r="AB48" s="172">
        <v>185423</v>
      </c>
      <c r="AC48" s="172">
        <v>185423</v>
      </c>
      <c r="AD48" s="172">
        <v>185423</v>
      </c>
      <c r="AE48" s="172">
        <v>185423</v>
      </c>
      <c r="AF48" s="172">
        <v>185423</v>
      </c>
      <c r="AH48" s="4"/>
      <c r="AI48" s="4"/>
      <c r="AJ48" s="4"/>
    </row>
  </sheetData>
  <hyperlinks>
    <hyperlink ref="K1" location="'Hyper Links'!A1" display="'Hyper Links'!A1" xr:uid="{0399DDB7-6A7F-4128-BD6B-6C7A214F67E1}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EDC3A2A-E383-4CFF-863D-4F9E094F6BE9}">
  <dimension ref="A1:P2"/>
  <sheetViews>
    <sheetView workbookViewId="0">
      <selection activeCell="J17" sqref="J17"/>
    </sheetView>
  </sheetViews>
  <sheetFormatPr defaultRowHeight="14.25"/>
  <cols>
    <col min="2" max="2" width="11.125" bestFit="1" customWidth="1"/>
    <col min="3" max="13" width="12.625" bestFit="1" customWidth="1"/>
  </cols>
  <sheetData>
    <row r="1" spans="1:16" ht="19.5" customHeight="1">
      <c r="A1" s="182" t="s">
        <v>103</v>
      </c>
      <c r="B1" s="183">
        <v>43466</v>
      </c>
      <c r="C1" s="183">
        <v>43497</v>
      </c>
      <c r="D1" s="183">
        <v>43525</v>
      </c>
      <c r="E1" s="183">
        <v>43556</v>
      </c>
      <c r="F1" s="183">
        <v>43586</v>
      </c>
      <c r="G1" s="183">
        <v>43617</v>
      </c>
      <c r="H1" s="183">
        <v>43647</v>
      </c>
      <c r="I1" s="183">
        <v>43678</v>
      </c>
      <c r="J1" s="183">
        <v>43725</v>
      </c>
      <c r="K1" s="183">
        <v>43755</v>
      </c>
      <c r="L1" s="183">
        <v>43786</v>
      </c>
      <c r="M1" s="183">
        <v>43816</v>
      </c>
      <c r="N1" s="184"/>
      <c r="O1" s="184"/>
      <c r="P1" s="184"/>
    </row>
    <row r="2" spans="1:16">
      <c r="A2" t="s">
        <v>77</v>
      </c>
      <c r="B2" s="185">
        <v>898200</v>
      </c>
      <c r="C2" s="185">
        <v>1122000</v>
      </c>
      <c r="D2" s="185">
        <v>1526303.9999999998</v>
      </c>
      <c r="E2" s="185">
        <v>1489799.9999999998</v>
      </c>
      <c r="F2" s="185">
        <v>1686500</v>
      </c>
      <c r="G2" s="185">
        <v>1364100</v>
      </c>
      <c r="H2" s="185">
        <v>1350200</v>
      </c>
      <c r="I2" s="185">
        <v>1363100.0000000002</v>
      </c>
      <c r="J2" s="185">
        <v>1531500.0000000002</v>
      </c>
      <c r="K2" s="185">
        <v>1496500.0000000005</v>
      </c>
      <c r="L2" s="185">
        <v>1456199.9999999998</v>
      </c>
      <c r="M2" s="185">
        <v>1183000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F0ADEFFB48B849A10AE4A239DAFBBF" ma:contentTypeVersion="4" ma:contentTypeDescription="Create a new document." ma:contentTypeScope="" ma:versionID="86b35d2ed01004755a6c537f978e0e4c">
  <xsd:schema xmlns:xsd="http://www.w3.org/2001/XMLSchema" xmlns:xs="http://www.w3.org/2001/XMLSchema" xmlns:p="http://schemas.microsoft.com/office/2006/metadata/properties" xmlns:ns2="39ab288a-8589-4c39-bdd2-e9c983f1a4bf" targetNamespace="http://schemas.microsoft.com/office/2006/metadata/properties" ma:root="true" ma:fieldsID="9fc5664b8ad7a484f020b06b08969e53" ns2:_="">
    <xsd:import namespace="39ab288a-8589-4c39-bdd2-e9c983f1a4bf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KeyPoints" minOccurs="0"/>
                <xsd:element ref="ns2:MediaServiceKeyPoint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9ab288a-8589-4c39-bdd2-e9c983f1a4bf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KeyPoints" ma:index="1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DCED0542-8750-4BDD-BE45-F740A87BA1BF}"/>
</file>

<file path=customXml/itemProps2.xml><?xml version="1.0" encoding="utf-8"?>
<ds:datastoreItem xmlns:ds="http://schemas.openxmlformats.org/officeDocument/2006/customXml" ds:itemID="{F475BEF0-2FCB-4DB9-A755-AF803D62F3F0}"/>
</file>

<file path=customXml/itemProps3.xml><?xml version="1.0" encoding="utf-8"?>
<ds:datastoreItem xmlns:ds="http://schemas.openxmlformats.org/officeDocument/2006/customXml" ds:itemID="{2C5E7343-A7FB-4CFE-A764-BBC9FAA9121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WLU</vt:lpstr>
      <vt:lpstr>Bear Lake</vt:lpstr>
      <vt:lpstr>Daily Flow-015</vt:lpstr>
      <vt:lpstr>Monthly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Jacquee Chandler</dc:creator>
  <cp:lastModifiedBy>Jacquee Chandler</cp:lastModifiedBy>
  <dcterms:created xsi:type="dcterms:W3CDTF">2020-02-06T15:24:45Z</dcterms:created>
  <dcterms:modified xsi:type="dcterms:W3CDTF">2020-02-06T17:37:27Z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  <property fmtid="{D5CDD505-2E9C-101B-9397-08002B2CF9AE}" pid="3" name="SV_HIDDEN_GRID_QUERY_LIST_4F35BF76-6C0D-4D9B-82B2-816C12CF3733">
    <vt:lpwstr>empty_477D106A-C0D6-4607-AEBD-E2C9D60EA279</vt:lpwstr>
  </property>
  <property fmtid="{D5CDD505-2E9C-101B-9397-08002B2CF9AE}" pid="4" name="ContentTypeId">
    <vt:lpwstr>0x01010028F0ADEFFB48B849A10AE4A239DAFBBF</vt:lpwstr>
  </property>
</Properties>
</file>