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EC1802DB-08DA-4F7D-B6BD-182F8BB5824A}" xr6:coauthVersionLast="44" xr6:coauthVersionMax="44" xr10:uidLastSave="{00000000-0000-0000-0000-000000000000}"/>
  <bookViews>
    <workbookView xWindow="28680" yWindow="-120" windowWidth="29040" windowHeight="15840" activeTab="3" xr2:uid="{2ED42195-2085-47F1-8681-E7C3CC34C9D6}"/>
  </bookViews>
  <sheets>
    <sheet name="WLU" sheetId="3" r:id="rId1"/>
    <sheet name="Jansen" sheetId="1" r:id="rId2"/>
    <sheet name="Daily Flow-204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L36" i="1" l="1"/>
  <c r="M36" i="1" s="1"/>
  <c r="L35" i="1"/>
  <c r="M35" i="1" s="1"/>
  <c r="M37" i="1" s="1"/>
  <c r="M9" i="1" s="1"/>
  <c r="M19" i="1"/>
  <c r="K19" i="1"/>
  <c r="N19" i="1" s="1"/>
  <c r="G19" i="1"/>
  <c r="P19" i="1" s="1"/>
  <c r="D19" i="1"/>
  <c r="C19" i="1"/>
  <c r="B19" i="1"/>
  <c r="N18" i="1"/>
  <c r="M18" i="1"/>
  <c r="K18" i="1"/>
  <c r="G18" i="1"/>
  <c r="D18" i="1"/>
  <c r="C18" i="1"/>
  <c r="B18" i="1"/>
  <c r="M17" i="1"/>
  <c r="K17" i="1"/>
  <c r="N17" i="1" s="1"/>
  <c r="G17" i="1"/>
  <c r="P17" i="1" s="1"/>
  <c r="Q17" i="1" s="1"/>
  <c r="D17" i="1"/>
  <c r="C17" i="1"/>
  <c r="B17" i="1"/>
  <c r="N16" i="1"/>
  <c r="M16" i="1"/>
  <c r="K16" i="1"/>
  <c r="G16" i="1"/>
  <c r="D16" i="1"/>
  <c r="C16" i="1"/>
  <c r="B16" i="1"/>
  <c r="M15" i="1"/>
  <c r="K15" i="1"/>
  <c r="N15" i="1" s="1"/>
  <c r="G15" i="1"/>
  <c r="P15" i="1" s="1"/>
  <c r="D15" i="1"/>
  <c r="C15" i="1"/>
  <c r="B15" i="1"/>
  <c r="H15" i="1" s="1"/>
  <c r="O15" i="1" s="1"/>
  <c r="N14" i="1"/>
  <c r="M14" i="1"/>
  <c r="K14" i="1"/>
  <c r="G14" i="1"/>
  <c r="D14" i="1"/>
  <c r="C14" i="1"/>
  <c r="B14" i="1"/>
  <c r="M13" i="1"/>
  <c r="K13" i="1"/>
  <c r="N13" i="1" s="1"/>
  <c r="G13" i="1"/>
  <c r="P13" i="1" s="1"/>
  <c r="D13" i="1"/>
  <c r="C13" i="1"/>
  <c r="B13" i="1"/>
  <c r="H13" i="1" s="1"/>
  <c r="N12" i="1"/>
  <c r="M12" i="1"/>
  <c r="K12" i="1"/>
  <c r="G12" i="1"/>
  <c r="D12" i="1"/>
  <c r="C12" i="1"/>
  <c r="B12" i="1"/>
  <c r="M11" i="1"/>
  <c r="K11" i="1"/>
  <c r="N11" i="1" s="1"/>
  <c r="G11" i="1"/>
  <c r="P11" i="1" s="1"/>
  <c r="D11" i="1"/>
  <c r="C11" i="1"/>
  <c r="B11" i="1"/>
  <c r="N10" i="1"/>
  <c r="M10" i="1"/>
  <c r="K10" i="1"/>
  <c r="G10" i="1"/>
  <c r="D10" i="1"/>
  <c r="C10" i="1"/>
  <c r="B10" i="1"/>
  <c r="K9" i="1"/>
  <c r="N9" i="1" s="1"/>
  <c r="G9" i="1"/>
  <c r="P9" i="1" s="1"/>
  <c r="D9" i="1"/>
  <c r="C9" i="1"/>
  <c r="B9" i="1"/>
  <c r="N8" i="1"/>
  <c r="M8" i="1"/>
  <c r="M20" i="1" s="1"/>
  <c r="K8" i="1"/>
  <c r="K20" i="1" s="1"/>
  <c r="I20" i="1"/>
  <c r="F20" i="1"/>
  <c r="E20" i="1"/>
  <c r="D8" i="1"/>
  <c r="D20" i="1" s="1"/>
  <c r="C8" i="1"/>
  <c r="C20" i="1" s="1"/>
  <c r="B8" i="1"/>
  <c r="B21" i="1" s="1"/>
  <c r="N21" i="1" l="1"/>
  <c r="Q9" i="1"/>
  <c r="H10" i="1"/>
  <c r="O10" i="1" s="1"/>
  <c r="P10" i="1"/>
  <c r="Q10" i="1" s="1"/>
  <c r="Q19" i="1"/>
  <c r="H9" i="1"/>
  <c r="O9" i="1" s="1"/>
  <c r="H11" i="1"/>
  <c r="O11" i="1" s="1"/>
  <c r="Q13" i="1"/>
  <c r="H19" i="1"/>
  <c r="O19" i="1" s="1"/>
  <c r="H16" i="1"/>
  <c r="O16" i="1" s="1"/>
  <c r="P16" i="1"/>
  <c r="Q16" i="1" s="1"/>
  <c r="Q11" i="1"/>
  <c r="H12" i="1"/>
  <c r="O12" i="1" s="1"/>
  <c r="P12" i="1"/>
  <c r="Q12" i="1" s="1"/>
  <c r="H17" i="1"/>
  <c r="O17" i="1" s="1"/>
  <c r="H18" i="1"/>
  <c r="O18" i="1" s="1"/>
  <c r="P18" i="1"/>
  <c r="Q18" i="1" s="1"/>
  <c r="O13" i="1"/>
  <c r="H14" i="1"/>
  <c r="O14" i="1" s="1"/>
  <c r="P14" i="1"/>
  <c r="Q14" i="1" s="1"/>
  <c r="Q15" i="1"/>
  <c r="B20" i="1"/>
  <c r="B22" i="1" s="1"/>
  <c r="G8" i="1"/>
  <c r="N20" i="1"/>
  <c r="P8" i="1" l="1"/>
  <c r="G20" i="1"/>
  <c r="H8" i="1"/>
  <c r="O8" i="1" l="1"/>
  <c r="O20" i="1" s="1"/>
  <c r="H20" i="1"/>
  <c r="P21" i="1"/>
  <c r="Q22" i="1" s="1"/>
  <c r="Q8" i="1"/>
  <c r="P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7" authorId="0" shapeId="0" xr:uid="{B1D8786F-8CD0-4E96-A1B6-28EDDD403A39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7" authorId="0" shapeId="0" xr:uid="{D2EF0487-216A-495E-A615-C63782C83476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7" authorId="0" shapeId="0" xr:uid="{B000716A-A5EC-4E26-9BA9-2A8CA5DE9084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E7" authorId="1" shapeId="0" xr:uid="{AFFD1FF4-8F2E-4F78-A15F-FFACE252D0FA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F7" authorId="1" shapeId="0" xr:uid="{6FD41248-112A-4F6E-A56D-FD7AF603BC1D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<sst xmlns="http://schemas.openxmlformats.org/spreadsheetml/2006/main" count="149" uniqueCount="90">
  <si>
    <t>252/204 - Jansen</t>
  </si>
  <si>
    <t>PWS ID No. 3590615</t>
  </si>
  <si>
    <t>CUP No.  20-117-8347-4</t>
  </si>
  <si>
    <t>Exp. 05/27/36</t>
  </si>
  <si>
    <t>FDEP Permitted Max Day Capacity of Plant - .309 mgd</t>
  </si>
  <si>
    <t>Hyper Links'!A1</t>
  </si>
  <si>
    <t>Total Water Used/Loss</t>
  </si>
  <si>
    <r>
      <rPr>
        <b/>
        <sz val="9"/>
        <color rgb="FF800000"/>
        <rFont val="Arial"/>
        <family val="2"/>
      </rPr>
      <t>Source Mtr. Error Adj.</t>
    </r>
    <r>
      <rPr>
        <sz val="9"/>
        <color rgb="FF800000"/>
        <rFont val="Arial"/>
        <family val="2"/>
      </rPr>
      <t xml:space="preserve">
  04/19/18 3.23% 02/21/19 Well O/S</t>
    </r>
  </si>
  <si>
    <r>
      <rPr>
        <b/>
        <sz val="9"/>
        <color rgb="FF800000"/>
        <rFont val="Arial"/>
        <family val="2"/>
      </rPr>
      <t>Source Mtr. Error Adj.</t>
    </r>
    <r>
      <rPr>
        <sz val="9"/>
        <color rgb="FF800000"/>
        <rFont val="Arial"/>
        <family val="2"/>
      </rPr>
      <t xml:space="preserve">
    04/19/18 2.44% 02/21/19 -1.01%</t>
    </r>
  </si>
  <si>
    <t>Pumped
(Wells 1 &amp; 2)</t>
  </si>
  <si>
    <t>Pumped Daily Avg.</t>
  </si>
  <si>
    <t>Pumped Daily Max.</t>
  </si>
  <si>
    <t>Gallons Used</t>
  </si>
  <si>
    <t>Gallons Loss</t>
  </si>
  <si>
    <t>Total Used/ Loss</t>
  </si>
  <si>
    <t>Pumped, Less Gallons Loss/ Used</t>
  </si>
  <si>
    <t>Billed Consumption</t>
  </si>
  <si>
    <t>Well 1 Meter Adj. %</t>
  </si>
  <si>
    <t xml:space="preserve"> Well 1 Pumped Meter Adj.</t>
  </si>
  <si>
    <t>Well 2 Meter Adj. %</t>
  </si>
  <si>
    <t xml:space="preserve"> Well 2 Pumped Meter Adj.</t>
  </si>
  <si>
    <t>Total Pumped Meter Adj.</t>
  </si>
  <si>
    <t>Pumped + Source Mtr Error, Less Gals Loss/Use</t>
  </si>
  <si>
    <t>Total AFW (Total Used/Loss + Billed)</t>
  </si>
  <si>
    <t>AFW % plus source mtr. error</t>
  </si>
  <si>
    <t>2018          AFW %</t>
  </si>
  <si>
    <t>January 2019</t>
  </si>
  <si>
    <t>February</t>
  </si>
  <si>
    <t>2.44% &amp; -1.01%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</si>
  <si>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</si>
  <si>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</si>
  <si>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</si>
  <si>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</si>
  <si>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</si>
  <si>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</si>
  <si>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</si>
  <si>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</si>
  <si>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</si>
  <si>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</si>
  <si>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YTDTotal/Avg/Max</t>
  </si>
  <si>
    <t>Proof to Daily Flow</t>
  </si>
  <si>
    <t>Proof to Total Billed</t>
  </si>
  <si>
    <t>YTD AFW% Jan-Dec</t>
  </si>
  <si>
    <t>Verif W/UIWtrMn WLU wrksht &amp; WAF Input</t>
  </si>
  <si>
    <t>Water Loss/Use Proof</t>
  </si>
  <si>
    <t>Water Loss-Use'!A1</t>
  </si>
  <si>
    <t>Well 1</t>
  </si>
  <si>
    <t>Dates</t>
  </si>
  <si>
    <t>Meter Adj. %</t>
  </si>
  <si>
    <t>Pumped</t>
  </si>
  <si>
    <t>Adjusted</t>
  </si>
  <si>
    <t>Well 2</t>
  </si>
  <si>
    <t>02/01-02/21</t>
  </si>
  <si>
    <t>02/22-02/28</t>
  </si>
  <si>
    <t xml:space="preserve">MWAF - link to AH(x) </t>
  </si>
  <si>
    <t>SN:  20161846</t>
  </si>
  <si>
    <t>Day</t>
  </si>
  <si>
    <t>Total</t>
  </si>
  <si>
    <t>Avg.</t>
  </si>
  <si>
    <t>Max</t>
  </si>
  <si>
    <t xml:space="preserve">Proof </t>
  </si>
  <si>
    <t>Grand Total</t>
  </si>
  <si>
    <t>Combined Wells 1 &amp; 2</t>
  </si>
  <si>
    <t>Jansen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</si>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</sst>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0.000"/>
    <numFmt numFmtId="166" formatCode="0.0000"/>
    <numFmt numFmtId="167" formatCode="0.0%"/>
    <numFmt numFmtId="168" formatCode="0.00000"/>
    <numFmt numFmtId="169" formatCode="#,##0.000"/>
  </numFmts>
  <fonts count="46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b/>
      <sz val="10"/>
      <name val="Arial"/>
      <family val="2"/>
    </font>
    <font>
      <sz val="9"/>
      <color rgb="FF800000"/>
      <name val="Arial"/>
      <family val="2"/>
    </font>
    <font>
      <b/>
      <sz val="9"/>
      <color rgb="FF800000"/>
      <name val="Arial"/>
      <family val="2"/>
    </font>
    <font>
      <b/>
      <sz val="10"/>
      <color rgb="FF800000"/>
      <name val="Arial"/>
      <family val="2"/>
    </font>
    <font>
      <b/>
      <sz val="9"/>
      <color theme="5" tint="-0.249977111117893"/>
      <name val="Arial"/>
      <family val="2"/>
    </font>
    <font>
      <sz val="9"/>
      <color theme="9" tint="-0.499984740745262"/>
      <name val="Arial"/>
      <family val="2"/>
    </font>
    <font>
      <b/>
      <sz val="9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sz val="9"/>
      <color theme="1"/>
      <name val="Arial"/>
      <family val="2"/>
    </font>
    <font>
      <b/>
      <i/>
      <sz val="9"/>
      <color rgb="FFFF000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9"/>
      <color theme="5" tint="-0.249977111117893"/>
      <name val="Arial"/>
      <family val="2"/>
    </font>
    <font>
      <u/>
      <sz val="10"/>
      <color theme="8" tint="-0.249977111117893"/>
      <name val="Arial"/>
      <family val="2"/>
    </font>
    <font>
      <sz val="9"/>
      <name val="Geneva"/>
    </font>
    <font>
      <sz val="10"/>
      <color rgb="FF800000"/>
      <name val="Arial"/>
      <family val="2"/>
    </font>
    <font>
      <sz val="9"/>
      <color rgb="FF640013"/>
      <name val="Arial"/>
      <family val="2"/>
    </font>
    <font>
      <b/>
      <sz val="11"/>
      <color rgb="FF8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10"/>
      <color indexed="10"/>
      <name val="Arial"/>
      <family val="2"/>
    </font>
    <font>
      <sz val="9"/>
      <name val="Geneva"/>
      <family val="2"/>
    </font>
    <font>
      <sz val="10"/>
      <name val="Geneva"/>
      <family val="2"/>
    </font>
    <font>
      <b/>
      <sz val="9"/>
      <name val="Geneva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37" fillId="0" borderId="0" applyProtection="0"/>
    <xf numFmtId="0" fontId="37" fillId="0" borderId="0" applyProtection="0"/>
  </cellStyleXfs>
  <cellXfs count="16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2" applyAlignment="1" applyProtection="1"/>
    <xf numFmtId="0" fontId="6" fillId="0" borderId="0" xfId="2" quotePrefix="1" applyFont="1" applyAlignment="1" applyProtection="1"/>
    <xf numFmtId="0" fontId="10" fillId="0" borderId="0" xfId="0" applyFont="1" applyAlignment="1">
      <alignment wrapText="1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9" fontId="12" fillId="7" borderId="6" xfId="1" applyFont="1" applyFill="1" applyBorder="1" applyAlignment="1">
      <alignment horizontal="center" vertical="center" wrapText="1"/>
    </xf>
    <xf numFmtId="49" fontId="13" fillId="0" borderId="8" xfId="0" applyNumberFormat="1" applyFont="1" applyBorder="1"/>
    <xf numFmtId="164" fontId="14" fillId="0" borderId="9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164" fontId="14" fillId="8" borderId="9" xfId="0" applyNumberFormat="1" applyFont="1" applyFill="1" applyBorder="1" applyAlignment="1">
      <alignment horizontal="center"/>
    </xf>
    <xf numFmtId="164" fontId="14" fillId="4" borderId="9" xfId="0" applyNumberFormat="1" applyFont="1" applyFill="1" applyBorder="1" applyAlignment="1">
      <alignment horizontal="center"/>
    </xf>
    <xf numFmtId="10" fontId="8" fillId="0" borderId="9" xfId="1" applyNumberFormat="1" applyFont="1" applyBorder="1" applyAlignment="1">
      <alignment horizontal="center"/>
    </xf>
    <xf numFmtId="164" fontId="8" fillId="0" borderId="9" xfId="1" applyNumberFormat="1" applyFont="1" applyBorder="1" applyAlignment="1">
      <alignment horizontal="center"/>
    </xf>
    <xf numFmtId="164" fontId="9" fillId="0" borderId="9" xfId="1" applyNumberFormat="1" applyFont="1" applyBorder="1" applyAlignment="1">
      <alignment horizontal="center"/>
    </xf>
    <xf numFmtId="164" fontId="14" fillId="0" borderId="9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10" fontId="15" fillId="0" borderId="9" xfId="1" applyNumberFormat="1" applyFont="1" applyBorder="1" applyAlignment="1">
      <alignment horizontal="center"/>
    </xf>
    <xf numFmtId="9" fontId="12" fillId="7" borderId="9" xfId="1" applyFont="1" applyFill="1" applyBorder="1" applyAlignment="1">
      <alignment horizontal="center" vertical="center"/>
    </xf>
    <xf numFmtId="0" fontId="4" fillId="0" borderId="8" xfId="0" applyFont="1" applyBorder="1"/>
    <xf numFmtId="164" fontId="14" fillId="4" borderId="8" xfId="0" applyNumberFormat="1" applyFont="1" applyFill="1" applyBorder="1" applyAlignment="1">
      <alignment horizontal="center"/>
    </xf>
    <xf numFmtId="10" fontId="8" fillId="0" borderId="8" xfId="1" applyNumberFormat="1" applyFont="1" applyBorder="1" applyAlignment="1">
      <alignment horizontal="center"/>
    </xf>
    <xf numFmtId="164" fontId="8" fillId="0" borderId="8" xfId="1" applyNumberFormat="1" applyFont="1" applyBorder="1" applyAlignment="1">
      <alignment horizontal="center"/>
    </xf>
    <xf numFmtId="49" fontId="8" fillId="0" borderId="8" xfId="1" applyNumberFormat="1" applyFont="1" applyBorder="1" applyAlignment="1">
      <alignment horizontal="center" wrapText="1"/>
    </xf>
    <xf numFmtId="164" fontId="9" fillId="0" borderId="8" xfId="1" applyNumberFormat="1" applyFont="1" applyBorder="1" applyAlignment="1">
      <alignment horizontal="center"/>
    </xf>
    <xf numFmtId="164" fontId="14" fillId="0" borderId="8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9" fontId="12" fillId="7" borderId="8" xfId="1" applyFont="1" applyFill="1" applyBorder="1" applyAlignment="1">
      <alignment horizontal="center" vertical="center"/>
    </xf>
    <xf numFmtId="164" fontId="14" fillId="8" borderId="10" xfId="0" applyNumberFormat="1" applyFont="1" applyFill="1" applyBorder="1" applyAlignment="1">
      <alignment horizontal="center"/>
    </xf>
    <xf numFmtId="0" fontId="4" fillId="0" borderId="11" xfId="0" applyFont="1" applyBorder="1"/>
    <xf numFmtId="0" fontId="16" fillId="0" borderId="8" xfId="0" applyFont="1" applyBorder="1" applyAlignment="1">
      <alignment horizontal="left"/>
    </xf>
    <xf numFmtId="164" fontId="16" fillId="0" borderId="8" xfId="0" applyNumberFormat="1" applyFont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164" fontId="16" fillId="4" borderId="8" xfId="0" applyNumberFormat="1" applyFont="1" applyFill="1" applyBorder="1" applyAlignment="1">
      <alignment horizontal="center"/>
    </xf>
    <xf numFmtId="0" fontId="16" fillId="9" borderId="8" xfId="0" applyFont="1" applyFill="1" applyBorder="1"/>
    <xf numFmtId="164" fontId="9" fillId="0" borderId="8" xfId="0" applyNumberFormat="1" applyFont="1" applyBorder="1" applyAlignment="1">
      <alignment horizontal="center"/>
    </xf>
    <xf numFmtId="0" fontId="9" fillId="9" borderId="8" xfId="0" applyFont="1" applyFill="1" applyBorder="1" applyAlignment="1">
      <alignment horizontal="center"/>
    </xf>
    <xf numFmtId="164" fontId="16" fillId="5" borderId="8" xfId="0" applyNumberFormat="1" applyFont="1" applyFill="1" applyBorder="1" applyAlignment="1">
      <alignment horizontal="center"/>
    </xf>
    <xf numFmtId="164" fontId="16" fillId="6" borderId="8" xfId="0" applyNumberFormat="1" applyFont="1" applyFill="1" applyBorder="1" applyAlignment="1">
      <alignment horizontal="center"/>
    </xf>
    <xf numFmtId="0" fontId="13" fillId="0" borderId="0" xfId="0" applyFont="1"/>
    <xf numFmtId="164" fontId="16" fillId="0" borderId="10" xfId="0" applyNumberFormat="1" applyFont="1" applyBorder="1" applyAlignment="1">
      <alignment horizontal="center"/>
    </xf>
    <xf numFmtId="0" fontId="17" fillId="0" borderId="0" xfId="0" applyFont="1"/>
    <xf numFmtId="164" fontId="18" fillId="0" borderId="8" xfId="0" applyNumberFormat="1" applyFont="1" applyBorder="1" applyAlignment="1">
      <alignment horizontal="center"/>
    </xf>
    <xf numFmtId="165" fontId="18" fillId="0" borderId="8" xfId="0" applyNumberFormat="1" applyFont="1" applyBorder="1" applyAlignment="1">
      <alignment horizontal="left"/>
    </xf>
    <xf numFmtId="0" fontId="19" fillId="0" borderId="8" xfId="0" applyFont="1" applyBorder="1"/>
    <xf numFmtId="0" fontId="20" fillId="0" borderId="8" xfId="0" applyFont="1" applyBorder="1"/>
    <xf numFmtId="166" fontId="18" fillId="0" borderId="8" xfId="0" applyNumberFormat="1" applyFont="1" applyBorder="1" applyAlignment="1">
      <alignment horizontal="right"/>
    </xf>
    <xf numFmtId="167" fontId="16" fillId="0" borderId="8" xfId="0" applyNumberFormat="1" applyFont="1" applyBorder="1" applyAlignment="1">
      <alignment horizontal="right"/>
    </xf>
    <xf numFmtId="165" fontId="16" fillId="0" borderId="8" xfId="0" applyNumberFormat="1" applyFont="1" applyBorder="1" applyAlignment="1">
      <alignment horizontal="right"/>
    </xf>
    <xf numFmtId="10" fontId="14" fillId="0" borderId="8" xfId="1" applyNumberFormat="1" applyFont="1" applyBorder="1" applyAlignment="1">
      <alignment horizontal="center"/>
    </xf>
    <xf numFmtId="3" fontId="3" fillId="0" borderId="0" xfId="0" applyNumberFormat="1" applyFont="1"/>
    <xf numFmtId="0" fontId="5" fillId="0" borderId="0" xfId="2" quotePrefix="1" applyAlignment="1" applyProtection="1"/>
    <xf numFmtId="0" fontId="4" fillId="10" borderId="12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center" wrapText="1"/>
    </xf>
    <xf numFmtId="0" fontId="4" fillId="10" borderId="14" xfId="0" applyFont="1" applyFill="1" applyBorder="1" applyAlignment="1">
      <alignment horizontal="center" wrapText="1"/>
    </xf>
    <xf numFmtId="0" fontId="21" fillId="0" borderId="12" xfId="0" applyFont="1" applyBorder="1"/>
    <xf numFmtId="0" fontId="22" fillId="0" borderId="14" xfId="0" applyFont="1" applyBorder="1" applyAlignment="1">
      <alignment horizontal="right"/>
    </xf>
    <xf numFmtId="164" fontId="23" fillId="0" borderId="8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2" quotePrefix="1" applyFont="1" applyAlignment="1" applyProtection="1"/>
    <xf numFmtId="164" fontId="14" fillId="0" borderId="0" xfId="0" applyNumberFormat="1" applyFont="1" applyAlignment="1">
      <alignment horizontal="center"/>
    </xf>
    <xf numFmtId="0" fontId="8" fillId="0" borderId="0" xfId="3" applyFont="1" applyAlignment="1">
      <alignment horizontal="center" wrapText="1"/>
    </xf>
    <xf numFmtId="10" fontId="8" fillId="0" borderId="0" xfId="1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27" fillId="0" borderId="8" xfId="0" applyFont="1" applyBorder="1"/>
    <xf numFmtId="0" fontId="8" fillId="0" borderId="0" xfId="0" applyFont="1" applyAlignment="1">
      <alignment horizontal="right"/>
    </xf>
    <xf numFmtId="10" fontId="28" fillId="0" borderId="0" xfId="0" applyNumberFormat="1" applyFont="1" applyAlignment="1">
      <alignment horizontal="center"/>
    </xf>
    <xf numFmtId="10" fontId="8" fillId="0" borderId="8" xfId="0" applyNumberFormat="1" applyFont="1" applyBorder="1" applyAlignment="1">
      <alignment horizontal="left"/>
    </xf>
    <xf numFmtId="164" fontId="9" fillId="0" borderId="0" xfId="0" applyNumberFormat="1" applyFont="1" applyAlignment="1">
      <alignment horizontal="center"/>
    </xf>
    <xf numFmtId="14" fontId="8" fillId="0" borderId="8" xfId="0" applyNumberFormat="1" applyFont="1" applyBorder="1" applyAlignment="1">
      <alignment horizontal="left"/>
    </xf>
    <xf numFmtId="0" fontId="29" fillId="0" borderId="8" xfId="0" applyFont="1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/>
    <xf numFmtId="0" fontId="3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3" fillId="11" borderId="8" xfId="0" applyFont="1" applyFill="1" applyBorder="1"/>
    <xf numFmtId="0" fontId="7" fillId="2" borderId="8" xfId="4" applyFont="1" applyFill="1" applyBorder="1" applyAlignment="1">
      <alignment horizontal="center"/>
    </xf>
    <xf numFmtId="0" fontId="23" fillId="0" borderId="8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17" fontId="7" fillId="0" borderId="8" xfId="0" applyNumberFormat="1" applyFont="1" applyBorder="1"/>
    <xf numFmtId="166" fontId="3" fillId="0" borderId="8" xfId="0" applyNumberFormat="1" applyFont="1" applyBorder="1" applyAlignment="1">
      <alignment horizontal="center"/>
    </xf>
    <xf numFmtId="166" fontId="3" fillId="12" borderId="8" xfId="0" applyNumberFormat="1" applyFont="1" applyFill="1" applyBorder="1" applyAlignment="1">
      <alignment horizontal="center"/>
    </xf>
    <xf numFmtId="166" fontId="7" fillId="0" borderId="8" xfId="0" applyNumberFormat="1" applyFont="1" applyBorder="1" applyAlignment="1">
      <alignment horizontal="center"/>
    </xf>
    <xf numFmtId="166" fontId="38" fillId="0" borderId="8" xfId="5" applyNumberFormat="1" applyFont="1" applyBorder="1" applyAlignment="1">
      <alignment horizontal="center"/>
    </xf>
    <xf numFmtId="166" fontId="3" fillId="0" borderId="12" xfId="0" applyNumberFormat="1" applyFont="1" applyBorder="1" applyAlignment="1">
      <alignment horizontal="center"/>
    </xf>
    <xf numFmtId="166" fontId="23" fillId="0" borderId="8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3" fillId="0" borderId="8" xfId="0" applyFont="1" applyBorder="1"/>
    <xf numFmtId="166" fontId="3" fillId="2" borderId="8" xfId="0" applyNumberFormat="1" applyFont="1" applyFill="1" applyBorder="1" applyAlignment="1">
      <alignment horizontal="center"/>
    </xf>
    <xf numFmtId="166" fontId="3" fillId="12" borderId="8" xfId="0" applyNumberFormat="1" applyFont="1" applyFill="1" applyBorder="1"/>
    <xf numFmtId="168" fontId="4" fillId="0" borderId="0" xfId="0" applyNumberFormat="1" applyFont="1" applyAlignment="1">
      <alignment horizontal="center"/>
    </xf>
    <xf numFmtId="166" fontId="39" fillId="0" borderId="0" xfId="0" applyNumberFormat="1" applyFont="1" applyAlignment="1">
      <alignment horizontal="center"/>
    </xf>
    <xf numFmtId="168" fontId="37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40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4" fillId="13" borderId="0" xfId="0" applyFont="1" applyFill="1"/>
    <xf numFmtId="166" fontId="3" fillId="13" borderId="0" xfId="0" applyNumberFormat="1" applyFont="1" applyFill="1" applyAlignment="1">
      <alignment horizontal="center"/>
    </xf>
    <xf numFmtId="166" fontId="4" fillId="13" borderId="0" xfId="0" applyNumberFormat="1" applyFont="1" applyFill="1"/>
    <xf numFmtId="0" fontId="33" fillId="14" borderId="0" xfId="0" applyFont="1" applyFill="1"/>
    <xf numFmtId="166" fontId="4" fillId="0" borderId="0" xfId="0" applyNumberFormat="1" applyFont="1"/>
    <xf numFmtId="0" fontId="34" fillId="0" borderId="0" xfId="0" applyFont="1"/>
    <xf numFmtId="0" fontId="23" fillId="0" borderId="0" xfId="0" applyFont="1" applyAlignment="1">
      <alignment horizontal="center" wrapText="1"/>
    </xf>
    <xf numFmtId="165" fontId="23" fillId="0" borderId="0" xfId="0" applyNumberFormat="1" applyFont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6" fontId="33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horizontal="left"/>
    </xf>
    <xf numFmtId="0" fontId="38" fillId="0" borderId="0" xfId="0" applyFont="1"/>
    <xf numFmtId="0" fontId="7" fillId="0" borderId="0" xfId="0" applyFont="1" applyAlignment="1">
      <alignment horizontal="center"/>
    </xf>
    <xf numFmtId="166" fontId="42" fillId="0" borderId="14" xfId="0" applyNumberFormat="1" applyFont="1" applyBorder="1" applyAlignment="1">
      <alignment horizontal="center"/>
    </xf>
    <xf numFmtId="0" fontId="43" fillId="0" borderId="0" xfId="0" applyFont="1"/>
    <xf numFmtId="0" fontId="21" fillId="0" borderId="0" xfId="0" applyFont="1"/>
    <xf numFmtId="0" fontId="44" fillId="0" borderId="0" xfId="0" applyFont="1" applyAlignment="1">
      <alignment horizontal="right"/>
    </xf>
    <xf numFmtId="164" fontId="44" fillId="0" borderId="8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45" fillId="0" borderId="8" xfId="2" applyFont="1" applyBorder="1" applyAlignment="1" applyProtection="1"/>
    <xf numFmtId="0" fontId="43" fillId="15" borderId="8" xfId="0" applyFont="1" applyFill="1" applyBorder="1" applyAlignment="1">
      <alignment horizontal="center" wrapText="1"/>
    </xf>
    <xf numFmtId="0" fontId="1" fillId="15" borderId="8" xfId="0" applyFont="1" applyFill="1" applyBorder="1" applyAlignment="1">
      <alignment horizontal="center" wrapText="1"/>
    </xf>
    <xf numFmtId="0" fontId="1" fillId="15" borderId="14" xfId="0" applyFont="1" applyFill="1" applyBorder="1" applyAlignment="1">
      <alignment horizontal="center" wrapText="1"/>
    </xf>
    <xf numFmtId="0" fontId="44" fillId="15" borderId="15" xfId="0" applyFont="1" applyFill="1" applyBorder="1" applyAlignment="1">
      <alignment horizontal="center"/>
    </xf>
    <xf numFmtId="164" fontId="43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6" fillId="9" borderId="11" xfId="0" applyFont="1" applyFill="1" applyBorder="1" applyAlignment="1">
      <alignment horizontal="center"/>
    </xf>
    <xf numFmtId="0" fontId="16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3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16" borderId="0" xfId="0" applyFill="1" applyAlignment="1">
      <alignment horizontal="center"/>
    </xf>
    <xf numFmtId="17" fontId="0" fillId="16" borderId="8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</cellXfs>
  <cellStyles count="6">
    <cellStyle name="Hyperlink" xfId="2" builtinId="8"/>
    <cellStyle name="Normal" xfId="0" builtinId="0"/>
    <cellStyle name="Normal 4" xfId="3" xr:uid="{EB2CB900-5254-47BE-AE3D-F84A7DD4CCE4}"/>
    <cellStyle name="Normal_2008 DMRs" xfId="4" xr:uid="{2DB87312-A63A-490B-BC5C-25855AC1D22E}"/>
    <cellStyle name="Normal_Crnwd Daily Flow" xfId="5" xr:uid="{C1E6865A-28F2-45E2-8AF7-3EA4512CE20E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D09AA-1BF3-4CC2-94C3-785534FA7E1A}">
  <dimension ref="A1:Z4"/>
  <sheetViews>
    <sheetView workbookViewId="0">
      <selection activeCell="I24" sqref="I24"/>
    </sheetView>
  </sheetViews>
  <sheetFormatPr defaultRowHeight="14.25"/>
  <sheetData>
    <row r="1" spans="1:26" ht="15" thickBot="1"/>
    <row r="2" spans="1:26" ht="30.75" thickBot="1">
      <c r="A2" s="146">
        <v>2019</v>
      </c>
      <c r="B2" s="145" t="s">
        <v>88</v>
      </c>
      <c r="C2" s="144" t="s">
        <v>87</v>
      </c>
      <c r="D2" s="144" t="s">
        <v>86</v>
      </c>
      <c r="E2" s="144" t="s">
        <v>85</v>
      </c>
      <c r="F2" s="144" t="s">
        <v>84</v>
      </c>
      <c r="G2" s="144" t="s">
        <v>83</v>
      </c>
      <c r="H2" s="144" t="s">
        <v>82</v>
      </c>
      <c r="I2" s="144" t="s">
        <v>81</v>
      </c>
      <c r="J2" s="144" t="s">
        <v>80</v>
      </c>
      <c r="K2" s="144" t="s">
        <v>79</v>
      </c>
      <c r="L2" s="144" t="s">
        <v>78</v>
      </c>
      <c r="M2" s="144" t="s">
        <v>77</v>
      </c>
      <c r="N2" s="144" t="s">
        <v>76</v>
      </c>
      <c r="O2" s="144" t="s">
        <v>75</v>
      </c>
      <c r="P2" s="144" t="s">
        <v>74</v>
      </c>
      <c r="Q2" s="144" t="s">
        <v>73</v>
      </c>
      <c r="R2" s="144" t="s">
        <v>72</v>
      </c>
      <c r="S2" s="144" t="s">
        <v>71</v>
      </c>
      <c r="T2" s="144" t="s">
        <v>70</v>
      </c>
      <c r="U2" s="144" t="s">
        <v>69</v>
      </c>
      <c r="V2" s="144" t="s">
        <v>68</v>
      </c>
      <c r="W2" s="144" t="s">
        <v>67</v>
      </c>
      <c r="X2" s="144" t="s">
        <v>66</v>
      </c>
      <c r="Y2" s="144" t="s">
        <v>65</v>
      </c>
      <c r="Z2" s="143" t="s">
        <v>64</v>
      </c>
    </row>
    <row r="3" spans="1:26" ht="18.75" customHeight="1">
      <c r="A3" s="142" t="s">
        <v>63</v>
      </c>
      <c r="B3" s="141">
        <v>1.7912000000000001E-2</v>
      </c>
      <c r="C3" s="141">
        <v>0</v>
      </c>
      <c r="D3" s="141">
        <v>1.206E-2</v>
      </c>
      <c r="E3" s="141">
        <v>0</v>
      </c>
      <c r="F3" s="141">
        <v>2.1010000000000001E-2</v>
      </c>
      <c r="G3" s="141">
        <v>9.8699999999999996E-2</v>
      </c>
      <c r="H3" s="141">
        <v>1.7722000000000002E-2</v>
      </c>
      <c r="I3" s="141">
        <v>0</v>
      </c>
      <c r="J3" s="141">
        <v>2.5569999999999999E-2</v>
      </c>
      <c r="K3" s="141">
        <v>0</v>
      </c>
      <c r="L3" s="141">
        <v>3.3660000000000002E-2</v>
      </c>
      <c r="M3" s="141">
        <v>2.5000000000000001E-3</v>
      </c>
      <c r="N3" s="141">
        <v>4.129E-2</v>
      </c>
      <c r="O3" s="141">
        <v>0</v>
      </c>
      <c r="P3" s="141">
        <v>2.0369999999999999E-2</v>
      </c>
      <c r="Q3" s="141">
        <v>0</v>
      </c>
      <c r="R3" s="141">
        <v>3.848E-2</v>
      </c>
      <c r="S3" s="141">
        <v>4.7100000000000003E-2</v>
      </c>
      <c r="T3" s="141">
        <v>1.6570000000000001E-2</v>
      </c>
      <c r="U3" s="141">
        <v>6.6199999999999995E-2</v>
      </c>
      <c r="V3" s="141">
        <v>2.5569999999999999E-2</v>
      </c>
      <c r="W3" s="141">
        <v>0.01</v>
      </c>
      <c r="X3" s="141">
        <v>1.6570000000000001E-2</v>
      </c>
      <c r="Y3" s="141">
        <v>0</v>
      </c>
      <c r="Z3" s="140">
        <f>SUM(B3:Y3)</f>
        <v>0.51128399999999996</v>
      </c>
    </row>
    <row r="4" spans="1:26" ht="27.75" customHeight="1">
      <c r="A4" s="139" t="s">
        <v>57</v>
      </c>
      <c r="B4" s="147">
        <f>SUM(B3:C3)</f>
        <v>1.7912000000000001E-2</v>
      </c>
      <c r="C4" s="147"/>
      <c r="D4" s="147">
        <f>SUM(D3:E3)</f>
        <v>1.206E-2</v>
      </c>
      <c r="E4" s="147"/>
      <c r="F4" s="147">
        <f>SUM(F3:G3)</f>
        <v>0.11971</v>
      </c>
      <c r="G4" s="147"/>
      <c r="H4" s="147">
        <f>SUM(H3:I3)</f>
        <v>1.7722000000000002E-2</v>
      </c>
      <c r="I4" s="147"/>
      <c r="J4" s="147">
        <f>SUM(J3:K3)</f>
        <v>2.5569999999999999E-2</v>
      </c>
      <c r="K4" s="147"/>
      <c r="L4" s="147">
        <f>SUM(L3:M3)</f>
        <v>3.6160000000000005E-2</v>
      </c>
      <c r="M4" s="147"/>
      <c r="N4" s="147">
        <f>SUM(N3:O3)</f>
        <v>4.129E-2</v>
      </c>
      <c r="O4" s="147"/>
      <c r="P4" s="147">
        <f>SUM(P3:Q3)</f>
        <v>2.0369999999999999E-2</v>
      </c>
      <c r="Q4" s="147"/>
      <c r="R4" s="147">
        <f>SUM(R3:S3)</f>
        <v>8.5580000000000003E-2</v>
      </c>
      <c r="S4" s="147"/>
      <c r="T4" s="147">
        <f>SUM(T3:U3)</f>
        <v>8.2769999999999996E-2</v>
      </c>
      <c r="U4" s="147"/>
      <c r="V4" s="147">
        <f>SUM(V3:W3)</f>
        <v>3.5569999999999997E-2</v>
      </c>
      <c r="W4" s="147"/>
      <c r="X4" s="147">
        <f>SUM(X3:Y3)</f>
        <v>1.6570000000000001E-2</v>
      </c>
      <c r="Y4" s="147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Jansen!A1" display="Jansen" xr:uid="{80D550D7-EBE6-4E8D-A35E-75B74676F6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46B5-0D36-44CB-B298-D5724BAD594D}">
  <sheetPr>
    <tabColor rgb="FF00B050"/>
  </sheetPr>
  <dimension ref="A1:R41"/>
  <sheetViews>
    <sheetView zoomScaleNormal="100" workbookViewId="0">
      <selection activeCell="I4" sqref="I4"/>
    </sheetView>
  </sheetViews>
  <sheetFormatPr defaultRowHeight="14.25"/>
  <cols>
    <col min="1" max="1" width="15.625" customWidth="1"/>
    <col min="2" max="5" width="10.125" customWidth="1"/>
    <col min="6" max="6" width="9.125" customWidth="1"/>
    <col min="7" max="7" width="10.125" customWidth="1"/>
    <col min="8" max="8" width="9.625" customWidth="1"/>
    <col min="9" max="9" width="10.5" customWidth="1"/>
    <col min="10" max="10" width="10.125" customWidth="1"/>
    <col min="11" max="11" width="9.375" customWidth="1"/>
    <col min="12" max="12" width="9.5" customWidth="1"/>
    <col min="13" max="13" width="9.25" customWidth="1"/>
    <col min="14" max="14" width="10.25" customWidth="1"/>
    <col min="15" max="16" width="11" customWidth="1"/>
    <col min="17" max="17" width="7.625" customWidth="1"/>
  </cols>
  <sheetData>
    <row r="1" spans="1:18" ht="15.75">
      <c r="A1" s="1" t="s">
        <v>0</v>
      </c>
      <c r="B1" s="1"/>
      <c r="C1" s="2"/>
      <c r="D1" s="2"/>
      <c r="E1" s="2"/>
      <c r="F1" s="2"/>
      <c r="G1" s="2"/>
      <c r="H1" s="2"/>
    </row>
    <row r="2" spans="1:18">
      <c r="A2" s="3" t="s">
        <v>1</v>
      </c>
      <c r="B2" s="3"/>
      <c r="C2" s="3"/>
      <c r="D2" s="3"/>
      <c r="E2" s="3"/>
      <c r="F2" s="3"/>
      <c r="G2" s="3"/>
      <c r="H2" s="4"/>
    </row>
    <row r="3" spans="1:18">
      <c r="A3" s="3" t="s">
        <v>2</v>
      </c>
      <c r="B3" s="3"/>
      <c r="C3" s="3" t="s">
        <v>3</v>
      </c>
      <c r="D3" s="3"/>
      <c r="E3" s="3"/>
      <c r="F3" s="3"/>
      <c r="G3" s="3"/>
      <c r="H3" s="5"/>
    </row>
    <row r="4" spans="1:18">
      <c r="A4" s="3" t="s">
        <v>4</v>
      </c>
      <c r="B4" s="3"/>
      <c r="C4" s="3"/>
      <c r="D4" s="3"/>
      <c r="E4" s="3"/>
      <c r="F4" s="3"/>
      <c r="G4" s="3"/>
      <c r="H4" s="4"/>
    </row>
    <row r="5" spans="1:18" ht="15" thickBot="1">
      <c r="A5" s="3"/>
      <c r="B5" s="3"/>
      <c r="C5" s="3"/>
      <c r="D5" s="3"/>
      <c r="E5" s="3"/>
      <c r="F5" s="3"/>
      <c r="G5" s="3"/>
      <c r="H5" s="4"/>
    </row>
    <row r="6" spans="1:18" ht="47.25" customHeight="1" thickBot="1">
      <c r="A6" s="6" t="s">
        <v>5</v>
      </c>
      <c r="B6" s="2"/>
      <c r="C6" s="2"/>
      <c r="D6" s="2"/>
      <c r="E6" s="148" t="s">
        <v>6</v>
      </c>
      <c r="F6" s="149"/>
      <c r="G6" s="150"/>
      <c r="H6" s="2"/>
      <c r="I6" s="2"/>
      <c r="J6" s="151" t="s">
        <v>7</v>
      </c>
      <c r="K6" s="152"/>
      <c r="L6" s="151" t="s">
        <v>8</v>
      </c>
      <c r="M6" s="153"/>
      <c r="N6" s="7"/>
      <c r="O6" s="8"/>
      <c r="P6" s="8"/>
      <c r="Q6" s="8"/>
    </row>
    <row r="7" spans="1:18" ht="66.75" customHeight="1" thickBot="1">
      <c r="A7" s="9"/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2" t="s">
        <v>14</v>
      </c>
      <c r="H7" s="11" t="s">
        <v>15</v>
      </c>
      <c r="I7" s="13" t="s">
        <v>16</v>
      </c>
      <c r="J7" s="14" t="s">
        <v>17</v>
      </c>
      <c r="K7" s="14" t="s">
        <v>18</v>
      </c>
      <c r="L7" s="14" t="s">
        <v>19</v>
      </c>
      <c r="M7" s="14" t="s">
        <v>20</v>
      </c>
      <c r="N7" s="15" t="s">
        <v>21</v>
      </c>
      <c r="O7" s="16" t="s">
        <v>22</v>
      </c>
      <c r="P7" s="17" t="s">
        <v>23</v>
      </c>
      <c r="Q7" s="11" t="s">
        <v>24</v>
      </c>
      <c r="R7" s="18" t="s">
        <v>25</v>
      </c>
    </row>
    <row r="8" spans="1:18" ht="27" customHeight="1">
      <c r="A8" s="19" t="s">
        <v>26</v>
      </c>
      <c r="B8" s="20">
        <f>'Daily Flow-204'!AH35</f>
        <v>1.585</v>
      </c>
      <c r="C8" s="20">
        <f>'Daily Flow-204'!AI35</f>
        <v>5.1129032258064512E-2</v>
      </c>
      <c r="D8" s="20">
        <f>'Daily Flow-204'!AJ35</f>
        <v>0.11</v>
      </c>
      <c r="E8" s="21">
        <v>1.7912000000000001E-2</v>
      </c>
      <c r="F8" s="21">
        <v>0</v>
      </c>
      <c r="G8" s="22">
        <f>SUM(E8:F8)</f>
        <v>1.7912000000000001E-2</v>
      </c>
      <c r="H8" s="20">
        <f>B8-G8</f>
        <v>1.567088</v>
      </c>
      <c r="I8" s="23">
        <v>1.5639551913625891</v>
      </c>
      <c r="J8" s="24">
        <v>3.2300000000000002E-2</v>
      </c>
      <c r="K8" s="25">
        <f>J8*'Daily Flow-204'!AH5</f>
        <v>0</v>
      </c>
      <c r="L8" s="24">
        <v>2.4400000000000002E-2</v>
      </c>
      <c r="M8" s="25">
        <f>L8*'Daily Flow-204'!AH20</f>
        <v>3.8674E-2</v>
      </c>
      <c r="N8" s="26">
        <f>SUM(K8+M8)</f>
        <v>3.8674E-2</v>
      </c>
      <c r="O8" s="27">
        <f>H8+N8</f>
        <v>1.6057620000000001</v>
      </c>
      <c r="P8" s="28">
        <f>SUM(G8+I8)</f>
        <v>1.581867191362589</v>
      </c>
      <c r="Q8" s="29">
        <f t="shared" ref="Q8:Q14" si="0">P8/SUM(B8,N8)</f>
        <v>0.97425172255181092</v>
      </c>
      <c r="R8" s="30">
        <v>0.95692839529041218</v>
      </c>
    </row>
    <row r="9" spans="1:18" ht="25.5" customHeight="1">
      <c r="A9" s="31" t="s">
        <v>27</v>
      </c>
      <c r="B9" s="20">
        <f>'Daily Flow-204'!AH36</f>
        <v>1.4156000000000004</v>
      </c>
      <c r="C9" s="20">
        <f>'Daily Flow-204'!AI36</f>
        <v>5.055714285714287E-2</v>
      </c>
      <c r="D9" s="20">
        <f>'Daily Flow-204'!AJ36</f>
        <v>7.0999999999999994E-2</v>
      </c>
      <c r="E9" s="21">
        <v>1.206E-2</v>
      </c>
      <c r="F9" s="21">
        <v>0</v>
      </c>
      <c r="G9" s="22">
        <f t="shared" ref="G9:G10" si="1">SUM(E9:F9)</f>
        <v>1.206E-2</v>
      </c>
      <c r="H9" s="20">
        <f t="shared" ref="H9:H19" si="2">B9-G9</f>
        <v>1.4035400000000005</v>
      </c>
      <c r="I9" s="32">
        <v>1.3568606159311478</v>
      </c>
      <c r="J9" s="33">
        <v>3.2300000000000002E-2</v>
      </c>
      <c r="K9" s="34">
        <f>J9*'Daily Flow-204'!AH6</f>
        <v>1.7635800000000001E-3</v>
      </c>
      <c r="L9" s="35" t="s">
        <v>28</v>
      </c>
      <c r="M9" s="34">
        <f>M37</f>
        <v>2.1754400000000011E-2</v>
      </c>
      <c r="N9" s="36">
        <f t="shared" ref="N9:N10" si="3">SUM(K9+M9)</f>
        <v>2.3517980000000011E-2</v>
      </c>
      <c r="O9" s="37">
        <f t="shared" ref="O9:O19" si="4">H9+N9</f>
        <v>1.4270579800000005</v>
      </c>
      <c r="P9" s="38">
        <f t="shared" ref="P9:P18" si="5">SUM(G9+I9)</f>
        <v>1.3689206159311478</v>
      </c>
      <c r="Q9" s="29">
        <f t="shared" si="0"/>
        <v>0.95122195327665027</v>
      </c>
      <c r="R9" s="39">
        <v>0.89664310029464889</v>
      </c>
    </row>
    <row r="10" spans="1:18" ht="20.45" customHeight="1">
      <c r="A10" s="31" t="s">
        <v>29</v>
      </c>
      <c r="B10" s="20">
        <f>'Daily Flow-204'!AH37</f>
        <v>1.8385999999999996</v>
      </c>
      <c r="C10" s="20">
        <f>'Daily Flow-204'!AI37</f>
        <v>5.9309677419354827E-2</v>
      </c>
      <c r="D10" s="20">
        <f>'Daily Flow-204'!AJ37</f>
        <v>7.7499999999999999E-2</v>
      </c>
      <c r="E10" s="21">
        <v>2.1010000000000001E-2</v>
      </c>
      <c r="F10" s="21">
        <v>9.8699999999999996E-2</v>
      </c>
      <c r="G10" s="22">
        <f t="shared" si="1"/>
        <v>0.11971</v>
      </c>
      <c r="H10" s="20">
        <f t="shared" si="2"/>
        <v>1.7188899999999996</v>
      </c>
      <c r="I10" s="32">
        <v>1.6990854646214715</v>
      </c>
      <c r="J10" s="33">
        <v>3.2300000000000002E-2</v>
      </c>
      <c r="K10" s="34">
        <f>J10*'Daily Flow-204'!AH7</f>
        <v>2.9864580000000009E-2</v>
      </c>
      <c r="L10" s="33">
        <v>-1.01E-2</v>
      </c>
      <c r="M10" s="34">
        <f>L10*'Daily Flow-204'!AH22</f>
        <v>-9.2314000000000042E-3</v>
      </c>
      <c r="N10" s="36">
        <f t="shared" si="3"/>
        <v>2.0633180000000004E-2</v>
      </c>
      <c r="O10" s="37">
        <f t="shared" si="4"/>
        <v>1.7395231799999995</v>
      </c>
      <c r="P10" s="38">
        <f t="shared" si="5"/>
        <v>1.8187954646214715</v>
      </c>
      <c r="Q10" s="29">
        <f t="shared" si="0"/>
        <v>0.97825032609490759</v>
      </c>
      <c r="R10" s="39">
        <v>0.87568595568631025</v>
      </c>
    </row>
    <row r="11" spans="1:18" ht="25.5" customHeight="1">
      <c r="A11" s="31" t="s">
        <v>30</v>
      </c>
      <c r="B11" s="20">
        <f>'Daily Flow-204'!AH38</f>
        <v>1.6684999999999999</v>
      </c>
      <c r="C11" s="20">
        <f>'Daily Flow-204'!AI38</f>
        <v>5.5616666666666661E-2</v>
      </c>
      <c r="D11" s="20">
        <f>'Daily Flow-204'!AJ38</f>
        <v>7.85E-2</v>
      </c>
      <c r="E11" s="21">
        <v>1.7722000000000002E-2</v>
      </c>
      <c r="F11" s="21">
        <v>0</v>
      </c>
      <c r="G11" s="22">
        <f t="shared" ref="G11" si="6">SUM(E11:F11)</f>
        <v>1.7722000000000002E-2</v>
      </c>
      <c r="H11" s="20">
        <f t="shared" si="2"/>
        <v>1.6507779999999999</v>
      </c>
      <c r="I11" s="32">
        <v>1.627340495443198</v>
      </c>
      <c r="J11" s="33">
        <v>3.2300000000000002E-2</v>
      </c>
      <c r="K11" s="34">
        <f>J11*'Daily Flow-204'!AH8</f>
        <v>2.4531850000000004E-2</v>
      </c>
      <c r="L11" s="33">
        <v>-1.01E-2</v>
      </c>
      <c r="M11" s="34">
        <f>L11*'Daily Flow-204'!AH23</f>
        <v>-9.180900000000004E-3</v>
      </c>
      <c r="N11" s="36">
        <f t="shared" ref="N11:N19" si="7">SUM(K11+M11)</f>
        <v>1.535095E-2</v>
      </c>
      <c r="O11" s="37">
        <f t="shared" si="4"/>
        <v>1.6661289499999998</v>
      </c>
      <c r="P11" s="38">
        <f t="shared" si="5"/>
        <v>1.645062495443198</v>
      </c>
      <c r="Q11" s="29">
        <f t="shared" si="0"/>
        <v>0.97696443705020219</v>
      </c>
      <c r="R11" s="39">
        <v>0.95384505997945934</v>
      </c>
    </row>
    <row r="12" spans="1:18" ht="24" customHeight="1">
      <c r="A12" s="31" t="s">
        <v>31</v>
      </c>
      <c r="B12" s="20">
        <f>'Daily Flow-204'!AH39</f>
        <v>2.1355999999999997</v>
      </c>
      <c r="C12" s="20">
        <f>'Daily Flow-204'!AI39</f>
        <v>6.8890322580645147E-2</v>
      </c>
      <c r="D12" s="20">
        <f>'Daily Flow-204'!AJ39</f>
        <v>0.1061</v>
      </c>
      <c r="E12" s="21">
        <v>2.5569999999999999E-2</v>
      </c>
      <c r="F12" s="21">
        <v>0</v>
      </c>
      <c r="G12" s="40">
        <f t="shared" ref="G12:G19" si="8">SUM(E12:F12)</f>
        <v>2.5569999999999999E-2</v>
      </c>
      <c r="H12" s="20">
        <f t="shared" si="2"/>
        <v>2.1100299999999996</v>
      </c>
      <c r="I12" s="32">
        <v>1.8790248411127533</v>
      </c>
      <c r="J12" s="33">
        <v>3.2300000000000002E-2</v>
      </c>
      <c r="K12" s="34">
        <f>J12*'Daily Flow-204'!AH9</f>
        <v>3.4806480000000008E-2</v>
      </c>
      <c r="L12" s="33">
        <v>-1.01E-2</v>
      </c>
      <c r="M12" s="34">
        <f>L12*'Daily Flow-204'!AH24</f>
        <v>-1.0685800000000004E-2</v>
      </c>
      <c r="N12" s="36">
        <f t="shared" si="7"/>
        <v>2.4120680000000005E-2</v>
      </c>
      <c r="O12" s="37">
        <f t="shared" si="4"/>
        <v>2.1341506799999994</v>
      </c>
      <c r="P12" s="38">
        <f t="shared" si="5"/>
        <v>1.9045948411127533</v>
      </c>
      <c r="Q12" s="29">
        <f t="shared" si="0"/>
        <v>0.88187090985893313</v>
      </c>
      <c r="R12" s="39">
        <v>0.98414912007013833</v>
      </c>
    </row>
    <row r="13" spans="1:18" ht="19.5" customHeight="1">
      <c r="A13" s="31" t="s">
        <v>32</v>
      </c>
      <c r="B13" s="20">
        <f>'Daily Flow-204'!AH40</f>
        <v>1.8305999999999991</v>
      </c>
      <c r="C13" s="20">
        <f>'Daily Flow-204'!AI40</f>
        <v>6.101999999999997E-2</v>
      </c>
      <c r="D13" s="20">
        <f>'Daily Flow-204'!AJ40</f>
        <v>9.5899999999999999E-2</v>
      </c>
      <c r="E13" s="21">
        <v>3.3660000000000002E-2</v>
      </c>
      <c r="F13" s="21">
        <v>2.5000000000000001E-3</v>
      </c>
      <c r="G13" s="40">
        <f t="shared" si="8"/>
        <v>3.6160000000000005E-2</v>
      </c>
      <c r="H13" s="20">
        <f t="shared" si="2"/>
        <v>1.7944399999999991</v>
      </c>
      <c r="I13" s="32">
        <v>1.9346373802063801</v>
      </c>
      <c r="J13" s="33">
        <v>3.2300000000000002E-2</v>
      </c>
      <c r="K13" s="34">
        <f>J13*'Daily Flow-204'!AH10</f>
        <v>2.9961479999999999E-2</v>
      </c>
      <c r="L13" s="33">
        <v>-1.01E-2</v>
      </c>
      <c r="M13" s="34">
        <f>L13*'Daily Flow-204'!AH25</f>
        <v>-9.1203000000000048E-3</v>
      </c>
      <c r="N13" s="36">
        <f t="shared" si="7"/>
        <v>2.0841179999999994E-2</v>
      </c>
      <c r="O13" s="37">
        <f t="shared" si="4"/>
        <v>1.8152811799999991</v>
      </c>
      <c r="P13" s="38">
        <f t="shared" si="5"/>
        <v>1.9707973802063801</v>
      </c>
      <c r="Q13" s="29">
        <f t="shared" si="0"/>
        <v>1.0644666444150179</v>
      </c>
      <c r="R13" s="39">
        <v>0.87915205697208088</v>
      </c>
    </row>
    <row r="14" spans="1:18" ht="21" customHeight="1">
      <c r="A14" s="31" t="s">
        <v>33</v>
      </c>
      <c r="B14" s="20">
        <f>'Daily Flow-204'!AH41</f>
        <v>1.8170999999999995</v>
      </c>
      <c r="C14" s="20">
        <f>'Daily Flow-204'!AI41</f>
        <v>5.8616129032258046E-2</v>
      </c>
      <c r="D14" s="20">
        <f>'Daily Flow-204'!AJ41</f>
        <v>8.3699999999999997E-2</v>
      </c>
      <c r="E14" s="21">
        <v>4.129E-2</v>
      </c>
      <c r="F14" s="21">
        <v>0</v>
      </c>
      <c r="G14" s="40">
        <f t="shared" si="8"/>
        <v>4.129E-2</v>
      </c>
      <c r="H14" s="20">
        <f t="shared" si="2"/>
        <v>1.7758099999999994</v>
      </c>
      <c r="I14" s="32">
        <v>1.716520099497667</v>
      </c>
      <c r="J14" s="33">
        <v>3.2300000000000002E-2</v>
      </c>
      <c r="K14" s="34">
        <f>J14*'Daily Flow-204'!AH11</f>
        <v>2.9686930000000004E-2</v>
      </c>
      <c r="L14" s="33">
        <v>-1.01E-2</v>
      </c>
      <c r="M14" s="34">
        <f>L14*'Daily Flow-204'!AH26</f>
        <v>-9.0698000000000046E-3</v>
      </c>
      <c r="N14" s="36">
        <f t="shared" si="7"/>
        <v>2.0617129999999997E-2</v>
      </c>
      <c r="O14" s="37">
        <f t="shared" si="4"/>
        <v>1.7964271299999994</v>
      </c>
      <c r="P14" s="38">
        <f t="shared" si="5"/>
        <v>1.7578100994976671</v>
      </c>
      <c r="Q14" s="29">
        <f t="shared" si="0"/>
        <v>0.95651831873475957</v>
      </c>
      <c r="R14" s="39">
        <v>0.88379934538241545</v>
      </c>
    </row>
    <row r="15" spans="1:18" ht="21" customHeight="1">
      <c r="A15" s="31" t="s">
        <v>34</v>
      </c>
      <c r="B15" s="20">
        <f>'Daily Flow-204'!AH42</f>
        <v>1.7292999999999996</v>
      </c>
      <c r="C15" s="20">
        <f>'Daily Flow-204'!AI42</f>
        <v>5.5783870967741921E-2</v>
      </c>
      <c r="D15" s="20">
        <f>'Daily Flow-204'!AJ42</f>
        <v>8.1199999999999994E-2</v>
      </c>
      <c r="E15" s="21">
        <v>2.0369999999999999E-2</v>
      </c>
      <c r="F15" s="21">
        <v>0</v>
      </c>
      <c r="G15" s="40">
        <f t="shared" si="8"/>
        <v>2.0369999999999999E-2</v>
      </c>
      <c r="H15" s="20">
        <f t="shared" si="2"/>
        <v>1.7089299999999996</v>
      </c>
      <c r="I15" s="32">
        <v>1.5967513733473664</v>
      </c>
      <c r="J15" s="33">
        <v>3.2300000000000002E-2</v>
      </c>
      <c r="K15" s="34">
        <f>J15*'Daily Flow-204'!AH12</f>
        <v>2.823989E-2</v>
      </c>
      <c r="L15" s="33">
        <v>-1.01E-2</v>
      </c>
      <c r="M15" s="34">
        <f>L15*'Daily Flow-204'!AH27</f>
        <v>-8.6355000000000043E-3</v>
      </c>
      <c r="N15" s="36">
        <f t="shared" si="7"/>
        <v>1.9604389999999996E-2</v>
      </c>
      <c r="O15" s="37">
        <f t="shared" si="4"/>
        <v>1.7285343899999996</v>
      </c>
      <c r="P15" s="38">
        <f t="shared" si="5"/>
        <v>1.6171213733473664</v>
      </c>
      <c r="Q15" s="29">
        <f>P15/SUM(B15,N15)</f>
        <v>0.92464824412006119</v>
      </c>
      <c r="R15" s="39">
        <v>0.91775043972992398</v>
      </c>
    </row>
    <row r="16" spans="1:18" ht="21" customHeight="1">
      <c r="A16" s="31" t="s">
        <v>35</v>
      </c>
      <c r="B16" s="20">
        <f>'Daily Flow-204'!AH43</f>
        <v>2.3333999999999997</v>
      </c>
      <c r="C16" s="20">
        <f>'Daily Flow-204'!AI43</f>
        <v>7.7779999999999988E-2</v>
      </c>
      <c r="D16" s="20">
        <f>'Daily Flow-204'!AJ43</f>
        <v>0.1003</v>
      </c>
      <c r="E16" s="21">
        <v>3.848E-2</v>
      </c>
      <c r="F16" s="21">
        <v>4.7100000000000003E-2</v>
      </c>
      <c r="G16" s="40">
        <f t="shared" si="8"/>
        <v>8.5580000000000003E-2</v>
      </c>
      <c r="H16" s="20">
        <f t="shared" si="2"/>
        <v>2.2478199999999995</v>
      </c>
      <c r="I16" s="32">
        <v>1.6890866587997171</v>
      </c>
      <c r="J16" s="33">
        <v>3.2300000000000002E-2</v>
      </c>
      <c r="K16" s="34">
        <f>J16*'Daily Flow-204'!AH13</f>
        <v>7.0814520000000006E-2</v>
      </c>
      <c r="L16" s="33">
        <v>-1.01E-2</v>
      </c>
      <c r="M16" s="34">
        <f>L16*'Daily Flow-204'!AH28</f>
        <v>-1.4241000000000002E-3</v>
      </c>
      <c r="N16" s="36">
        <f t="shared" si="7"/>
        <v>6.9390420000000008E-2</v>
      </c>
      <c r="O16" s="37">
        <f t="shared" si="4"/>
        <v>2.3172104199999994</v>
      </c>
      <c r="P16" s="38">
        <f t="shared" si="5"/>
        <v>1.7746666587997171</v>
      </c>
      <c r="Q16" s="29">
        <f>P16/SUM(B16,N16)</f>
        <v>0.73858570603078955</v>
      </c>
      <c r="R16" s="39">
        <v>0.87800876381776072</v>
      </c>
    </row>
    <row r="17" spans="1:18" ht="21" customHeight="1">
      <c r="A17" s="31" t="s">
        <v>36</v>
      </c>
      <c r="B17" s="20">
        <f>'Daily Flow-204'!AH44</f>
        <v>2.2119000000000004</v>
      </c>
      <c r="C17" s="20">
        <f>'Daily Flow-204'!AI44</f>
        <v>7.1351612903225822E-2</v>
      </c>
      <c r="D17" s="20">
        <f>'Daily Flow-204'!AJ44</f>
        <v>9.2200000000000004E-2</v>
      </c>
      <c r="E17" s="21">
        <v>1.6570000000000001E-2</v>
      </c>
      <c r="F17" s="21">
        <v>6.6199999999999995E-2</v>
      </c>
      <c r="G17" s="40">
        <f t="shared" si="8"/>
        <v>8.2769999999999996E-2</v>
      </c>
      <c r="H17" s="20">
        <f t="shared" si="2"/>
        <v>2.1291300000000004</v>
      </c>
      <c r="I17" s="32">
        <v>1.7851664455892098</v>
      </c>
      <c r="J17" s="33">
        <v>3.2300000000000002E-2</v>
      </c>
      <c r="K17" s="34">
        <f>J17*'Daily Flow-204'!AH14</f>
        <v>7.1379770000000023E-2</v>
      </c>
      <c r="L17" s="33">
        <v>-1.01E-2</v>
      </c>
      <c r="M17" s="34">
        <f>L17*'Daily Flow-204'!AH29</f>
        <v>-2.02E-5</v>
      </c>
      <c r="N17" s="36">
        <f t="shared" si="7"/>
        <v>7.1359570000000025E-2</v>
      </c>
      <c r="O17" s="37">
        <f t="shared" si="4"/>
        <v>2.2004895700000002</v>
      </c>
      <c r="P17" s="38">
        <f t="shared" si="5"/>
        <v>1.8679364455892098</v>
      </c>
      <c r="Q17" s="29">
        <f t="shared" ref="Q17:Q19" si="9">P17/SUM(B17,N17)</f>
        <v>0.81810078456791913</v>
      </c>
      <c r="R17" s="39">
        <v>0.94585458076614215</v>
      </c>
    </row>
    <row r="18" spans="1:18" ht="21" customHeight="1">
      <c r="A18" s="31" t="s">
        <v>37</v>
      </c>
      <c r="B18" s="20">
        <f>'Daily Flow-204'!AH45</f>
        <v>1.7213999999999996</v>
      </c>
      <c r="C18" s="20">
        <f>'Daily Flow-204'!AI45</f>
        <v>5.7379999999999987E-2</v>
      </c>
      <c r="D18" s="20">
        <f>'Daily Flow-204'!AJ45</f>
        <v>7.2700000000000001E-2</v>
      </c>
      <c r="E18" s="21">
        <v>2.5569999999999999E-2</v>
      </c>
      <c r="F18" s="21">
        <v>0.01</v>
      </c>
      <c r="G18" s="40">
        <f t="shared" si="8"/>
        <v>3.5569999999999997E-2</v>
      </c>
      <c r="H18" s="20">
        <f t="shared" si="2"/>
        <v>1.6858299999999995</v>
      </c>
      <c r="I18" s="32">
        <v>1.5734835254047757</v>
      </c>
      <c r="J18" s="33">
        <v>3.2300000000000002E-2</v>
      </c>
      <c r="K18" s="34">
        <f>J18*'Daily Flow-204'!AH15</f>
        <v>3.4864619999999999E-2</v>
      </c>
      <c r="L18" s="33">
        <v>-1.01E-2</v>
      </c>
      <c r="M18" s="34">
        <f>L18*'Daily Flow-204'!AH30</f>
        <v>-6.4842000000000033E-3</v>
      </c>
      <c r="N18" s="36">
        <f t="shared" si="7"/>
        <v>2.8380419999999996E-2</v>
      </c>
      <c r="O18" s="37">
        <f t="shared" si="4"/>
        <v>1.7142104199999995</v>
      </c>
      <c r="P18" s="38">
        <f t="shared" si="5"/>
        <v>1.6090535254047758</v>
      </c>
      <c r="Q18" s="29">
        <f t="shared" si="9"/>
        <v>0.91957454033276709</v>
      </c>
      <c r="R18" s="39">
        <v>0.90918441345707113</v>
      </c>
    </row>
    <row r="19" spans="1:18" ht="21" customHeight="1">
      <c r="A19" s="41" t="s">
        <v>38</v>
      </c>
      <c r="B19" s="20">
        <f>'Daily Flow-204'!AH46</f>
        <v>1.7093999999999998</v>
      </c>
      <c r="C19" s="20">
        <f>'Daily Flow-204'!AI46</f>
        <v>5.514193548387096E-2</v>
      </c>
      <c r="D19" s="20">
        <f>'Daily Flow-204'!AJ46</f>
        <v>6.6900000000000001E-2</v>
      </c>
      <c r="E19" s="21">
        <v>1.6570000000000001E-2</v>
      </c>
      <c r="F19" s="21">
        <v>0</v>
      </c>
      <c r="G19" s="40">
        <f t="shared" si="8"/>
        <v>1.6570000000000001E-2</v>
      </c>
      <c r="H19" s="20">
        <f t="shared" si="2"/>
        <v>1.6928299999999998</v>
      </c>
      <c r="I19" s="32">
        <v>1.6411285072416222</v>
      </c>
      <c r="J19" s="33">
        <v>3.2300000000000002E-2</v>
      </c>
      <c r="K19" s="34">
        <f>J19*'Daily Flow-204'!AH16</f>
        <v>2.9761220000000008E-2</v>
      </c>
      <c r="L19" s="33">
        <v>-1.01E-2</v>
      </c>
      <c r="M19" s="34">
        <f>L19*'Daily Flow-204'!AH31</f>
        <v>-7.9588000000000037E-3</v>
      </c>
      <c r="N19" s="36">
        <f t="shared" si="7"/>
        <v>2.1802420000000003E-2</v>
      </c>
      <c r="O19" s="37">
        <f t="shared" si="4"/>
        <v>1.7146324199999998</v>
      </c>
      <c r="P19" s="38">
        <f>SUM(G19+I19)</f>
        <v>1.6576985072416222</v>
      </c>
      <c r="Q19" s="29">
        <f t="shared" si="9"/>
        <v>0.95754169939389433</v>
      </c>
      <c r="R19" s="39">
        <v>0.99038290057407674</v>
      </c>
    </row>
    <row r="20" spans="1:18" ht="21" customHeight="1">
      <c r="A20" s="42" t="s">
        <v>39</v>
      </c>
      <c r="B20" s="43">
        <f>SUM(B8:B19)</f>
        <v>21.996399999999998</v>
      </c>
      <c r="C20" s="43">
        <f>AVERAGE(C8:C19)</f>
        <v>6.0214699180747545E-2</v>
      </c>
      <c r="D20" s="43">
        <f>MAX(D8:D19)</f>
        <v>0.11</v>
      </c>
      <c r="E20" s="43">
        <f>SUM(E8:E19)</f>
        <v>0.28678400000000004</v>
      </c>
      <c r="F20" s="43">
        <f>SUM(F8:F19)</f>
        <v>0.22449999999999998</v>
      </c>
      <c r="G20" s="44">
        <f>SUM(G8:G19)</f>
        <v>0.51128399999999996</v>
      </c>
      <c r="H20" s="43">
        <f>SUM(H8:H19)</f>
        <v>21.485115999999998</v>
      </c>
      <c r="I20" s="45">
        <f>SUM(I8:I19)</f>
        <v>20.063040598557894</v>
      </c>
      <c r="J20" s="46"/>
      <c r="K20" s="47">
        <f>SUM(K8:K19)</f>
        <v>0.38567492000000009</v>
      </c>
      <c r="L20" s="48"/>
      <c r="M20" s="47">
        <f>SUM(M8:M19)</f>
        <v>-1.1382600000000022E-2</v>
      </c>
      <c r="N20" s="47">
        <f>SUM(N8:N19)</f>
        <v>0.37429232000000007</v>
      </c>
      <c r="O20" s="49">
        <f>SUM(O8:O19)</f>
        <v>21.85940832</v>
      </c>
      <c r="P20" s="50">
        <f>SUM(P8:P19)</f>
        <v>20.574324598557897</v>
      </c>
      <c r="Q20" s="154"/>
    </row>
    <row r="21" spans="1:18" ht="18" customHeight="1">
      <c r="A21" s="51"/>
      <c r="B21" s="52">
        <f>SUM(B8:B19)</f>
        <v>21.996399999999998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2">
        <f>SUM(N8:N19)</f>
        <v>0.37429232000000007</v>
      </c>
      <c r="O21" s="52"/>
      <c r="P21" s="52">
        <f>SUM(P8:P19)</f>
        <v>20.574324598557897</v>
      </c>
      <c r="Q21" s="155"/>
    </row>
    <row r="22" spans="1:18">
      <c r="A22" s="4"/>
      <c r="B22" s="54">
        <f>B20-'Daily Flow-204'!AK46</f>
        <v>0</v>
      </c>
      <c r="C22" s="55" t="s">
        <v>40</v>
      </c>
      <c r="D22" s="56"/>
      <c r="E22" s="4"/>
      <c r="F22" s="4"/>
      <c r="G22" s="57"/>
      <c r="H22" s="58" t="s">
        <v>41</v>
      </c>
      <c r="I22" s="54">
        <v>0</v>
      </c>
      <c r="J22" s="4"/>
      <c r="K22" s="4"/>
      <c r="L22" s="4"/>
      <c r="M22" s="4"/>
      <c r="N22" s="4"/>
      <c r="O22" s="59"/>
      <c r="P22" s="60" t="s">
        <v>42</v>
      </c>
      <c r="Q22" s="61">
        <f>P21/SUM(B21+N21)</f>
        <v>0.91969994957035384</v>
      </c>
    </row>
    <row r="23" spans="1:18">
      <c r="A23" s="4"/>
      <c r="B23" s="4"/>
      <c r="C23" s="4"/>
      <c r="D23" s="4"/>
      <c r="E23" s="4"/>
      <c r="F23" s="4"/>
      <c r="G23" s="4"/>
      <c r="H23" s="3"/>
      <c r="I23" s="62"/>
      <c r="J23" s="3"/>
      <c r="K23" s="3"/>
      <c r="L23" s="3"/>
      <c r="M23" s="3"/>
      <c r="N23" s="3"/>
      <c r="O23" s="3"/>
      <c r="P23" s="3"/>
      <c r="Q23" s="3"/>
    </row>
    <row r="24" spans="1:18">
      <c r="A24" s="63"/>
      <c r="B24" s="64" t="s">
        <v>43</v>
      </c>
      <c r="C24" s="65"/>
      <c r="D24" s="66"/>
      <c r="E24" s="67"/>
      <c r="F24" s="68" t="s">
        <v>44</v>
      </c>
      <c r="G24" s="69">
        <v>0</v>
      </c>
      <c r="L24" s="156"/>
      <c r="M24" s="156"/>
      <c r="N24" s="156"/>
      <c r="O24" s="156"/>
      <c r="P24" s="70"/>
      <c r="Q24" s="71"/>
    </row>
    <row r="25" spans="1:18">
      <c r="K25" s="158"/>
      <c r="L25" s="158"/>
      <c r="M25" s="158"/>
      <c r="N25" s="158"/>
    </row>
    <row r="26" spans="1:18" ht="15" thickBot="1">
      <c r="A26" s="72" t="s">
        <v>45</v>
      </c>
      <c r="D26" s="73"/>
      <c r="E26" s="157"/>
      <c r="F26" s="157"/>
      <c r="G26" s="74"/>
      <c r="J26" s="73"/>
      <c r="K26" s="157"/>
      <c r="L26" s="157"/>
      <c r="M26" s="74"/>
      <c r="N26" s="74"/>
    </row>
    <row r="27" spans="1:18" ht="36" customHeight="1" thickBot="1">
      <c r="D27" s="73"/>
      <c r="E27" s="157"/>
      <c r="F27" s="157"/>
      <c r="G27" s="75"/>
      <c r="J27" s="76" t="s">
        <v>46</v>
      </c>
      <c r="K27" s="151" t="s">
        <v>7</v>
      </c>
      <c r="L27" s="152"/>
      <c r="N27" s="77"/>
    </row>
    <row r="28" spans="1:18">
      <c r="D28" s="73"/>
      <c r="E28" s="74"/>
      <c r="F28" s="74"/>
      <c r="G28" s="78"/>
      <c r="J28" s="79" t="s">
        <v>47</v>
      </c>
      <c r="K28" s="80" t="s">
        <v>48</v>
      </c>
      <c r="L28" s="80" t="s">
        <v>49</v>
      </c>
      <c r="M28" s="81" t="s">
        <v>50</v>
      </c>
      <c r="N28" s="77"/>
    </row>
    <row r="29" spans="1:18">
      <c r="D29" s="82"/>
      <c r="E29" s="83"/>
      <c r="F29" s="77"/>
      <c r="J29" s="79"/>
      <c r="K29" s="84"/>
      <c r="L29" s="79"/>
      <c r="M29" s="81"/>
      <c r="N29" s="85"/>
    </row>
    <row r="30" spans="1:18">
      <c r="D30" s="82"/>
      <c r="E30" s="83"/>
      <c r="F30" s="77"/>
      <c r="J30" s="86"/>
      <c r="K30" s="84"/>
      <c r="L30" s="79"/>
      <c r="M30" s="81"/>
    </row>
    <row r="31" spans="1:18" ht="15">
      <c r="E31" s="74"/>
      <c r="F31" s="85"/>
      <c r="M31" s="87"/>
    </row>
    <row r="32" spans="1:18" ht="15" thickBot="1">
      <c r="F32" s="88"/>
      <c r="L32" s="88"/>
    </row>
    <row r="33" spans="4:13" ht="36.75" customHeight="1" thickBot="1">
      <c r="J33" s="76" t="s">
        <v>51</v>
      </c>
      <c r="K33" s="151" t="s">
        <v>8</v>
      </c>
      <c r="L33" s="153"/>
    </row>
    <row r="34" spans="4:13">
      <c r="J34" s="79" t="s">
        <v>47</v>
      </c>
      <c r="K34" s="80" t="s">
        <v>48</v>
      </c>
      <c r="L34" s="80" t="s">
        <v>49</v>
      </c>
      <c r="M34" s="81" t="s">
        <v>50</v>
      </c>
    </row>
    <row r="35" spans="4:13">
      <c r="D35" s="73"/>
      <c r="E35" s="157"/>
      <c r="F35" s="157"/>
      <c r="G35" s="74"/>
      <c r="J35" s="79" t="s">
        <v>52</v>
      </c>
      <c r="K35" s="84">
        <v>2.4400000000000002E-2</v>
      </c>
      <c r="L35" s="79">
        <f>SUM('Daily Flow-204'!B21:V21)</f>
        <v>1.0290000000000004</v>
      </c>
      <c r="M35" s="81">
        <f>L35*K35</f>
        <v>2.5107600000000011E-2</v>
      </c>
    </row>
    <row r="36" spans="4:13">
      <c r="D36" s="73"/>
      <c r="E36" s="157"/>
      <c r="F36" s="157"/>
      <c r="G36" s="75"/>
      <c r="J36" s="86" t="s">
        <v>53</v>
      </c>
      <c r="K36" s="84">
        <v>-1.01E-2</v>
      </c>
      <c r="L36" s="79">
        <f>SUM('Daily Flow-204'!W21:AC21)</f>
        <v>0.33199999999999996</v>
      </c>
      <c r="M36" s="81">
        <f>L36*K36</f>
        <v>-3.3531999999999993E-3</v>
      </c>
    </row>
    <row r="37" spans="4:13" ht="15">
      <c r="D37" s="73"/>
      <c r="E37" s="74"/>
      <c r="F37" s="74"/>
      <c r="G37" s="78"/>
      <c r="M37" s="87">
        <f>SUM(M35:M36)</f>
        <v>2.1754400000000011E-2</v>
      </c>
    </row>
    <row r="38" spans="4:13">
      <c r="D38" s="82"/>
      <c r="E38" s="83"/>
      <c r="F38" s="77"/>
      <c r="J38" s="82"/>
      <c r="K38" s="83"/>
      <c r="L38" s="77"/>
    </row>
    <row r="39" spans="4:13">
      <c r="D39" s="82"/>
      <c r="E39" s="83"/>
      <c r="F39" s="77"/>
      <c r="J39" s="82"/>
      <c r="K39" s="83"/>
      <c r="L39" s="77"/>
    </row>
    <row r="40" spans="4:13">
      <c r="E40" s="74"/>
      <c r="F40" s="85"/>
      <c r="K40" s="74"/>
      <c r="L40" s="85"/>
    </row>
    <row r="41" spans="4:13">
      <c r="F41" s="88"/>
      <c r="L41" s="88"/>
    </row>
  </sheetData>
  <mergeCells count="15">
    <mergeCell ref="K33:L33"/>
    <mergeCell ref="E35:F35"/>
    <mergeCell ref="E36:F36"/>
    <mergeCell ref="K25:L25"/>
    <mergeCell ref="M25:N25"/>
    <mergeCell ref="E26:F26"/>
    <mergeCell ref="K26:L26"/>
    <mergeCell ref="E27:F27"/>
    <mergeCell ref="K27:L27"/>
    <mergeCell ref="E6:G6"/>
    <mergeCell ref="J6:K6"/>
    <mergeCell ref="L6:M6"/>
    <mergeCell ref="Q20:Q21"/>
    <mergeCell ref="L24:M24"/>
    <mergeCell ref="N24:O24"/>
  </mergeCells>
  <conditionalFormatting sqref="Q22">
    <cfRule type="cellIs" dxfId="1" priority="2" operator="lessThan">
      <formula>0.9</formula>
    </cfRule>
  </conditionalFormatting>
  <conditionalFormatting sqref="Q8:Q19">
    <cfRule type="cellIs" dxfId="0" priority="1" operator="lessThan">
      <formula>0.9</formula>
    </cfRule>
  </conditionalFormatting>
  <hyperlinks>
    <hyperlink ref="A6" location="'Hyper Links'!A1" display="'Hyper Links'!A1" xr:uid="{68157E8F-103D-4064-902A-8FAC503D2884}"/>
    <hyperlink ref="A26" location="'Water Loss-Use'!A1" display="'Water Loss-Use'!A1" xr:uid="{F3D2AD41-83F3-4087-9918-ED5BB1C49A8F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F95F-35E9-401B-A672-47FFF3BAA225}">
  <dimension ref="A1:AT46"/>
  <sheetViews>
    <sheetView zoomScaleNormal="100" workbookViewId="0">
      <selection activeCell="R8" sqref="R8:R19"/>
    </sheetView>
  </sheetViews>
  <sheetFormatPr defaultRowHeight="15"/>
  <cols>
    <col min="1" max="1" width="12.125" customWidth="1"/>
    <col min="2" max="32" width="6.75" customWidth="1"/>
    <col min="33" max="33" width="1.5" customWidth="1"/>
    <col min="34" max="34" width="8.75" customWidth="1"/>
    <col min="35" max="35" width="7.75" customWidth="1"/>
    <col min="36" max="36" width="6.75" customWidth="1"/>
    <col min="37" max="37" width="10" style="138" customWidth="1"/>
    <col min="38" max="38" width="10" customWidth="1"/>
    <col min="39" max="39" width="9" style="137"/>
  </cols>
  <sheetData>
    <row r="1" spans="1:46" ht="15.75">
      <c r="A1" s="89" t="s">
        <v>0</v>
      </c>
      <c r="B1" s="90"/>
      <c r="C1" s="91"/>
      <c r="D1" s="90"/>
      <c r="E1" s="90"/>
      <c r="F1" s="92" t="s">
        <v>54</v>
      </c>
      <c r="G1" s="90"/>
      <c r="H1" s="90"/>
      <c r="I1" s="90"/>
      <c r="J1" s="90"/>
      <c r="K1" s="6" t="s">
        <v>5</v>
      </c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4"/>
      <c r="AH1" s="90"/>
      <c r="AI1" s="90"/>
      <c r="AJ1" s="90"/>
      <c r="AK1" s="93"/>
      <c r="AM1" s="51"/>
      <c r="AN1" s="4"/>
      <c r="AO1" s="4"/>
      <c r="AP1" s="4"/>
      <c r="AQ1" s="4"/>
      <c r="AR1" s="4"/>
      <c r="AS1" s="4"/>
      <c r="AT1" s="4"/>
    </row>
    <row r="2" spans="1:46" ht="14.25">
      <c r="A2" s="51"/>
      <c r="B2" s="90"/>
      <c r="C2" s="91"/>
      <c r="D2" s="90"/>
      <c r="E2" s="90"/>
      <c r="F2" s="90"/>
      <c r="G2" s="90"/>
      <c r="H2" s="90"/>
      <c r="I2" s="90"/>
      <c r="J2" s="90"/>
      <c r="K2" s="94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4"/>
      <c r="AH2" s="90"/>
      <c r="AI2" s="90"/>
      <c r="AJ2" s="90"/>
      <c r="AK2" s="93"/>
      <c r="AM2" s="51"/>
      <c r="AN2" s="4"/>
      <c r="AO2" s="4"/>
      <c r="AP2" s="4"/>
      <c r="AQ2" s="4"/>
      <c r="AR2" s="4"/>
      <c r="AS2" s="4"/>
      <c r="AT2" s="4"/>
    </row>
    <row r="3" spans="1:46" ht="15.75">
      <c r="A3" s="95" t="s">
        <v>46</v>
      </c>
      <c r="B3" s="96" t="s">
        <v>55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4"/>
      <c r="AH3" s="90"/>
      <c r="AI3" s="90"/>
      <c r="AJ3" s="90"/>
      <c r="AK3" s="97" t="s">
        <v>46</v>
      </c>
      <c r="AM3" s="51"/>
      <c r="AN3" s="4"/>
      <c r="AO3" s="4"/>
      <c r="AP3" s="4"/>
      <c r="AQ3" s="4"/>
      <c r="AR3" s="4"/>
      <c r="AS3" s="4"/>
      <c r="AT3" s="4"/>
    </row>
    <row r="4" spans="1:46" ht="14.25">
      <c r="A4" s="98" t="s">
        <v>56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9"/>
      <c r="AH4" s="100" t="s">
        <v>57</v>
      </c>
      <c r="AI4" s="100" t="s">
        <v>58</v>
      </c>
      <c r="AJ4" s="100" t="s">
        <v>59</v>
      </c>
      <c r="AK4" s="101" t="s">
        <v>60</v>
      </c>
      <c r="AM4" s="102"/>
    </row>
    <row r="5" spans="1:46" ht="14.25">
      <c r="A5" s="103">
        <v>43466</v>
      </c>
      <c r="B5" s="104">
        <v>0</v>
      </c>
      <c r="C5" s="104">
        <v>0</v>
      </c>
      <c r="D5" s="104">
        <v>0</v>
      </c>
      <c r="E5" s="104">
        <v>0</v>
      </c>
      <c r="F5" s="104">
        <v>0</v>
      </c>
      <c r="G5" s="104">
        <v>0</v>
      </c>
      <c r="H5" s="104">
        <v>0</v>
      </c>
      <c r="I5" s="104">
        <v>0</v>
      </c>
      <c r="J5" s="104">
        <v>0</v>
      </c>
      <c r="K5" s="104">
        <v>0</v>
      </c>
      <c r="L5" s="104">
        <v>0</v>
      </c>
      <c r="M5" s="104">
        <v>0</v>
      </c>
      <c r="N5" s="104">
        <v>0</v>
      </c>
      <c r="O5" s="104">
        <v>0</v>
      </c>
      <c r="P5" s="104">
        <v>0</v>
      </c>
      <c r="Q5" s="104">
        <v>0</v>
      </c>
      <c r="R5" s="104">
        <v>0</v>
      </c>
      <c r="S5" s="104">
        <v>0</v>
      </c>
      <c r="T5" s="104">
        <v>0</v>
      </c>
      <c r="U5" s="104">
        <v>0</v>
      </c>
      <c r="V5" s="104">
        <v>0</v>
      </c>
      <c r="W5" s="104">
        <v>0</v>
      </c>
      <c r="X5" s="104">
        <v>0</v>
      </c>
      <c r="Y5" s="104">
        <v>0</v>
      </c>
      <c r="Z5" s="104">
        <v>0</v>
      </c>
      <c r="AA5" s="104">
        <v>0</v>
      </c>
      <c r="AB5" s="104">
        <v>0</v>
      </c>
      <c r="AC5" s="104">
        <v>0</v>
      </c>
      <c r="AD5" s="104">
        <v>0</v>
      </c>
      <c r="AE5" s="104">
        <v>0</v>
      </c>
      <c r="AF5" s="104">
        <v>0</v>
      </c>
      <c r="AG5" s="105"/>
      <c r="AH5" s="106">
        <v>0</v>
      </c>
      <c r="AI5" s="107">
        <v>0</v>
      </c>
      <c r="AJ5" s="108">
        <v>0</v>
      </c>
      <c r="AK5" s="109">
        <v>0</v>
      </c>
      <c r="AL5" s="110"/>
      <c r="AM5" s="111"/>
    </row>
    <row r="6" spans="1:46" ht="14.25">
      <c r="A6" s="112" t="s">
        <v>27</v>
      </c>
      <c r="B6" s="104">
        <v>0</v>
      </c>
      <c r="C6" s="104">
        <v>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1.2999999999999999E-3</v>
      </c>
      <c r="W6" s="104">
        <v>5.0000000000000001E-4</v>
      </c>
      <c r="X6" s="104">
        <v>0</v>
      </c>
      <c r="Y6" s="104">
        <v>0</v>
      </c>
      <c r="Z6" s="104">
        <v>0</v>
      </c>
      <c r="AA6" s="104">
        <v>0</v>
      </c>
      <c r="AB6" s="104">
        <v>2.24E-2</v>
      </c>
      <c r="AC6" s="104">
        <v>3.04E-2</v>
      </c>
      <c r="AD6" s="113"/>
      <c r="AE6" s="113"/>
      <c r="AF6" s="113"/>
      <c r="AG6" s="114"/>
      <c r="AH6" s="106">
        <v>5.4599999999999996E-2</v>
      </c>
      <c r="AI6" s="107">
        <v>1.9499999999999999E-3</v>
      </c>
      <c r="AJ6" s="108">
        <v>3.04E-2</v>
      </c>
      <c r="AK6" s="109">
        <v>0</v>
      </c>
      <c r="AL6" s="115"/>
      <c r="AM6" s="116"/>
    </row>
    <row r="7" spans="1:46" ht="14.25">
      <c r="A7" s="112" t="s">
        <v>29</v>
      </c>
      <c r="B7" s="104">
        <v>2.5499999999999998E-2</v>
      </c>
      <c r="C7" s="104">
        <v>2.8500000000000001E-2</v>
      </c>
      <c r="D7" s="104">
        <v>3.4500000000000003E-2</v>
      </c>
      <c r="E7" s="104">
        <v>3.4500000000000003E-2</v>
      </c>
      <c r="F7" s="104">
        <v>2.3699999999999999E-2</v>
      </c>
      <c r="G7" s="104">
        <v>2.7199999999999998E-2</v>
      </c>
      <c r="H7" s="104">
        <v>2.6100000000000002E-2</v>
      </c>
      <c r="I7" s="104">
        <v>2.6700000000000002E-2</v>
      </c>
      <c r="J7" s="104">
        <v>2.7900000000000001E-2</v>
      </c>
      <c r="K7" s="104">
        <v>3.6799999999999999E-2</v>
      </c>
      <c r="L7" s="104">
        <v>3.6900000000000002E-2</v>
      </c>
      <c r="M7" s="104">
        <v>2.3300000000000001E-2</v>
      </c>
      <c r="N7" s="104">
        <v>3.3599999999999998E-2</v>
      </c>
      <c r="O7" s="104">
        <v>2.6700000000000002E-2</v>
      </c>
      <c r="P7" s="104">
        <v>3.0599999999999999E-2</v>
      </c>
      <c r="Q7" s="104">
        <v>3.1899999999999998E-2</v>
      </c>
      <c r="R7" s="104">
        <v>3.6400000000000002E-2</v>
      </c>
      <c r="S7" s="104">
        <v>3.6400000000000002E-2</v>
      </c>
      <c r="T7" s="104">
        <v>2.5999999999999999E-2</v>
      </c>
      <c r="U7" s="104">
        <v>2.29E-2</v>
      </c>
      <c r="V7" s="104">
        <v>2.7199999999999998E-2</v>
      </c>
      <c r="W7" s="104">
        <v>2.8799999999999999E-2</v>
      </c>
      <c r="X7" s="104">
        <v>3.5999999999999997E-2</v>
      </c>
      <c r="Y7" s="104">
        <v>3.2899999999999999E-2</v>
      </c>
      <c r="Z7" s="104">
        <v>3.2899999999999999E-2</v>
      </c>
      <c r="AA7" s="104">
        <v>2.3199999999999998E-2</v>
      </c>
      <c r="AB7" s="104">
        <v>2.8899999999999999E-2</v>
      </c>
      <c r="AC7" s="104">
        <v>2.53E-2</v>
      </c>
      <c r="AD7" s="104">
        <v>3.0599999999999999E-2</v>
      </c>
      <c r="AE7" s="104">
        <v>2.4199999999999999E-2</v>
      </c>
      <c r="AF7" s="104">
        <v>3.85E-2</v>
      </c>
      <c r="AG7" s="105"/>
      <c r="AH7" s="106">
        <v>0.9246000000000002</v>
      </c>
      <c r="AI7" s="107">
        <v>2.982580645161291E-2</v>
      </c>
      <c r="AJ7" s="108">
        <v>3.85E-2</v>
      </c>
      <c r="AK7" s="109">
        <v>0</v>
      </c>
      <c r="AL7" s="117"/>
      <c r="AM7" s="116"/>
    </row>
    <row r="8" spans="1:46" ht="14.25">
      <c r="A8" s="112" t="s">
        <v>30</v>
      </c>
      <c r="B8" s="104">
        <v>3.85E-2</v>
      </c>
      <c r="C8" s="104">
        <v>2.24E-2</v>
      </c>
      <c r="D8" s="104">
        <v>2.76E-2</v>
      </c>
      <c r="E8" s="104">
        <v>2.3800000000000002E-2</v>
      </c>
      <c r="F8" s="104">
        <v>2.8299999999999999E-2</v>
      </c>
      <c r="G8" s="104">
        <v>2.1000000000000001E-2</v>
      </c>
      <c r="H8" s="104">
        <v>3.0700000000000002E-2</v>
      </c>
      <c r="I8" s="104">
        <v>3.0700000000000002E-2</v>
      </c>
      <c r="J8" s="104">
        <v>2.3E-2</v>
      </c>
      <c r="K8" s="104">
        <v>2.4E-2</v>
      </c>
      <c r="L8" s="104">
        <v>2.07E-2</v>
      </c>
      <c r="M8" s="104">
        <v>2.4500000000000001E-2</v>
      </c>
      <c r="N8" s="104">
        <v>3.3999999999999998E-3</v>
      </c>
      <c r="O8" s="104">
        <v>0</v>
      </c>
      <c r="P8" s="104">
        <v>0</v>
      </c>
      <c r="Q8" s="104">
        <v>2.7300000000000001E-2</v>
      </c>
      <c r="R8" s="104">
        <v>3.0599999999999999E-2</v>
      </c>
      <c r="S8" s="104">
        <v>3.4200000000000001E-2</v>
      </c>
      <c r="T8" s="104">
        <v>2.5499999999999998E-2</v>
      </c>
      <c r="U8" s="104">
        <v>2.0500000000000001E-2</v>
      </c>
      <c r="V8" s="104">
        <v>2.9499999999999998E-2</v>
      </c>
      <c r="W8" s="104">
        <v>2.9600000000000001E-2</v>
      </c>
      <c r="X8" s="104">
        <v>2.24E-2</v>
      </c>
      <c r="Y8" s="104">
        <v>3.44E-2</v>
      </c>
      <c r="Z8" s="104">
        <v>3.1099999999999999E-2</v>
      </c>
      <c r="AA8" s="104">
        <v>2.6200000000000001E-2</v>
      </c>
      <c r="AB8" s="104">
        <v>2.9000000000000001E-2</v>
      </c>
      <c r="AC8" s="104">
        <v>3.5200000000000002E-2</v>
      </c>
      <c r="AD8" s="104">
        <v>3.5200000000000002E-2</v>
      </c>
      <c r="AE8" s="104">
        <v>3.0200000000000001E-2</v>
      </c>
      <c r="AF8" s="113"/>
      <c r="AG8" s="114"/>
      <c r="AH8" s="106">
        <v>0.75950000000000006</v>
      </c>
      <c r="AI8" s="107">
        <v>2.5316666666666668E-2</v>
      </c>
      <c r="AJ8" s="108">
        <v>3.85E-2</v>
      </c>
      <c r="AK8" s="109">
        <v>0</v>
      </c>
      <c r="AL8" s="118"/>
      <c r="AM8" s="119"/>
    </row>
    <row r="9" spans="1:46" ht="14.25">
      <c r="A9" s="112" t="s">
        <v>31</v>
      </c>
      <c r="B9" s="104">
        <v>3.27E-2</v>
      </c>
      <c r="C9" s="104">
        <v>3.3000000000000002E-2</v>
      </c>
      <c r="D9" s="104">
        <v>2.29E-2</v>
      </c>
      <c r="E9" s="104">
        <v>2.7199999999999998E-2</v>
      </c>
      <c r="F9" s="104">
        <v>3.3399999999999999E-2</v>
      </c>
      <c r="G9" s="104">
        <v>3.3300000000000003E-2</v>
      </c>
      <c r="H9" s="104">
        <v>2.52E-2</v>
      </c>
      <c r="I9" s="104">
        <v>3.4599999999999999E-2</v>
      </c>
      <c r="J9" s="104">
        <v>2.8500000000000001E-2</v>
      </c>
      <c r="K9" s="104">
        <v>2.7400000000000001E-2</v>
      </c>
      <c r="L9" s="104">
        <v>3.09E-2</v>
      </c>
      <c r="M9" s="104">
        <v>3.3000000000000002E-2</v>
      </c>
      <c r="N9" s="104">
        <v>3.3099999999999997E-2</v>
      </c>
      <c r="O9" s="104">
        <v>1.72E-2</v>
      </c>
      <c r="P9" s="104">
        <v>3.61E-2</v>
      </c>
      <c r="Q9" s="104">
        <v>3.3099999999999997E-2</v>
      </c>
      <c r="R9" s="104">
        <v>2.4899999999999999E-2</v>
      </c>
      <c r="S9" s="104">
        <v>2.63E-2</v>
      </c>
      <c r="T9" s="104">
        <v>3.8100000000000002E-2</v>
      </c>
      <c r="U9" s="104">
        <v>3.7999999999999999E-2</v>
      </c>
      <c r="V9" s="104">
        <v>3.5400000000000001E-2</v>
      </c>
      <c r="W9" s="104">
        <v>4.1000000000000002E-2</v>
      </c>
      <c r="X9" s="104">
        <v>3.95E-2</v>
      </c>
      <c r="Y9" s="104">
        <v>2.76E-2</v>
      </c>
      <c r="Z9" s="104">
        <v>3.3500000000000002E-2</v>
      </c>
      <c r="AA9" s="104">
        <v>5.0999999999999997E-2</v>
      </c>
      <c r="AB9" s="104">
        <v>5.0999999999999997E-2</v>
      </c>
      <c r="AC9" s="104">
        <v>5.3100000000000001E-2</v>
      </c>
      <c r="AD9" s="104">
        <v>4.4400000000000002E-2</v>
      </c>
      <c r="AE9" s="104">
        <v>4.7899999999999998E-2</v>
      </c>
      <c r="AF9" s="104">
        <v>4.4299999999999999E-2</v>
      </c>
      <c r="AG9" s="105"/>
      <c r="AH9" s="106">
        <v>1.0776000000000001</v>
      </c>
      <c r="AI9" s="107">
        <v>3.476129032258065E-2</v>
      </c>
      <c r="AJ9" s="108">
        <v>5.3100000000000001E-2</v>
      </c>
      <c r="AK9" s="109">
        <v>0</v>
      </c>
      <c r="AL9" s="9"/>
      <c r="AM9" s="102"/>
    </row>
    <row r="10" spans="1:46" ht="14.25">
      <c r="A10" s="112" t="s">
        <v>32</v>
      </c>
      <c r="B10" s="104">
        <v>4.8899999999999999E-2</v>
      </c>
      <c r="C10" s="104">
        <v>3.9399999999999998E-2</v>
      </c>
      <c r="D10" s="104">
        <v>3.9399999999999998E-2</v>
      </c>
      <c r="E10" s="104">
        <v>3.9899999999999998E-2</v>
      </c>
      <c r="F10" s="104">
        <v>4.4900000000000002E-2</v>
      </c>
      <c r="G10" s="104">
        <v>2.8799999999999999E-2</v>
      </c>
      <c r="H10" s="104">
        <v>2.3900000000000001E-2</v>
      </c>
      <c r="I10" s="104">
        <v>1.9699999999999999E-2</v>
      </c>
      <c r="J10" s="104">
        <v>3.4000000000000002E-2</v>
      </c>
      <c r="K10" s="104">
        <v>3.0099999999999998E-2</v>
      </c>
      <c r="L10" s="104">
        <v>2.3699999999999999E-2</v>
      </c>
      <c r="M10" s="104">
        <v>2.6499999999999999E-2</v>
      </c>
      <c r="N10" s="104">
        <v>2.86E-2</v>
      </c>
      <c r="O10" s="104">
        <v>2.35E-2</v>
      </c>
      <c r="P10" s="104">
        <v>2.4799999999999999E-2</v>
      </c>
      <c r="Q10" s="104">
        <v>3.2599999999999997E-2</v>
      </c>
      <c r="R10" s="104">
        <v>3.2599999999999997E-2</v>
      </c>
      <c r="S10" s="104">
        <v>2.29E-2</v>
      </c>
      <c r="T10" s="104">
        <v>2.4500000000000001E-2</v>
      </c>
      <c r="U10" s="104">
        <v>2.2499999999999999E-2</v>
      </c>
      <c r="V10" s="104">
        <v>2.0899999999999998E-2</v>
      </c>
      <c r="W10" s="104">
        <v>2.4899999999999999E-2</v>
      </c>
      <c r="X10" s="104">
        <v>3.7499999999999999E-2</v>
      </c>
      <c r="Y10" s="104">
        <v>3.7600000000000001E-2</v>
      </c>
      <c r="Z10" s="104">
        <v>3.3000000000000002E-2</v>
      </c>
      <c r="AA10" s="104">
        <v>2.86E-2</v>
      </c>
      <c r="AB10" s="104">
        <v>3.7999999999999999E-2</v>
      </c>
      <c r="AC10" s="104">
        <v>2.3699999999999999E-2</v>
      </c>
      <c r="AD10" s="104">
        <v>3.3700000000000001E-2</v>
      </c>
      <c r="AE10" s="104">
        <v>3.85E-2</v>
      </c>
      <c r="AF10" s="113"/>
      <c r="AG10" s="114"/>
      <c r="AH10" s="106">
        <v>0.92759999999999987</v>
      </c>
      <c r="AI10" s="107">
        <v>3.0919999999999996E-2</v>
      </c>
      <c r="AJ10" s="108">
        <v>4.8899999999999999E-2</v>
      </c>
      <c r="AK10" s="109">
        <v>0</v>
      </c>
      <c r="AL10" s="110"/>
      <c r="AM10" s="119"/>
    </row>
    <row r="11" spans="1:46" ht="14.25">
      <c r="A11" s="112" t="s">
        <v>33</v>
      </c>
      <c r="B11" s="104">
        <v>3.85E-2</v>
      </c>
      <c r="C11" s="104">
        <v>3.3300000000000003E-2</v>
      </c>
      <c r="D11" s="104">
        <v>4.1700000000000001E-2</v>
      </c>
      <c r="E11" s="104">
        <v>2.9700000000000001E-2</v>
      </c>
      <c r="F11" s="104">
        <v>3.0599999999999999E-2</v>
      </c>
      <c r="G11" s="104">
        <v>2.69E-2</v>
      </c>
      <c r="H11" s="104">
        <v>1.9800000000000002E-2</v>
      </c>
      <c r="I11" s="104">
        <v>4.3799999999999999E-2</v>
      </c>
      <c r="J11" s="104">
        <v>2.23E-2</v>
      </c>
      <c r="K11" s="104">
        <v>3.2599999999999997E-2</v>
      </c>
      <c r="L11" s="104">
        <v>2.2100000000000002E-2</v>
      </c>
      <c r="M11" s="104">
        <v>3.8699999999999998E-2</v>
      </c>
      <c r="N11" s="104">
        <v>2.2700000000000001E-2</v>
      </c>
      <c r="O11" s="104">
        <v>3.4799999999999998E-2</v>
      </c>
      <c r="P11" s="104">
        <v>3.49E-2</v>
      </c>
      <c r="Q11" s="104">
        <v>3.1800000000000002E-2</v>
      </c>
      <c r="R11" s="104">
        <v>3.8899999999999997E-2</v>
      </c>
      <c r="S11" s="104">
        <v>2.8000000000000001E-2</v>
      </c>
      <c r="T11" s="104">
        <v>2.0500000000000001E-2</v>
      </c>
      <c r="U11" s="104">
        <v>2.3699999999999999E-2</v>
      </c>
      <c r="V11" s="104">
        <v>3.3399999999999999E-2</v>
      </c>
      <c r="W11" s="104">
        <v>3.3500000000000002E-2</v>
      </c>
      <c r="X11" s="104">
        <v>2.4E-2</v>
      </c>
      <c r="Y11" s="104">
        <v>3.1800000000000002E-2</v>
      </c>
      <c r="Z11" s="104">
        <v>2.7099999999999999E-2</v>
      </c>
      <c r="AA11" s="104">
        <v>1.89E-2</v>
      </c>
      <c r="AB11" s="104">
        <v>1.9E-2</v>
      </c>
      <c r="AC11" s="104">
        <v>3.1399999999999997E-2</v>
      </c>
      <c r="AD11" s="104">
        <v>3.1399999999999997E-2</v>
      </c>
      <c r="AE11" s="104">
        <v>2.2200000000000001E-2</v>
      </c>
      <c r="AF11" s="104">
        <v>3.1099999999999999E-2</v>
      </c>
      <c r="AG11" s="105"/>
      <c r="AH11" s="106">
        <v>0.91910000000000003</v>
      </c>
      <c r="AI11" s="107">
        <v>2.9648387096774195E-2</v>
      </c>
      <c r="AJ11" s="108">
        <v>4.3799999999999999E-2</v>
      </c>
      <c r="AK11" s="109">
        <v>0</v>
      </c>
      <c r="AL11" s="102"/>
      <c r="AM11" s="111"/>
    </row>
    <row r="12" spans="1:46" ht="14.25">
      <c r="A12" s="112" t="s">
        <v>34</v>
      </c>
      <c r="B12" s="104">
        <v>2.53E-2</v>
      </c>
      <c r="C12" s="104">
        <v>2.3099999999999999E-2</v>
      </c>
      <c r="D12" s="104">
        <v>1.9400000000000001E-2</v>
      </c>
      <c r="E12" s="104">
        <v>2.9399999999999999E-2</v>
      </c>
      <c r="F12" s="104">
        <v>2.9499999999999998E-2</v>
      </c>
      <c r="G12" s="104">
        <v>2.58E-2</v>
      </c>
      <c r="H12" s="104">
        <v>2.35E-2</v>
      </c>
      <c r="I12" s="104">
        <v>2.93E-2</v>
      </c>
      <c r="J12" s="104">
        <v>2.4299999999999999E-2</v>
      </c>
      <c r="K12" s="104">
        <v>2.7799999999999998E-2</v>
      </c>
      <c r="L12" s="104">
        <v>3.1800000000000002E-2</v>
      </c>
      <c r="M12" s="104">
        <v>3.1800000000000002E-2</v>
      </c>
      <c r="N12" s="104">
        <v>2.3599999999999999E-2</v>
      </c>
      <c r="O12" s="104">
        <v>2.8199999999999999E-2</v>
      </c>
      <c r="P12" s="104">
        <v>2.3599999999999999E-2</v>
      </c>
      <c r="Q12" s="104">
        <v>2.12E-2</v>
      </c>
      <c r="R12" s="104">
        <v>2.1000000000000001E-2</v>
      </c>
      <c r="S12" s="104">
        <v>3.2399999999999998E-2</v>
      </c>
      <c r="T12" s="104">
        <v>3.2399999999999998E-2</v>
      </c>
      <c r="U12" s="104">
        <v>2.4E-2</v>
      </c>
      <c r="V12" s="104">
        <v>2.9499999999999998E-2</v>
      </c>
      <c r="W12" s="104">
        <v>3.2199999999999999E-2</v>
      </c>
      <c r="X12" s="104">
        <v>2.7799999999999998E-2</v>
      </c>
      <c r="Y12" s="104">
        <v>2.4199999999999999E-2</v>
      </c>
      <c r="Z12" s="104">
        <v>3.7699999999999997E-2</v>
      </c>
      <c r="AA12" s="104">
        <v>3.7699999999999997E-2</v>
      </c>
      <c r="AB12" s="104">
        <v>3.2099999999999997E-2</v>
      </c>
      <c r="AC12" s="104">
        <v>4.02E-2</v>
      </c>
      <c r="AD12" s="104">
        <v>3.0200000000000001E-2</v>
      </c>
      <c r="AE12" s="104">
        <v>3.1300000000000001E-2</v>
      </c>
      <c r="AF12" s="104">
        <v>2.4E-2</v>
      </c>
      <c r="AG12" s="105"/>
      <c r="AH12" s="106">
        <v>0.87429999999999997</v>
      </c>
      <c r="AI12" s="107">
        <v>2.8203225806451612E-2</v>
      </c>
      <c r="AJ12" s="108">
        <v>4.02E-2</v>
      </c>
      <c r="AK12" s="109">
        <v>0</v>
      </c>
      <c r="AL12" s="118"/>
      <c r="AM12" s="120"/>
    </row>
    <row r="13" spans="1:46" ht="14.25">
      <c r="A13" s="112" t="s">
        <v>35</v>
      </c>
      <c r="B13" s="104">
        <v>3.3599999999999998E-2</v>
      </c>
      <c r="C13" s="104">
        <v>3.3599999999999998E-2</v>
      </c>
      <c r="D13" s="104">
        <v>3.0300000000000001E-2</v>
      </c>
      <c r="E13" s="104">
        <v>4.87E-2</v>
      </c>
      <c r="F13" s="104">
        <v>7.5999999999999998E-2</v>
      </c>
      <c r="G13" s="104">
        <v>6.3700000000000007E-2</v>
      </c>
      <c r="H13" s="104">
        <v>6.2899999999999998E-2</v>
      </c>
      <c r="I13" s="104">
        <v>9.5699999999999993E-2</v>
      </c>
      <c r="J13" s="104">
        <v>9.5600000000000004E-2</v>
      </c>
      <c r="K13" s="104">
        <v>8.3500000000000005E-2</v>
      </c>
      <c r="L13" s="104">
        <v>8.8200000000000001E-2</v>
      </c>
      <c r="M13" s="104">
        <v>7.1999999999999995E-2</v>
      </c>
      <c r="N13" s="104">
        <v>5.5899999999999998E-2</v>
      </c>
      <c r="O13" s="104">
        <v>6.6799999999999998E-2</v>
      </c>
      <c r="P13" s="104">
        <v>7.6100000000000001E-2</v>
      </c>
      <c r="Q13" s="104">
        <v>7.5999999999999998E-2</v>
      </c>
      <c r="R13" s="104">
        <v>7.8100000000000003E-2</v>
      </c>
      <c r="S13" s="104">
        <v>6.7500000000000004E-2</v>
      </c>
      <c r="T13" s="104">
        <v>8.0299999999999996E-2</v>
      </c>
      <c r="U13" s="104">
        <v>6.08E-2</v>
      </c>
      <c r="V13" s="104">
        <v>6.7000000000000004E-2</v>
      </c>
      <c r="W13" s="104">
        <v>9.2200000000000004E-2</v>
      </c>
      <c r="X13" s="104">
        <v>9.2200000000000004E-2</v>
      </c>
      <c r="Y13" s="104">
        <v>7.4999999999999997E-2</v>
      </c>
      <c r="Z13" s="104">
        <v>8.6800000000000002E-2</v>
      </c>
      <c r="AA13" s="104">
        <v>8.9399999999999993E-2</v>
      </c>
      <c r="AB13" s="104">
        <v>6.8099999999999994E-2</v>
      </c>
      <c r="AC13" s="104">
        <v>7.5899999999999995E-2</v>
      </c>
      <c r="AD13" s="104">
        <v>0.1003</v>
      </c>
      <c r="AE13" s="104">
        <v>0.1002</v>
      </c>
      <c r="AF13" s="113"/>
      <c r="AG13" s="114"/>
      <c r="AH13" s="106">
        <v>2.1924000000000001</v>
      </c>
      <c r="AI13" s="107">
        <v>7.3080000000000006E-2</v>
      </c>
      <c r="AJ13" s="108">
        <v>0.1003</v>
      </c>
      <c r="AK13" s="109">
        <v>0</v>
      </c>
      <c r="AM13" s="119"/>
    </row>
    <row r="14" spans="1:46" ht="14.25">
      <c r="A14" s="112" t="s">
        <v>36</v>
      </c>
      <c r="B14" s="104">
        <v>8.1900000000000001E-2</v>
      </c>
      <c r="C14" s="104">
        <v>8.3599999999999994E-2</v>
      </c>
      <c r="D14" s="104">
        <v>8.2699999999999996E-2</v>
      </c>
      <c r="E14" s="104">
        <v>7.2400000000000006E-2</v>
      </c>
      <c r="F14" s="104">
        <v>8.2100000000000006E-2</v>
      </c>
      <c r="G14" s="104">
        <v>8.48E-2</v>
      </c>
      <c r="H14" s="104">
        <v>8.4699999999999998E-2</v>
      </c>
      <c r="I14" s="104">
        <v>6.3600000000000004E-2</v>
      </c>
      <c r="J14" s="104">
        <v>5.9499999999999997E-2</v>
      </c>
      <c r="K14" s="104">
        <v>6.4600000000000005E-2</v>
      </c>
      <c r="L14" s="104">
        <v>6.4699999999999994E-2</v>
      </c>
      <c r="M14" s="104">
        <v>6.3500000000000001E-2</v>
      </c>
      <c r="N14" s="104">
        <v>9.2200000000000004E-2</v>
      </c>
      <c r="O14" s="104">
        <v>9.2200000000000004E-2</v>
      </c>
      <c r="P14" s="104">
        <v>8.8099999999999998E-2</v>
      </c>
      <c r="Q14" s="104">
        <v>8.1699999999999995E-2</v>
      </c>
      <c r="R14" s="104">
        <v>6.8599999999999994E-2</v>
      </c>
      <c r="S14" s="104">
        <v>5.91E-2</v>
      </c>
      <c r="T14" s="104">
        <v>6.5799999999999997E-2</v>
      </c>
      <c r="U14" s="104">
        <v>6.9800000000000001E-2</v>
      </c>
      <c r="V14" s="104">
        <v>6.9699999999999998E-2</v>
      </c>
      <c r="W14" s="104">
        <v>6.3600000000000004E-2</v>
      </c>
      <c r="X14" s="104">
        <v>7.6700000000000004E-2</v>
      </c>
      <c r="Y14" s="104">
        <v>5.9900000000000002E-2</v>
      </c>
      <c r="Z14" s="104">
        <v>5.8799999999999998E-2</v>
      </c>
      <c r="AA14" s="104">
        <v>5.0999999999999997E-2</v>
      </c>
      <c r="AB14" s="104">
        <v>6.8099999999999994E-2</v>
      </c>
      <c r="AC14" s="104">
        <v>6.8099999999999994E-2</v>
      </c>
      <c r="AD14" s="104">
        <v>6.0499999999999998E-2</v>
      </c>
      <c r="AE14" s="104">
        <v>7.2300000000000003E-2</v>
      </c>
      <c r="AF14" s="104">
        <v>5.5599999999999997E-2</v>
      </c>
      <c r="AG14" s="105"/>
      <c r="AH14" s="106">
        <v>2.2099000000000006</v>
      </c>
      <c r="AI14" s="107">
        <v>7.1287096774193565E-2</v>
      </c>
      <c r="AJ14" s="108">
        <v>9.2200000000000004E-2</v>
      </c>
      <c r="AK14" s="109">
        <v>0</v>
      </c>
      <c r="AM14" s="51"/>
    </row>
    <row r="15" spans="1:46" ht="14.25">
      <c r="A15" s="112" t="s">
        <v>37</v>
      </c>
      <c r="B15" s="104">
        <v>5.0099999999999999E-2</v>
      </c>
      <c r="C15" s="104">
        <v>6.0900000000000003E-2</v>
      </c>
      <c r="D15" s="104">
        <v>7.2700000000000001E-2</v>
      </c>
      <c r="E15" s="104">
        <v>6.6699999999999995E-2</v>
      </c>
      <c r="F15" s="104">
        <v>4.9799999999999997E-2</v>
      </c>
      <c r="G15" s="104">
        <v>6.7100000000000007E-2</v>
      </c>
      <c r="H15" s="104">
        <v>5.21E-2</v>
      </c>
      <c r="I15" s="104">
        <v>3.04E-2</v>
      </c>
      <c r="J15" s="104">
        <v>2.0799999999999999E-2</v>
      </c>
      <c r="K15" s="104">
        <v>2.6800000000000001E-2</v>
      </c>
      <c r="L15" s="104">
        <v>2.6700000000000002E-2</v>
      </c>
      <c r="M15" s="104">
        <v>3.56E-2</v>
      </c>
      <c r="N15" s="104">
        <v>3.0499999999999999E-2</v>
      </c>
      <c r="O15" s="104">
        <v>2.35E-2</v>
      </c>
      <c r="P15" s="104">
        <v>2.4299999999999999E-2</v>
      </c>
      <c r="Q15" s="104">
        <v>2.0799999999999999E-2</v>
      </c>
      <c r="R15" s="104">
        <v>2.9499999999999998E-2</v>
      </c>
      <c r="S15" s="104">
        <v>2.9600000000000001E-2</v>
      </c>
      <c r="T15" s="104">
        <v>2.9600000000000001E-2</v>
      </c>
      <c r="U15" s="104">
        <v>3.09E-2</v>
      </c>
      <c r="V15" s="104">
        <v>3.0800000000000001E-2</v>
      </c>
      <c r="W15" s="104">
        <v>2.7699999999999999E-2</v>
      </c>
      <c r="X15" s="104">
        <v>2.46E-2</v>
      </c>
      <c r="Y15" s="104">
        <v>3.2800000000000003E-2</v>
      </c>
      <c r="Z15" s="104">
        <v>3.2899999999999999E-2</v>
      </c>
      <c r="AA15" s="104">
        <v>2.92E-2</v>
      </c>
      <c r="AB15" s="104">
        <v>3.2099999999999997E-2</v>
      </c>
      <c r="AC15" s="104">
        <v>2.8199999999999999E-2</v>
      </c>
      <c r="AD15" s="104">
        <v>2.98E-2</v>
      </c>
      <c r="AE15" s="104">
        <v>3.2899999999999999E-2</v>
      </c>
      <c r="AF15" s="113"/>
      <c r="AG15" s="114"/>
      <c r="AH15" s="106">
        <v>1.0793999999999999</v>
      </c>
      <c r="AI15" s="107">
        <v>3.5979999999999998E-2</v>
      </c>
      <c r="AJ15" s="108">
        <v>7.2700000000000001E-2</v>
      </c>
      <c r="AK15" s="109">
        <v>0</v>
      </c>
      <c r="AM15" s="51"/>
    </row>
    <row r="16" spans="1:46" ht="14.25">
      <c r="A16" s="112" t="s">
        <v>38</v>
      </c>
      <c r="B16" s="104">
        <v>3.3300000000000003E-2</v>
      </c>
      <c r="C16" s="104">
        <v>3.39E-2</v>
      </c>
      <c r="D16" s="104">
        <v>2.2100000000000002E-2</v>
      </c>
      <c r="E16" s="104">
        <v>2.8899999999999999E-2</v>
      </c>
      <c r="F16" s="104">
        <v>5.3499999999999999E-2</v>
      </c>
      <c r="G16" s="104">
        <v>5.0099999999999999E-2</v>
      </c>
      <c r="H16" s="104">
        <v>2.75E-2</v>
      </c>
      <c r="I16" s="104">
        <v>3.3700000000000001E-2</v>
      </c>
      <c r="J16" s="104">
        <v>3.3799999999999997E-2</v>
      </c>
      <c r="K16" s="104">
        <v>2.8899999999999999E-2</v>
      </c>
      <c r="L16" s="104">
        <v>3.0800000000000001E-2</v>
      </c>
      <c r="M16" s="104">
        <v>2.9600000000000001E-2</v>
      </c>
      <c r="N16" s="104">
        <v>2.23E-2</v>
      </c>
      <c r="O16" s="104">
        <v>2.1999999999999999E-2</v>
      </c>
      <c r="P16" s="104">
        <v>3.0099999999999998E-2</v>
      </c>
      <c r="Q16" s="104">
        <v>0.03</v>
      </c>
      <c r="R16" s="104">
        <v>2.2499999999999999E-2</v>
      </c>
      <c r="S16" s="104">
        <v>3.0200000000000001E-2</v>
      </c>
      <c r="T16" s="104">
        <v>2.4199999999999999E-2</v>
      </c>
      <c r="U16" s="104">
        <v>2.2100000000000002E-2</v>
      </c>
      <c r="V16" s="104">
        <v>2.47E-2</v>
      </c>
      <c r="W16" s="104">
        <v>3.2000000000000001E-2</v>
      </c>
      <c r="X16" s="104">
        <v>3.1899999999999998E-2</v>
      </c>
      <c r="Y16" s="104">
        <v>2.4799999999999999E-2</v>
      </c>
      <c r="Z16" s="104">
        <v>2.7799999999999998E-2</v>
      </c>
      <c r="AA16" s="104">
        <v>3.3500000000000002E-2</v>
      </c>
      <c r="AB16" s="104">
        <v>2.6599999999999999E-2</v>
      </c>
      <c r="AC16" s="104">
        <v>2.4E-2</v>
      </c>
      <c r="AD16" s="104">
        <v>3.0099999999999998E-2</v>
      </c>
      <c r="AE16" s="104">
        <v>0.03</v>
      </c>
      <c r="AF16" s="104">
        <v>2.6499999999999999E-2</v>
      </c>
      <c r="AG16" s="105"/>
      <c r="AH16" s="106">
        <v>0.92140000000000022</v>
      </c>
      <c r="AI16" s="107">
        <v>2.9722580645161298E-2</v>
      </c>
      <c r="AJ16" s="108">
        <v>5.3499999999999999E-2</v>
      </c>
      <c r="AK16" s="109">
        <v>0</v>
      </c>
      <c r="AL16" s="121">
        <v>11.9404</v>
      </c>
      <c r="AM16" s="122" t="s">
        <v>61</v>
      </c>
    </row>
    <row r="17" spans="1:39" ht="6.75" customHeight="1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5"/>
      <c r="AH17" s="124"/>
      <c r="AI17" s="124"/>
      <c r="AJ17" s="124"/>
      <c r="AK17" s="126"/>
      <c r="AM17" s="51"/>
    </row>
    <row r="18" spans="1:39" ht="15.75">
      <c r="A18" s="95" t="s">
        <v>51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27"/>
      <c r="AH18" s="118"/>
      <c r="AI18" s="118"/>
      <c r="AJ18" s="118"/>
      <c r="AK18" s="97" t="s">
        <v>51</v>
      </c>
      <c r="AM18" s="102"/>
    </row>
    <row r="19" spans="1:39" ht="14.25">
      <c r="A19" s="98" t="s">
        <v>56</v>
      </c>
      <c r="B19" s="98">
        <v>1</v>
      </c>
      <c r="C19" s="98">
        <v>2</v>
      </c>
      <c r="D19" s="98">
        <v>3</v>
      </c>
      <c r="E19" s="98">
        <v>4</v>
      </c>
      <c r="F19" s="98">
        <v>5</v>
      </c>
      <c r="G19" s="98">
        <v>6</v>
      </c>
      <c r="H19" s="98">
        <v>7</v>
      </c>
      <c r="I19" s="98">
        <v>8</v>
      </c>
      <c r="J19" s="98">
        <v>9</v>
      </c>
      <c r="K19" s="98">
        <v>10</v>
      </c>
      <c r="L19" s="98">
        <v>11</v>
      </c>
      <c r="M19" s="98">
        <v>12</v>
      </c>
      <c r="N19" s="98">
        <v>13</v>
      </c>
      <c r="O19" s="98">
        <v>14</v>
      </c>
      <c r="P19" s="98">
        <v>15</v>
      </c>
      <c r="Q19" s="98">
        <v>16</v>
      </c>
      <c r="R19" s="98">
        <v>17</v>
      </c>
      <c r="S19" s="98">
        <v>18</v>
      </c>
      <c r="T19" s="98">
        <v>19</v>
      </c>
      <c r="U19" s="98">
        <v>20</v>
      </c>
      <c r="V19" s="98">
        <v>21</v>
      </c>
      <c r="W19" s="98">
        <v>22</v>
      </c>
      <c r="X19" s="98">
        <v>23</v>
      </c>
      <c r="Y19" s="98">
        <v>24</v>
      </c>
      <c r="Z19" s="98">
        <v>25</v>
      </c>
      <c r="AA19" s="98">
        <v>26</v>
      </c>
      <c r="AB19" s="98">
        <v>27</v>
      </c>
      <c r="AC19" s="98">
        <v>28</v>
      </c>
      <c r="AD19" s="98">
        <v>29</v>
      </c>
      <c r="AE19" s="98">
        <v>30</v>
      </c>
      <c r="AF19" s="98">
        <v>31</v>
      </c>
      <c r="AG19" s="99"/>
      <c r="AH19" s="100" t="s">
        <v>57</v>
      </c>
      <c r="AI19" s="100" t="s">
        <v>58</v>
      </c>
      <c r="AJ19" s="100" t="s">
        <v>59</v>
      </c>
      <c r="AK19" s="101" t="s">
        <v>60</v>
      </c>
      <c r="AM19" s="119"/>
    </row>
    <row r="20" spans="1:39" ht="14.25">
      <c r="A20" s="103">
        <v>43466</v>
      </c>
      <c r="B20" s="104">
        <v>5.8000000000000003E-2</v>
      </c>
      <c r="C20" s="104">
        <v>6.3E-2</v>
      </c>
      <c r="D20" s="104">
        <v>0.05</v>
      </c>
      <c r="E20" s="104">
        <v>4.8000000000000001E-2</v>
      </c>
      <c r="F20" s="104">
        <v>0.06</v>
      </c>
      <c r="G20" s="104">
        <v>6.0999999999999999E-2</v>
      </c>
      <c r="H20" s="104">
        <v>3.1E-2</v>
      </c>
      <c r="I20" s="104">
        <v>0.03</v>
      </c>
      <c r="J20" s="104">
        <v>0.11</v>
      </c>
      <c r="K20" s="104">
        <v>5.5E-2</v>
      </c>
      <c r="L20" s="104">
        <v>5.8000000000000003E-2</v>
      </c>
      <c r="M20" s="104">
        <v>0.05</v>
      </c>
      <c r="N20" s="104">
        <v>6.9000000000000006E-2</v>
      </c>
      <c r="O20" s="104">
        <v>6.9000000000000006E-2</v>
      </c>
      <c r="P20" s="104">
        <v>4.8000000000000001E-2</v>
      </c>
      <c r="Q20" s="104">
        <v>6.3E-2</v>
      </c>
      <c r="R20" s="104">
        <v>5.2999999999999999E-2</v>
      </c>
      <c r="S20" s="104">
        <v>0.04</v>
      </c>
      <c r="T20" s="104">
        <v>4.4999999999999998E-2</v>
      </c>
      <c r="U20" s="104">
        <v>5.0999999999999997E-2</v>
      </c>
      <c r="V20" s="104">
        <v>0.05</v>
      </c>
      <c r="W20" s="104">
        <v>0.04</v>
      </c>
      <c r="X20" s="104">
        <v>4.8000000000000001E-2</v>
      </c>
      <c r="Y20" s="104">
        <v>4.3999999999999997E-2</v>
      </c>
      <c r="Z20" s="104">
        <v>2.5000000000000001E-2</v>
      </c>
      <c r="AA20" s="104">
        <v>3.2000000000000001E-2</v>
      </c>
      <c r="AB20" s="104">
        <v>5.3999999999999999E-2</v>
      </c>
      <c r="AC20" s="104">
        <v>5.5E-2</v>
      </c>
      <c r="AD20" s="104">
        <v>0.04</v>
      </c>
      <c r="AE20" s="104">
        <v>0.04</v>
      </c>
      <c r="AF20" s="104">
        <v>4.4999999999999998E-2</v>
      </c>
      <c r="AG20" s="105"/>
      <c r="AH20" s="106">
        <v>1.585</v>
      </c>
      <c r="AI20" s="107">
        <v>5.1129032258064512E-2</v>
      </c>
      <c r="AJ20" s="108">
        <v>0.11</v>
      </c>
      <c r="AK20" s="109">
        <v>0</v>
      </c>
      <c r="AL20" s="110"/>
      <c r="AM20" s="111"/>
    </row>
    <row r="21" spans="1:39" ht="14.25">
      <c r="A21" s="112" t="s">
        <v>27</v>
      </c>
      <c r="B21" s="104">
        <v>4.4999999999999998E-2</v>
      </c>
      <c r="C21" s="104">
        <v>3.2000000000000001E-2</v>
      </c>
      <c r="D21" s="104">
        <v>5.8000000000000003E-2</v>
      </c>
      <c r="E21" s="104">
        <v>5.8000000000000003E-2</v>
      </c>
      <c r="F21" s="104">
        <v>3.5000000000000003E-2</v>
      </c>
      <c r="G21" s="104">
        <v>5.2999999999999999E-2</v>
      </c>
      <c r="H21" s="104">
        <v>4.8000000000000001E-2</v>
      </c>
      <c r="I21" s="104">
        <v>5.1999999999999998E-2</v>
      </c>
      <c r="J21" s="104">
        <v>4.4999999999999998E-2</v>
      </c>
      <c r="K21" s="104">
        <v>5.0999999999999997E-2</v>
      </c>
      <c r="L21" s="104">
        <v>5.1999999999999998E-2</v>
      </c>
      <c r="M21" s="104">
        <v>4.5999999999999999E-2</v>
      </c>
      <c r="N21" s="104">
        <v>2.5000000000000001E-2</v>
      </c>
      <c r="O21" s="104">
        <v>5.2999999999999999E-2</v>
      </c>
      <c r="P21" s="104">
        <v>4.1000000000000002E-2</v>
      </c>
      <c r="Q21" s="104">
        <v>4.2999999999999997E-2</v>
      </c>
      <c r="R21" s="104">
        <v>5.6000000000000001E-2</v>
      </c>
      <c r="S21" s="104">
        <v>5.6000000000000001E-2</v>
      </c>
      <c r="T21" s="104">
        <v>5.7000000000000002E-2</v>
      </c>
      <c r="U21" s="104">
        <v>0.06</v>
      </c>
      <c r="V21" s="104">
        <v>6.3E-2</v>
      </c>
      <c r="W21" s="104">
        <v>5.0999999999999997E-2</v>
      </c>
      <c r="X21" s="104">
        <v>3.5999999999999997E-2</v>
      </c>
      <c r="Y21" s="104">
        <v>7.0999999999999994E-2</v>
      </c>
      <c r="Z21" s="104">
        <v>7.0999999999999994E-2</v>
      </c>
      <c r="AA21" s="104">
        <v>4.8000000000000001E-2</v>
      </c>
      <c r="AB21" s="104">
        <v>2.4E-2</v>
      </c>
      <c r="AC21" s="104">
        <v>3.1E-2</v>
      </c>
      <c r="AD21" s="113"/>
      <c r="AE21" s="113"/>
      <c r="AF21" s="113"/>
      <c r="AG21" s="114"/>
      <c r="AH21" s="106">
        <v>1.3610000000000002</v>
      </c>
      <c r="AI21" s="107">
        <v>4.8607142857142863E-2</v>
      </c>
      <c r="AJ21" s="108">
        <v>7.0999999999999994E-2</v>
      </c>
      <c r="AK21" s="109">
        <v>0</v>
      </c>
      <c r="AL21" s="115"/>
      <c r="AM21" s="116"/>
    </row>
    <row r="22" spans="1:39" ht="14.25">
      <c r="A22" s="112" t="s">
        <v>29</v>
      </c>
      <c r="B22" s="104">
        <v>2.4E-2</v>
      </c>
      <c r="C22" s="104">
        <v>2.8000000000000001E-2</v>
      </c>
      <c r="D22" s="104">
        <v>3.4000000000000002E-2</v>
      </c>
      <c r="E22" s="104">
        <v>3.4000000000000002E-2</v>
      </c>
      <c r="F22" s="104">
        <v>2.4E-2</v>
      </c>
      <c r="G22" s="104">
        <v>2.7E-2</v>
      </c>
      <c r="H22" s="104">
        <v>2.5999999999999999E-2</v>
      </c>
      <c r="I22" s="104">
        <v>2.5999999999999999E-2</v>
      </c>
      <c r="J22" s="104">
        <v>2.4E-2</v>
      </c>
      <c r="K22" s="104">
        <v>3.7999999999999999E-2</v>
      </c>
      <c r="L22" s="104">
        <v>3.9E-2</v>
      </c>
      <c r="M22" s="104">
        <v>2.3E-2</v>
      </c>
      <c r="N22" s="104">
        <v>3.4000000000000002E-2</v>
      </c>
      <c r="O22" s="104">
        <v>2.7E-2</v>
      </c>
      <c r="P22" s="104">
        <v>0.03</v>
      </c>
      <c r="Q22" s="104">
        <v>0.03</v>
      </c>
      <c r="R22" s="104">
        <v>3.5999999999999997E-2</v>
      </c>
      <c r="S22" s="104">
        <v>3.6999999999999998E-2</v>
      </c>
      <c r="T22" s="104">
        <v>2.8000000000000001E-2</v>
      </c>
      <c r="U22" s="104">
        <v>0.02</v>
      </c>
      <c r="V22" s="104">
        <v>2.8000000000000001E-2</v>
      </c>
      <c r="W22" s="104">
        <v>2.8000000000000001E-2</v>
      </c>
      <c r="X22" s="104">
        <v>3.2000000000000001E-2</v>
      </c>
      <c r="Y22" s="104">
        <v>3.5000000000000003E-2</v>
      </c>
      <c r="Z22" s="104">
        <v>3.5999999999999997E-2</v>
      </c>
      <c r="AA22" s="104">
        <v>2.1999999999999999E-2</v>
      </c>
      <c r="AB22" s="104">
        <v>2.5000000000000001E-2</v>
      </c>
      <c r="AC22" s="104">
        <v>2.8000000000000001E-2</v>
      </c>
      <c r="AD22" s="104">
        <v>0.03</v>
      </c>
      <c r="AE22" s="104">
        <v>2.1999999999999999E-2</v>
      </c>
      <c r="AF22" s="104">
        <v>3.9E-2</v>
      </c>
      <c r="AG22" s="105"/>
      <c r="AH22" s="106">
        <v>0.91400000000000048</v>
      </c>
      <c r="AI22" s="107">
        <v>2.9483870967741951E-2</v>
      </c>
      <c r="AJ22" s="108">
        <v>3.9E-2</v>
      </c>
      <c r="AK22" s="109">
        <v>0</v>
      </c>
      <c r="AL22" s="117"/>
      <c r="AM22" s="116"/>
    </row>
    <row r="23" spans="1:39" ht="14.25">
      <c r="A23" s="112" t="s">
        <v>30</v>
      </c>
      <c r="B23" s="104">
        <v>0.04</v>
      </c>
      <c r="C23" s="104">
        <v>2.1999999999999999E-2</v>
      </c>
      <c r="D23" s="104">
        <v>2.7E-2</v>
      </c>
      <c r="E23" s="104">
        <v>2.4E-2</v>
      </c>
      <c r="F23" s="104">
        <v>2.7E-2</v>
      </c>
      <c r="G23" s="104">
        <v>0.02</v>
      </c>
      <c r="H23" s="104">
        <v>0.03</v>
      </c>
      <c r="I23" s="104">
        <v>3.1E-2</v>
      </c>
      <c r="J23" s="104">
        <v>2.1999999999999999E-2</v>
      </c>
      <c r="K23" s="104">
        <v>2.3E-2</v>
      </c>
      <c r="L23" s="104">
        <v>2.1000000000000001E-2</v>
      </c>
      <c r="M23" s="104">
        <v>2.3E-2</v>
      </c>
      <c r="N23" s="104">
        <v>3.3000000000000002E-2</v>
      </c>
      <c r="O23" s="104">
        <v>6.7000000000000004E-2</v>
      </c>
      <c r="P23" s="104">
        <v>6.8000000000000005E-2</v>
      </c>
      <c r="Q23" s="104">
        <v>2.7E-2</v>
      </c>
      <c r="R23" s="104">
        <v>0.03</v>
      </c>
      <c r="S23" s="104">
        <v>3.3000000000000002E-2</v>
      </c>
      <c r="T23" s="104">
        <v>2.5000000000000001E-2</v>
      </c>
      <c r="U23" s="104">
        <v>0.02</v>
      </c>
      <c r="V23" s="104">
        <v>2.9000000000000001E-2</v>
      </c>
      <c r="W23" s="104">
        <v>2.9000000000000001E-2</v>
      </c>
      <c r="X23" s="104">
        <v>2.1999999999999999E-2</v>
      </c>
      <c r="Y23" s="104">
        <v>3.3000000000000002E-2</v>
      </c>
      <c r="Z23" s="104">
        <v>3.1E-2</v>
      </c>
      <c r="AA23" s="104">
        <v>2.5000000000000001E-2</v>
      </c>
      <c r="AB23" s="104">
        <v>2.8000000000000001E-2</v>
      </c>
      <c r="AC23" s="104">
        <v>3.5000000000000003E-2</v>
      </c>
      <c r="AD23" s="104">
        <v>3.5000000000000003E-2</v>
      </c>
      <c r="AE23" s="104">
        <v>2.9000000000000001E-2</v>
      </c>
      <c r="AF23" s="113"/>
      <c r="AG23" s="114"/>
      <c r="AH23" s="106">
        <v>0.90900000000000036</v>
      </c>
      <c r="AI23" s="107">
        <v>3.0300000000000011E-2</v>
      </c>
      <c r="AJ23" s="108">
        <v>6.8000000000000005E-2</v>
      </c>
      <c r="AK23" s="109">
        <v>0</v>
      </c>
      <c r="AL23" s="9"/>
      <c r="AM23" s="102"/>
    </row>
    <row r="24" spans="1:39" ht="14.25">
      <c r="A24" s="112" t="s">
        <v>31</v>
      </c>
      <c r="B24" s="104">
        <v>3.2000000000000001E-2</v>
      </c>
      <c r="C24" s="104">
        <v>3.2000000000000001E-2</v>
      </c>
      <c r="D24" s="104">
        <v>2.1999999999999999E-2</v>
      </c>
      <c r="E24" s="104">
        <v>2.5999999999999999E-2</v>
      </c>
      <c r="F24" s="104">
        <v>3.3000000000000002E-2</v>
      </c>
      <c r="G24" s="104">
        <v>3.3000000000000002E-2</v>
      </c>
      <c r="H24" s="104">
        <v>2.5000000000000001E-2</v>
      </c>
      <c r="I24" s="104">
        <v>3.4000000000000002E-2</v>
      </c>
      <c r="J24" s="104">
        <v>2.8000000000000001E-2</v>
      </c>
      <c r="K24" s="104">
        <v>2.7E-2</v>
      </c>
      <c r="L24" s="104">
        <v>0.03</v>
      </c>
      <c r="M24" s="104">
        <v>3.2000000000000001E-2</v>
      </c>
      <c r="N24" s="104">
        <v>3.2000000000000001E-2</v>
      </c>
      <c r="O24" s="104">
        <v>1.6E-2</v>
      </c>
      <c r="P24" s="104">
        <v>3.5999999999999997E-2</v>
      </c>
      <c r="Q24" s="104">
        <v>3.2000000000000001E-2</v>
      </c>
      <c r="R24" s="104">
        <v>2.4E-2</v>
      </c>
      <c r="S24" s="104">
        <v>2.5000000000000001E-2</v>
      </c>
      <c r="T24" s="104">
        <v>3.7999999999999999E-2</v>
      </c>
      <c r="U24" s="104">
        <v>3.6999999999999998E-2</v>
      </c>
      <c r="V24" s="104">
        <v>3.5000000000000003E-2</v>
      </c>
      <c r="W24" s="104">
        <v>3.9E-2</v>
      </c>
      <c r="X24" s="104">
        <v>3.9E-2</v>
      </c>
      <c r="Y24" s="104">
        <v>2.7E-2</v>
      </c>
      <c r="Z24" s="104">
        <v>3.3000000000000002E-2</v>
      </c>
      <c r="AA24" s="104">
        <v>0.05</v>
      </c>
      <c r="AB24" s="104">
        <v>5.0999999999999997E-2</v>
      </c>
      <c r="AC24" s="104">
        <v>5.2999999999999999E-2</v>
      </c>
      <c r="AD24" s="104">
        <v>4.3999999999999997E-2</v>
      </c>
      <c r="AE24" s="104">
        <v>4.9000000000000002E-2</v>
      </c>
      <c r="AF24" s="104">
        <v>4.3999999999999997E-2</v>
      </c>
      <c r="AG24" s="105"/>
      <c r="AH24" s="106">
        <v>1.0580000000000005</v>
      </c>
      <c r="AI24" s="107">
        <v>3.4129032258064532E-2</v>
      </c>
      <c r="AJ24" s="108">
        <v>5.2999999999999999E-2</v>
      </c>
      <c r="AK24" s="109">
        <v>0</v>
      </c>
      <c r="AM24" s="51"/>
    </row>
    <row r="25" spans="1:39" ht="14.25">
      <c r="A25" s="112" t="s">
        <v>32</v>
      </c>
      <c r="B25" s="104">
        <v>4.7E-2</v>
      </c>
      <c r="C25" s="104">
        <v>0.04</v>
      </c>
      <c r="D25" s="104">
        <v>0.04</v>
      </c>
      <c r="E25" s="104">
        <v>3.7999999999999999E-2</v>
      </c>
      <c r="F25" s="104">
        <v>4.3999999999999997E-2</v>
      </c>
      <c r="G25" s="104">
        <v>2.9000000000000001E-2</v>
      </c>
      <c r="H25" s="104">
        <v>2.3E-2</v>
      </c>
      <c r="I25" s="104">
        <v>1.9E-2</v>
      </c>
      <c r="J25" s="104">
        <v>3.1E-2</v>
      </c>
      <c r="K25" s="104">
        <v>3.1E-2</v>
      </c>
      <c r="L25" s="104">
        <v>2.3E-2</v>
      </c>
      <c r="M25" s="104">
        <v>2.5000000000000001E-2</v>
      </c>
      <c r="N25" s="104">
        <v>2.8000000000000001E-2</v>
      </c>
      <c r="O25" s="104">
        <v>2.1999999999999999E-2</v>
      </c>
      <c r="P25" s="104">
        <v>2.4E-2</v>
      </c>
      <c r="Q25" s="104">
        <v>3.2000000000000001E-2</v>
      </c>
      <c r="R25" s="104">
        <v>3.2000000000000001E-2</v>
      </c>
      <c r="S25" s="104">
        <v>2.1999999999999999E-2</v>
      </c>
      <c r="T25" s="104">
        <v>2.4E-2</v>
      </c>
      <c r="U25" s="104">
        <v>2.1999999999999999E-2</v>
      </c>
      <c r="V25" s="104">
        <v>0.02</v>
      </c>
      <c r="W25" s="104">
        <v>2.4E-2</v>
      </c>
      <c r="X25" s="104">
        <v>3.5999999999999997E-2</v>
      </c>
      <c r="Y25" s="104">
        <v>3.6999999999999998E-2</v>
      </c>
      <c r="Z25" s="104">
        <v>3.2000000000000001E-2</v>
      </c>
      <c r="AA25" s="104">
        <v>2.8000000000000001E-2</v>
      </c>
      <c r="AB25" s="104">
        <v>3.6999999999999998E-2</v>
      </c>
      <c r="AC25" s="104">
        <v>2.3E-2</v>
      </c>
      <c r="AD25" s="104">
        <v>3.3000000000000002E-2</v>
      </c>
      <c r="AE25" s="104">
        <v>3.6999999999999998E-2</v>
      </c>
      <c r="AF25" s="113"/>
      <c r="AG25" s="114"/>
      <c r="AH25" s="106">
        <v>0.90300000000000058</v>
      </c>
      <c r="AI25" s="107">
        <v>3.0100000000000019E-2</v>
      </c>
      <c r="AJ25" s="108">
        <v>4.7E-2</v>
      </c>
      <c r="AK25" s="109">
        <v>0</v>
      </c>
      <c r="AL25" s="9"/>
      <c r="AM25" s="102"/>
    </row>
    <row r="26" spans="1:39" ht="14.25">
      <c r="A26" s="112" t="s">
        <v>33</v>
      </c>
      <c r="B26" s="104">
        <v>3.7999999999999999E-2</v>
      </c>
      <c r="C26" s="104">
        <v>3.3000000000000002E-2</v>
      </c>
      <c r="D26" s="104">
        <v>4.2000000000000003E-2</v>
      </c>
      <c r="E26" s="104">
        <v>0.03</v>
      </c>
      <c r="F26" s="104">
        <v>2.9000000000000001E-2</v>
      </c>
      <c r="G26" s="104">
        <v>2.5999999999999999E-2</v>
      </c>
      <c r="H26" s="104">
        <v>3.1E-2</v>
      </c>
      <c r="I26" s="104">
        <v>3.2000000000000001E-2</v>
      </c>
      <c r="J26" s="104">
        <v>2.1000000000000001E-2</v>
      </c>
      <c r="K26" s="104">
        <v>3.3000000000000002E-2</v>
      </c>
      <c r="L26" s="104">
        <v>3.3000000000000002E-2</v>
      </c>
      <c r="M26" s="104">
        <v>2.5999999999999999E-2</v>
      </c>
      <c r="N26" s="104">
        <v>2.1999999999999999E-2</v>
      </c>
      <c r="O26" s="104">
        <v>3.4000000000000002E-2</v>
      </c>
      <c r="P26" s="104">
        <v>3.4000000000000002E-2</v>
      </c>
      <c r="Q26" s="104">
        <v>3.1E-2</v>
      </c>
      <c r="R26" s="104">
        <v>3.9E-2</v>
      </c>
      <c r="S26" s="104">
        <v>2.7E-2</v>
      </c>
      <c r="T26" s="104">
        <v>0.02</v>
      </c>
      <c r="U26" s="104">
        <v>2.3E-2</v>
      </c>
      <c r="V26" s="104">
        <v>3.2000000000000001E-2</v>
      </c>
      <c r="W26" s="104">
        <v>3.2000000000000001E-2</v>
      </c>
      <c r="X26" s="104">
        <v>2.3E-2</v>
      </c>
      <c r="Y26" s="104">
        <v>3.1E-2</v>
      </c>
      <c r="Z26" s="104">
        <v>2.7E-2</v>
      </c>
      <c r="AA26" s="104">
        <v>1.7000000000000001E-2</v>
      </c>
      <c r="AB26" s="104">
        <v>1.7999999999999999E-2</v>
      </c>
      <c r="AC26" s="104">
        <v>3.1E-2</v>
      </c>
      <c r="AD26" s="104">
        <v>3.1E-2</v>
      </c>
      <c r="AE26" s="104">
        <v>2.1999999999999999E-2</v>
      </c>
      <c r="AF26" s="104">
        <v>0.03</v>
      </c>
      <c r="AG26" s="105"/>
      <c r="AH26" s="106">
        <v>0.89800000000000058</v>
      </c>
      <c r="AI26" s="107">
        <v>2.896774193548389E-2</v>
      </c>
      <c r="AJ26" s="108">
        <v>4.2000000000000003E-2</v>
      </c>
      <c r="AK26" s="109">
        <v>0</v>
      </c>
      <c r="AL26" s="110"/>
      <c r="AM26" s="119"/>
    </row>
    <row r="27" spans="1:39" ht="14.25">
      <c r="A27" s="112" t="s">
        <v>34</v>
      </c>
      <c r="B27" s="104">
        <v>2.5000000000000001E-2</v>
      </c>
      <c r="C27" s="104">
        <v>2.1999999999999999E-2</v>
      </c>
      <c r="D27" s="104">
        <v>2.9000000000000001E-2</v>
      </c>
      <c r="E27" s="104">
        <v>2.3E-2</v>
      </c>
      <c r="F27" s="104">
        <v>2.4E-2</v>
      </c>
      <c r="G27" s="104">
        <v>2.5000000000000001E-2</v>
      </c>
      <c r="H27" s="104">
        <v>2.3E-2</v>
      </c>
      <c r="I27" s="104">
        <v>2.9000000000000001E-2</v>
      </c>
      <c r="J27" s="104">
        <v>2.4E-2</v>
      </c>
      <c r="K27" s="104">
        <v>2.7E-2</v>
      </c>
      <c r="L27" s="104">
        <v>3.1E-2</v>
      </c>
      <c r="M27" s="104">
        <v>3.1E-2</v>
      </c>
      <c r="N27" s="104">
        <v>2.1999999999999999E-2</v>
      </c>
      <c r="O27" s="104">
        <v>2.8000000000000001E-2</v>
      </c>
      <c r="P27" s="104">
        <v>2.3E-2</v>
      </c>
      <c r="Q27" s="104">
        <v>0.02</v>
      </c>
      <c r="R27" s="104">
        <v>0.02</v>
      </c>
      <c r="S27" s="104">
        <v>3.2000000000000001E-2</v>
      </c>
      <c r="T27" s="104">
        <v>3.1E-2</v>
      </c>
      <c r="U27" s="104">
        <v>2.9000000000000001E-2</v>
      </c>
      <c r="V27" s="104">
        <v>2.4E-2</v>
      </c>
      <c r="W27" s="104">
        <v>0.03</v>
      </c>
      <c r="X27" s="104">
        <v>2.9000000000000001E-2</v>
      </c>
      <c r="Y27" s="104">
        <v>2.4E-2</v>
      </c>
      <c r="Z27" s="104">
        <v>3.6999999999999998E-2</v>
      </c>
      <c r="AA27" s="104">
        <v>3.5999999999999997E-2</v>
      </c>
      <c r="AB27" s="104">
        <v>3.3000000000000002E-2</v>
      </c>
      <c r="AC27" s="104">
        <v>4.1000000000000002E-2</v>
      </c>
      <c r="AD27" s="104">
        <v>2.9000000000000001E-2</v>
      </c>
      <c r="AE27" s="104">
        <v>3.1E-2</v>
      </c>
      <c r="AF27" s="104">
        <v>2.3E-2</v>
      </c>
      <c r="AG27" s="105"/>
      <c r="AH27" s="106">
        <v>0.85500000000000054</v>
      </c>
      <c r="AI27" s="107">
        <v>2.758064516129034E-2</v>
      </c>
      <c r="AJ27" s="108">
        <v>4.1000000000000002E-2</v>
      </c>
      <c r="AK27" s="109">
        <v>0</v>
      </c>
      <c r="AL27" s="102"/>
      <c r="AM27" s="111"/>
    </row>
    <row r="28" spans="1:39" ht="14.25">
      <c r="A28" s="112" t="s">
        <v>35</v>
      </c>
      <c r="B28" s="104">
        <v>3.4000000000000002E-2</v>
      </c>
      <c r="C28" s="104">
        <v>3.4000000000000002E-2</v>
      </c>
      <c r="D28" s="104">
        <v>3.1E-2</v>
      </c>
      <c r="E28" s="104">
        <v>2.7E-2</v>
      </c>
      <c r="F28" s="104">
        <v>1.4E-2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1E-3</v>
      </c>
      <c r="AA28" s="104">
        <v>0</v>
      </c>
      <c r="AB28" s="104">
        <v>0</v>
      </c>
      <c r="AC28" s="104">
        <v>0</v>
      </c>
      <c r="AD28" s="104">
        <v>0</v>
      </c>
      <c r="AE28" s="104">
        <v>0</v>
      </c>
      <c r="AF28" s="113"/>
      <c r="AG28" s="114"/>
      <c r="AH28" s="106">
        <v>0.14100000000000001</v>
      </c>
      <c r="AI28" s="107">
        <v>4.7000000000000002E-3</v>
      </c>
      <c r="AJ28" s="108">
        <v>3.4000000000000002E-2</v>
      </c>
      <c r="AK28" s="109">
        <v>0</v>
      </c>
      <c r="AM28" s="51"/>
    </row>
    <row r="29" spans="1:39" ht="14.25">
      <c r="A29" s="112" t="s">
        <v>36</v>
      </c>
      <c r="B29" s="104">
        <v>0</v>
      </c>
      <c r="C29" s="104">
        <v>0</v>
      </c>
      <c r="D29" s="104">
        <v>0</v>
      </c>
      <c r="E29" s="104">
        <v>1E-3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1E-3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  <c r="AB29" s="104">
        <v>0</v>
      </c>
      <c r="AC29" s="104">
        <v>0</v>
      </c>
      <c r="AD29" s="104">
        <v>0</v>
      </c>
      <c r="AE29" s="104">
        <v>0</v>
      </c>
      <c r="AF29" s="104">
        <v>0</v>
      </c>
      <c r="AG29" s="105"/>
      <c r="AH29" s="106">
        <v>2E-3</v>
      </c>
      <c r="AI29" s="107">
        <v>6.4516129032258067E-5</v>
      </c>
      <c r="AJ29" s="108">
        <v>1E-3</v>
      </c>
      <c r="AK29" s="109">
        <v>0</v>
      </c>
      <c r="AM29" s="51"/>
    </row>
    <row r="30" spans="1:39" ht="14.25">
      <c r="A30" s="112" t="s">
        <v>37</v>
      </c>
      <c r="B30" s="104">
        <v>0</v>
      </c>
      <c r="C30" s="104">
        <v>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2.8000000000000001E-2</v>
      </c>
      <c r="J30" s="104">
        <v>0.02</v>
      </c>
      <c r="K30" s="104">
        <v>2.5999999999999999E-2</v>
      </c>
      <c r="L30" s="104">
        <v>2.5999999999999999E-2</v>
      </c>
      <c r="M30" s="104">
        <v>3.5000000000000003E-2</v>
      </c>
      <c r="N30" s="104">
        <v>0.03</v>
      </c>
      <c r="O30" s="104">
        <v>2.3E-2</v>
      </c>
      <c r="P30" s="104">
        <v>2.3E-2</v>
      </c>
      <c r="Q30" s="104">
        <v>0.02</v>
      </c>
      <c r="R30" s="104">
        <v>2.9000000000000001E-2</v>
      </c>
      <c r="S30" s="104">
        <v>2.9000000000000001E-2</v>
      </c>
      <c r="T30" s="104">
        <v>2.8000000000000001E-2</v>
      </c>
      <c r="U30" s="104">
        <v>3.1E-2</v>
      </c>
      <c r="V30" s="104">
        <v>0.03</v>
      </c>
      <c r="W30" s="104">
        <v>2.7E-2</v>
      </c>
      <c r="X30" s="104">
        <v>2.4E-2</v>
      </c>
      <c r="Y30" s="104">
        <v>3.2000000000000001E-2</v>
      </c>
      <c r="Z30" s="104">
        <v>3.2000000000000001E-2</v>
      </c>
      <c r="AA30" s="104">
        <v>2.8000000000000001E-2</v>
      </c>
      <c r="AB30" s="104">
        <v>3.3000000000000002E-2</v>
      </c>
      <c r="AC30" s="104">
        <v>2.7E-2</v>
      </c>
      <c r="AD30" s="104">
        <v>2.9000000000000001E-2</v>
      </c>
      <c r="AE30" s="104">
        <v>3.2000000000000001E-2</v>
      </c>
      <c r="AF30" s="113"/>
      <c r="AG30" s="114"/>
      <c r="AH30" s="106">
        <v>0.64200000000000035</v>
      </c>
      <c r="AI30" s="107">
        <v>2.1400000000000013E-2</v>
      </c>
      <c r="AJ30" s="108">
        <v>3.5000000000000003E-2</v>
      </c>
      <c r="AK30" s="109">
        <v>0</v>
      </c>
      <c r="AM30" s="51"/>
    </row>
    <row r="31" spans="1:39" ht="14.25">
      <c r="A31" s="112" t="s">
        <v>38</v>
      </c>
      <c r="B31" s="104">
        <v>3.3000000000000002E-2</v>
      </c>
      <c r="C31" s="104">
        <v>3.3000000000000002E-2</v>
      </c>
      <c r="D31" s="104">
        <v>2.1000000000000001E-2</v>
      </c>
      <c r="E31" s="104">
        <v>2.8000000000000001E-2</v>
      </c>
      <c r="F31" s="104">
        <v>0</v>
      </c>
      <c r="G31" s="104">
        <v>0</v>
      </c>
      <c r="H31" s="104">
        <v>2.7E-2</v>
      </c>
      <c r="I31" s="104">
        <v>3.3000000000000002E-2</v>
      </c>
      <c r="J31" s="104">
        <v>3.3000000000000002E-2</v>
      </c>
      <c r="K31" s="104">
        <v>2.8000000000000001E-2</v>
      </c>
      <c r="L31" s="104">
        <v>0.03</v>
      </c>
      <c r="M31" s="104">
        <v>2.7E-2</v>
      </c>
      <c r="N31" s="104">
        <v>2.4E-2</v>
      </c>
      <c r="O31" s="104">
        <v>2.1000000000000001E-2</v>
      </c>
      <c r="P31" s="104">
        <v>0.03</v>
      </c>
      <c r="Q31" s="104">
        <v>2.9000000000000001E-2</v>
      </c>
      <c r="R31" s="104">
        <v>2.1999999999999999E-2</v>
      </c>
      <c r="S31" s="104">
        <v>1.9E-2</v>
      </c>
      <c r="T31" s="104">
        <v>2.3E-2</v>
      </c>
      <c r="U31" s="104">
        <v>2.1999999999999999E-2</v>
      </c>
      <c r="V31" s="104">
        <v>2.4E-2</v>
      </c>
      <c r="W31" s="104">
        <v>3.1E-2</v>
      </c>
      <c r="X31" s="104">
        <v>3.1E-2</v>
      </c>
      <c r="Y31" s="104">
        <v>2.5000000000000001E-2</v>
      </c>
      <c r="Z31" s="104">
        <v>2.5999999999999999E-2</v>
      </c>
      <c r="AA31" s="104">
        <v>3.3000000000000002E-2</v>
      </c>
      <c r="AB31" s="104">
        <v>2.5999999999999999E-2</v>
      </c>
      <c r="AC31" s="104">
        <v>2.4E-2</v>
      </c>
      <c r="AD31" s="104">
        <v>2.9000000000000001E-2</v>
      </c>
      <c r="AE31" s="104">
        <v>2.9000000000000001E-2</v>
      </c>
      <c r="AF31" s="104">
        <v>2.7E-2</v>
      </c>
      <c r="AG31" s="105"/>
      <c r="AH31" s="106">
        <v>0.78800000000000048</v>
      </c>
      <c r="AI31" s="107">
        <v>2.5419354838709694E-2</v>
      </c>
      <c r="AJ31" s="108">
        <v>3.3000000000000002E-2</v>
      </c>
      <c r="AK31" s="109">
        <v>0</v>
      </c>
      <c r="AL31" s="121">
        <v>10.056000000000004</v>
      </c>
      <c r="AM31" s="122" t="s">
        <v>61</v>
      </c>
    </row>
    <row r="32" spans="1:39" ht="6" customHeight="1">
      <c r="A32" s="123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5"/>
      <c r="AH32" s="124"/>
      <c r="AI32" s="124"/>
      <c r="AJ32" s="124"/>
      <c r="AK32" s="126"/>
      <c r="AM32" s="51"/>
    </row>
    <row r="33" spans="1:39" ht="15.75">
      <c r="A33" s="95" t="s">
        <v>62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27"/>
      <c r="AH33" s="118"/>
      <c r="AI33" s="118"/>
      <c r="AJ33" s="128" t="s">
        <v>62</v>
      </c>
      <c r="AK33" s="93"/>
      <c r="AM33" s="51"/>
    </row>
    <row r="34" spans="1:39" ht="14.25">
      <c r="A34" s="98" t="s">
        <v>56</v>
      </c>
      <c r="B34" s="98">
        <v>1</v>
      </c>
      <c r="C34" s="98">
        <v>2</v>
      </c>
      <c r="D34" s="98">
        <v>3</v>
      </c>
      <c r="E34" s="98">
        <v>4</v>
      </c>
      <c r="F34" s="98">
        <v>5</v>
      </c>
      <c r="G34" s="98">
        <v>6</v>
      </c>
      <c r="H34" s="98">
        <v>7</v>
      </c>
      <c r="I34" s="98">
        <v>8</v>
      </c>
      <c r="J34" s="98">
        <v>9</v>
      </c>
      <c r="K34" s="98">
        <v>10</v>
      </c>
      <c r="L34" s="98">
        <v>11</v>
      </c>
      <c r="M34" s="98">
        <v>12</v>
      </c>
      <c r="N34" s="98">
        <v>13</v>
      </c>
      <c r="O34" s="98">
        <v>14</v>
      </c>
      <c r="P34" s="98">
        <v>15</v>
      </c>
      <c r="Q34" s="98">
        <v>16</v>
      </c>
      <c r="R34" s="98">
        <v>17</v>
      </c>
      <c r="S34" s="98">
        <v>18</v>
      </c>
      <c r="T34" s="98">
        <v>19</v>
      </c>
      <c r="U34" s="98">
        <v>20</v>
      </c>
      <c r="V34" s="98">
        <v>21</v>
      </c>
      <c r="W34" s="98">
        <v>22</v>
      </c>
      <c r="X34" s="98">
        <v>23</v>
      </c>
      <c r="Y34" s="98">
        <v>24</v>
      </c>
      <c r="Z34" s="98">
        <v>25</v>
      </c>
      <c r="AA34" s="98">
        <v>26</v>
      </c>
      <c r="AB34" s="98">
        <v>27</v>
      </c>
      <c r="AC34" s="98">
        <v>28</v>
      </c>
      <c r="AD34" s="98">
        <v>29</v>
      </c>
      <c r="AE34" s="98">
        <v>30</v>
      </c>
      <c r="AF34" s="98">
        <v>31</v>
      </c>
      <c r="AG34" s="99"/>
      <c r="AH34" s="100" t="s">
        <v>57</v>
      </c>
      <c r="AI34" s="100" t="s">
        <v>58</v>
      </c>
      <c r="AJ34" s="100" t="s">
        <v>59</v>
      </c>
      <c r="AK34" s="129"/>
      <c r="AL34" s="110"/>
      <c r="AM34" s="111"/>
    </row>
    <row r="35" spans="1:39" ht="14.25">
      <c r="A35" s="103">
        <v>43466</v>
      </c>
      <c r="B35" s="104">
        <v>5.8000000000000003E-2</v>
      </c>
      <c r="C35" s="104">
        <v>6.3E-2</v>
      </c>
      <c r="D35" s="104">
        <v>0.05</v>
      </c>
      <c r="E35" s="104">
        <v>4.8000000000000001E-2</v>
      </c>
      <c r="F35" s="104">
        <v>0.06</v>
      </c>
      <c r="G35" s="104">
        <v>6.0999999999999999E-2</v>
      </c>
      <c r="H35" s="104">
        <v>3.1E-2</v>
      </c>
      <c r="I35" s="104">
        <v>0.03</v>
      </c>
      <c r="J35" s="104">
        <v>0.11</v>
      </c>
      <c r="K35" s="104">
        <v>5.5E-2</v>
      </c>
      <c r="L35" s="104">
        <v>5.8000000000000003E-2</v>
      </c>
      <c r="M35" s="104">
        <v>0.05</v>
      </c>
      <c r="N35" s="104">
        <v>6.9000000000000006E-2</v>
      </c>
      <c r="O35" s="104">
        <v>6.9000000000000006E-2</v>
      </c>
      <c r="P35" s="104">
        <v>4.8000000000000001E-2</v>
      </c>
      <c r="Q35" s="104">
        <v>6.3E-2</v>
      </c>
      <c r="R35" s="104">
        <v>5.2999999999999999E-2</v>
      </c>
      <c r="S35" s="104">
        <v>0.04</v>
      </c>
      <c r="T35" s="104">
        <v>4.4999999999999998E-2</v>
      </c>
      <c r="U35" s="104">
        <v>5.0999999999999997E-2</v>
      </c>
      <c r="V35" s="104">
        <v>0.05</v>
      </c>
      <c r="W35" s="104">
        <v>0.04</v>
      </c>
      <c r="X35" s="104">
        <v>4.8000000000000001E-2</v>
      </c>
      <c r="Y35" s="104">
        <v>4.3999999999999997E-2</v>
      </c>
      <c r="Z35" s="104">
        <v>2.5000000000000001E-2</v>
      </c>
      <c r="AA35" s="104">
        <v>3.2000000000000001E-2</v>
      </c>
      <c r="AB35" s="104">
        <v>5.3999999999999999E-2</v>
      </c>
      <c r="AC35" s="104">
        <v>5.5E-2</v>
      </c>
      <c r="AD35" s="104">
        <v>0.04</v>
      </c>
      <c r="AE35" s="104">
        <v>0.04</v>
      </c>
      <c r="AF35" s="104">
        <v>4.4999999999999998E-2</v>
      </c>
      <c r="AG35" s="114"/>
      <c r="AH35" s="106">
        <v>1.585</v>
      </c>
      <c r="AI35" s="104">
        <v>5.1129032258064512E-2</v>
      </c>
      <c r="AJ35" s="104">
        <v>0.11</v>
      </c>
      <c r="AK35" s="130"/>
      <c r="AL35" s="119"/>
      <c r="AM35" s="119"/>
    </row>
    <row r="36" spans="1:39" ht="14.25">
      <c r="A36" s="112" t="s">
        <v>27</v>
      </c>
      <c r="B36" s="104">
        <v>4.4999999999999998E-2</v>
      </c>
      <c r="C36" s="104">
        <v>3.2000000000000001E-2</v>
      </c>
      <c r="D36" s="104">
        <v>5.8000000000000003E-2</v>
      </c>
      <c r="E36" s="104">
        <v>5.8000000000000003E-2</v>
      </c>
      <c r="F36" s="104">
        <v>3.5000000000000003E-2</v>
      </c>
      <c r="G36" s="104">
        <v>5.2999999999999999E-2</v>
      </c>
      <c r="H36" s="104">
        <v>4.8000000000000001E-2</v>
      </c>
      <c r="I36" s="104">
        <v>5.1999999999999998E-2</v>
      </c>
      <c r="J36" s="104">
        <v>4.4999999999999998E-2</v>
      </c>
      <c r="K36" s="104">
        <v>5.0999999999999997E-2</v>
      </c>
      <c r="L36" s="104">
        <v>5.1999999999999998E-2</v>
      </c>
      <c r="M36" s="104">
        <v>4.5999999999999999E-2</v>
      </c>
      <c r="N36" s="104">
        <v>2.5000000000000001E-2</v>
      </c>
      <c r="O36" s="104">
        <v>5.2999999999999999E-2</v>
      </c>
      <c r="P36" s="104">
        <v>4.1000000000000002E-2</v>
      </c>
      <c r="Q36" s="104">
        <v>4.2999999999999997E-2</v>
      </c>
      <c r="R36" s="104">
        <v>5.6000000000000001E-2</v>
      </c>
      <c r="S36" s="104">
        <v>5.6000000000000001E-2</v>
      </c>
      <c r="T36" s="104">
        <v>5.7000000000000002E-2</v>
      </c>
      <c r="U36" s="104">
        <v>0.06</v>
      </c>
      <c r="V36" s="104">
        <v>6.4299999999999996E-2</v>
      </c>
      <c r="W36" s="104">
        <v>5.1499999999999997E-2</v>
      </c>
      <c r="X36" s="104">
        <v>3.5999999999999997E-2</v>
      </c>
      <c r="Y36" s="104">
        <v>7.0999999999999994E-2</v>
      </c>
      <c r="Z36" s="104">
        <v>7.0999999999999994E-2</v>
      </c>
      <c r="AA36" s="104">
        <v>4.8000000000000001E-2</v>
      </c>
      <c r="AB36" s="104">
        <v>4.6399999999999997E-2</v>
      </c>
      <c r="AC36" s="104">
        <v>6.1399999999999996E-2</v>
      </c>
      <c r="AD36" s="131"/>
      <c r="AE36" s="113"/>
      <c r="AF36" s="113"/>
      <c r="AG36" s="114"/>
      <c r="AH36" s="106">
        <v>1.4156000000000004</v>
      </c>
      <c r="AI36" s="104">
        <v>5.055714285714287E-2</v>
      </c>
      <c r="AJ36" s="104">
        <v>7.0999999999999994E-2</v>
      </c>
      <c r="AK36" s="130"/>
      <c r="AL36" s="132"/>
      <c r="AM36" s="133"/>
    </row>
    <row r="37" spans="1:39" ht="14.25">
      <c r="A37" s="112" t="s">
        <v>29</v>
      </c>
      <c r="B37" s="104">
        <v>4.9500000000000002E-2</v>
      </c>
      <c r="C37" s="104">
        <v>5.6500000000000002E-2</v>
      </c>
      <c r="D37" s="104">
        <v>6.8500000000000005E-2</v>
      </c>
      <c r="E37" s="104">
        <v>6.8500000000000005E-2</v>
      </c>
      <c r="F37" s="104">
        <v>4.7699999999999999E-2</v>
      </c>
      <c r="G37" s="104">
        <v>5.4199999999999998E-2</v>
      </c>
      <c r="H37" s="104">
        <v>5.21E-2</v>
      </c>
      <c r="I37" s="104">
        <v>5.2699999999999997E-2</v>
      </c>
      <c r="J37" s="104">
        <v>5.1900000000000002E-2</v>
      </c>
      <c r="K37" s="104">
        <v>7.4800000000000005E-2</v>
      </c>
      <c r="L37" s="104">
        <v>7.5899999999999995E-2</v>
      </c>
      <c r="M37" s="104">
        <v>4.6300000000000001E-2</v>
      </c>
      <c r="N37" s="104">
        <v>6.7599999999999993E-2</v>
      </c>
      <c r="O37" s="104">
        <v>5.3699999999999998E-2</v>
      </c>
      <c r="P37" s="104">
        <v>6.0600000000000001E-2</v>
      </c>
      <c r="Q37" s="104">
        <v>6.1899999999999997E-2</v>
      </c>
      <c r="R37" s="104">
        <v>7.2399999999999992E-2</v>
      </c>
      <c r="S37" s="104">
        <v>7.3399999999999993E-2</v>
      </c>
      <c r="T37" s="104">
        <v>5.3999999999999999E-2</v>
      </c>
      <c r="U37" s="104">
        <v>4.2900000000000001E-2</v>
      </c>
      <c r="V37" s="104">
        <v>5.5199999999999999E-2</v>
      </c>
      <c r="W37" s="104">
        <v>5.6800000000000003E-2</v>
      </c>
      <c r="X37" s="104">
        <v>6.8000000000000005E-2</v>
      </c>
      <c r="Y37" s="104">
        <v>6.7900000000000002E-2</v>
      </c>
      <c r="Z37" s="104">
        <v>6.8899999999999989E-2</v>
      </c>
      <c r="AA37" s="104">
        <v>4.5199999999999997E-2</v>
      </c>
      <c r="AB37" s="104">
        <v>5.3900000000000003E-2</v>
      </c>
      <c r="AC37" s="104">
        <v>5.33E-2</v>
      </c>
      <c r="AD37" s="104">
        <v>6.0600000000000001E-2</v>
      </c>
      <c r="AE37" s="104">
        <v>4.6199999999999998E-2</v>
      </c>
      <c r="AF37" s="104">
        <v>7.7499999999999999E-2</v>
      </c>
      <c r="AG37" s="114"/>
      <c r="AH37" s="106">
        <v>1.8385999999999996</v>
      </c>
      <c r="AI37" s="104">
        <v>5.9309677419354827E-2</v>
      </c>
      <c r="AJ37" s="104">
        <v>7.7499999999999999E-2</v>
      </c>
      <c r="AK37" s="130"/>
      <c r="AL37" s="9"/>
      <c r="AM37" s="102"/>
    </row>
    <row r="38" spans="1:39" ht="14.25">
      <c r="A38" s="112" t="s">
        <v>30</v>
      </c>
      <c r="B38" s="104">
        <v>7.85E-2</v>
      </c>
      <c r="C38" s="104">
        <v>4.4399999999999995E-2</v>
      </c>
      <c r="D38" s="104">
        <v>5.4599999999999996E-2</v>
      </c>
      <c r="E38" s="104">
        <v>4.7800000000000002E-2</v>
      </c>
      <c r="F38" s="104">
        <v>5.5300000000000002E-2</v>
      </c>
      <c r="G38" s="104">
        <v>4.1000000000000002E-2</v>
      </c>
      <c r="H38" s="104">
        <v>6.0700000000000004E-2</v>
      </c>
      <c r="I38" s="104">
        <v>6.1700000000000005E-2</v>
      </c>
      <c r="J38" s="104">
        <v>4.4999999999999998E-2</v>
      </c>
      <c r="K38" s="104">
        <v>4.7E-2</v>
      </c>
      <c r="L38" s="104">
        <v>4.1700000000000001E-2</v>
      </c>
      <c r="M38" s="104">
        <v>4.7500000000000001E-2</v>
      </c>
      <c r="N38" s="104">
        <v>3.6400000000000002E-2</v>
      </c>
      <c r="O38" s="104">
        <v>6.7000000000000004E-2</v>
      </c>
      <c r="P38" s="104">
        <v>6.8000000000000005E-2</v>
      </c>
      <c r="Q38" s="104">
        <v>5.4300000000000001E-2</v>
      </c>
      <c r="R38" s="104">
        <v>6.0600000000000001E-2</v>
      </c>
      <c r="S38" s="104">
        <v>6.720000000000001E-2</v>
      </c>
      <c r="T38" s="104">
        <v>5.0500000000000003E-2</v>
      </c>
      <c r="U38" s="104">
        <v>4.0500000000000001E-2</v>
      </c>
      <c r="V38" s="104">
        <v>5.8499999999999996E-2</v>
      </c>
      <c r="W38" s="104">
        <v>5.8599999999999999E-2</v>
      </c>
      <c r="X38" s="104">
        <v>4.4399999999999995E-2</v>
      </c>
      <c r="Y38" s="104">
        <v>6.7400000000000002E-2</v>
      </c>
      <c r="Z38" s="104">
        <v>6.2100000000000002E-2</v>
      </c>
      <c r="AA38" s="104">
        <v>5.1200000000000002E-2</v>
      </c>
      <c r="AB38" s="104">
        <v>5.7000000000000002E-2</v>
      </c>
      <c r="AC38" s="104">
        <v>7.0200000000000012E-2</v>
      </c>
      <c r="AD38" s="104">
        <v>7.0200000000000012E-2</v>
      </c>
      <c r="AE38" s="104">
        <v>5.9200000000000003E-2</v>
      </c>
      <c r="AF38" s="113"/>
      <c r="AG38" s="114"/>
      <c r="AH38" s="106">
        <v>1.6684999999999999</v>
      </c>
      <c r="AI38" s="104">
        <v>5.5616666666666661E-2</v>
      </c>
      <c r="AJ38" s="104">
        <v>7.85E-2</v>
      </c>
      <c r="AK38" s="130"/>
      <c r="AL38" s="110"/>
      <c r="AM38" s="119"/>
    </row>
    <row r="39" spans="1:39" ht="14.25">
      <c r="A39" s="112" t="s">
        <v>31</v>
      </c>
      <c r="B39" s="104">
        <v>6.4700000000000008E-2</v>
      </c>
      <c r="C39" s="104">
        <v>6.5000000000000002E-2</v>
      </c>
      <c r="D39" s="104">
        <v>4.4899999999999995E-2</v>
      </c>
      <c r="E39" s="104">
        <v>5.3199999999999997E-2</v>
      </c>
      <c r="F39" s="104">
        <v>6.6400000000000001E-2</v>
      </c>
      <c r="G39" s="104">
        <v>6.6299999999999998E-2</v>
      </c>
      <c r="H39" s="104">
        <v>5.0200000000000002E-2</v>
      </c>
      <c r="I39" s="104">
        <v>6.8599999999999994E-2</v>
      </c>
      <c r="J39" s="104">
        <v>5.6500000000000002E-2</v>
      </c>
      <c r="K39" s="104">
        <v>5.4400000000000004E-2</v>
      </c>
      <c r="L39" s="104">
        <v>6.0899999999999996E-2</v>
      </c>
      <c r="M39" s="104">
        <v>6.5000000000000002E-2</v>
      </c>
      <c r="N39" s="104">
        <v>6.5099999999999991E-2</v>
      </c>
      <c r="O39" s="104">
        <v>3.32E-2</v>
      </c>
      <c r="P39" s="104">
        <v>7.2099999999999997E-2</v>
      </c>
      <c r="Q39" s="104">
        <v>6.5099999999999991E-2</v>
      </c>
      <c r="R39" s="104">
        <v>4.8899999999999999E-2</v>
      </c>
      <c r="S39" s="104">
        <v>5.1299999999999998E-2</v>
      </c>
      <c r="T39" s="104">
        <v>7.6100000000000001E-2</v>
      </c>
      <c r="U39" s="104">
        <v>7.4999999999999997E-2</v>
      </c>
      <c r="V39" s="104">
        <v>7.0400000000000004E-2</v>
      </c>
      <c r="W39" s="104">
        <v>0.08</v>
      </c>
      <c r="X39" s="104">
        <v>7.85E-2</v>
      </c>
      <c r="Y39" s="104">
        <v>5.4599999999999996E-2</v>
      </c>
      <c r="Z39" s="104">
        <v>6.6500000000000004E-2</v>
      </c>
      <c r="AA39" s="104">
        <v>0.10100000000000001</v>
      </c>
      <c r="AB39" s="104">
        <v>0.10199999999999999</v>
      </c>
      <c r="AC39" s="104">
        <v>0.1061</v>
      </c>
      <c r="AD39" s="104">
        <v>8.8400000000000006E-2</v>
      </c>
      <c r="AE39" s="104">
        <v>9.69E-2</v>
      </c>
      <c r="AF39" s="104">
        <v>8.829999999999999E-2</v>
      </c>
      <c r="AG39" s="114"/>
      <c r="AH39" s="106">
        <v>2.1355999999999997</v>
      </c>
      <c r="AI39" s="104">
        <v>6.8890322580645147E-2</v>
      </c>
      <c r="AJ39" s="104">
        <v>0.1061</v>
      </c>
      <c r="AK39" s="130"/>
      <c r="AL39" s="102"/>
      <c r="AM39" s="119"/>
    </row>
    <row r="40" spans="1:39" ht="14.25">
      <c r="A40" s="112" t="s">
        <v>32</v>
      </c>
      <c r="B40" s="104">
        <v>9.5899999999999999E-2</v>
      </c>
      <c r="C40" s="104">
        <v>7.9399999999999998E-2</v>
      </c>
      <c r="D40" s="104">
        <v>7.9399999999999998E-2</v>
      </c>
      <c r="E40" s="104">
        <v>7.7899999999999997E-2</v>
      </c>
      <c r="F40" s="104">
        <v>8.8900000000000007E-2</v>
      </c>
      <c r="G40" s="104">
        <v>5.7800000000000004E-2</v>
      </c>
      <c r="H40" s="104">
        <v>4.6899999999999997E-2</v>
      </c>
      <c r="I40" s="104">
        <v>3.8699999999999998E-2</v>
      </c>
      <c r="J40" s="104">
        <v>6.5000000000000002E-2</v>
      </c>
      <c r="K40" s="104">
        <v>6.1100000000000002E-2</v>
      </c>
      <c r="L40" s="104">
        <v>4.6699999999999998E-2</v>
      </c>
      <c r="M40" s="104">
        <v>5.1500000000000004E-2</v>
      </c>
      <c r="N40" s="104">
        <v>5.6599999999999998E-2</v>
      </c>
      <c r="O40" s="104">
        <v>4.5499999999999999E-2</v>
      </c>
      <c r="P40" s="104">
        <v>4.8799999999999996E-2</v>
      </c>
      <c r="Q40" s="104">
        <v>6.4599999999999991E-2</v>
      </c>
      <c r="R40" s="104">
        <v>6.4599999999999991E-2</v>
      </c>
      <c r="S40" s="104">
        <v>4.4899999999999995E-2</v>
      </c>
      <c r="T40" s="104">
        <v>4.8500000000000001E-2</v>
      </c>
      <c r="U40" s="104">
        <v>4.4499999999999998E-2</v>
      </c>
      <c r="V40" s="104">
        <v>4.0899999999999999E-2</v>
      </c>
      <c r="W40" s="104">
        <v>4.8899999999999999E-2</v>
      </c>
      <c r="X40" s="104">
        <v>7.3499999999999996E-2</v>
      </c>
      <c r="Y40" s="104">
        <v>7.46E-2</v>
      </c>
      <c r="Z40" s="104">
        <v>6.5000000000000002E-2</v>
      </c>
      <c r="AA40" s="104">
        <v>5.6599999999999998E-2</v>
      </c>
      <c r="AB40" s="104">
        <v>7.4999999999999997E-2</v>
      </c>
      <c r="AC40" s="104">
        <v>4.6699999999999998E-2</v>
      </c>
      <c r="AD40" s="104">
        <v>6.6700000000000009E-2</v>
      </c>
      <c r="AE40" s="104">
        <v>7.5499999999999998E-2</v>
      </c>
      <c r="AF40" s="113"/>
      <c r="AG40" s="114"/>
      <c r="AH40" s="106">
        <v>1.8305999999999991</v>
      </c>
      <c r="AI40" s="104">
        <v>6.101999999999997E-2</v>
      </c>
      <c r="AJ40" s="104">
        <v>9.5899999999999999E-2</v>
      </c>
      <c r="AK40" s="130"/>
      <c r="AL40" s="134"/>
      <c r="AM40" s="51"/>
    </row>
    <row r="41" spans="1:39" ht="14.25">
      <c r="A41" s="112" t="s">
        <v>33</v>
      </c>
      <c r="B41" s="104">
        <v>7.6499999999999999E-2</v>
      </c>
      <c r="C41" s="104">
        <v>6.6299999999999998E-2</v>
      </c>
      <c r="D41" s="104">
        <v>8.3699999999999997E-2</v>
      </c>
      <c r="E41" s="104">
        <v>5.9700000000000003E-2</v>
      </c>
      <c r="F41" s="104">
        <v>5.96E-2</v>
      </c>
      <c r="G41" s="104">
        <v>5.2900000000000003E-2</v>
      </c>
      <c r="H41" s="104">
        <v>5.0799999999999998E-2</v>
      </c>
      <c r="I41" s="104">
        <v>7.5800000000000006E-2</v>
      </c>
      <c r="J41" s="104">
        <v>4.3300000000000005E-2</v>
      </c>
      <c r="K41" s="104">
        <v>6.5599999999999992E-2</v>
      </c>
      <c r="L41" s="104">
        <v>5.5100000000000003E-2</v>
      </c>
      <c r="M41" s="104">
        <v>6.4699999999999994E-2</v>
      </c>
      <c r="N41" s="104">
        <v>4.4700000000000004E-2</v>
      </c>
      <c r="O41" s="104">
        <v>6.88E-2</v>
      </c>
      <c r="P41" s="104">
        <v>6.8900000000000003E-2</v>
      </c>
      <c r="Q41" s="104">
        <v>6.2799999999999995E-2</v>
      </c>
      <c r="R41" s="104">
        <v>7.7899999999999997E-2</v>
      </c>
      <c r="S41" s="104">
        <v>5.5E-2</v>
      </c>
      <c r="T41" s="104">
        <v>4.0500000000000001E-2</v>
      </c>
      <c r="U41" s="104">
        <v>4.6699999999999998E-2</v>
      </c>
      <c r="V41" s="104">
        <v>6.54E-2</v>
      </c>
      <c r="W41" s="104">
        <v>6.5500000000000003E-2</v>
      </c>
      <c r="X41" s="104">
        <v>4.7E-2</v>
      </c>
      <c r="Y41" s="104">
        <v>6.2799999999999995E-2</v>
      </c>
      <c r="Z41" s="104">
        <v>5.4099999999999995E-2</v>
      </c>
      <c r="AA41" s="104">
        <v>3.5900000000000001E-2</v>
      </c>
      <c r="AB41" s="104">
        <v>3.6999999999999998E-2</v>
      </c>
      <c r="AC41" s="104">
        <v>6.2399999999999997E-2</v>
      </c>
      <c r="AD41" s="104">
        <v>6.2399999999999997E-2</v>
      </c>
      <c r="AE41" s="104">
        <v>4.4200000000000003E-2</v>
      </c>
      <c r="AF41" s="104">
        <v>6.1100000000000002E-2</v>
      </c>
      <c r="AG41" s="114"/>
      <c r="AH41" s="106">
        <v>1.8170999999999995</v>
      </c>
      <c r="AI41" s="104">
        <v>5.8616129032258046E-2</v>
      </c>
      <c r="AJ41" s="104">
        <v>8.3699999999999997E-2</v>
      </c>
      <c r="AK41" s="130"/>
      <c r="AL41" s="134"/>
      <c r="AM41" s="51"/>
    </row>
    <row r="42" spans="1:39" ht="14.25">
      <c r="A42" s="112" t="s">
        <v>34</v>
      </c>
      <c r="B42" s="104">
        <v>5.0299999999999997E-2</v>
      </c>
      <c r="C42" s="104">
        <v>4.5100000000000001E-2</v>
      </c>
      <c r="D42" s="104">
        <v>4.8399999999999999E-2</v>
      </c>
      <c r="E42" s="104">
        <v>5.2400000000000002E-2</v>
      </c>
      <c r="F42" s="104">
        <v>5.3499999999999999E-2</v>
      </c>
      <c r="G42" s="104">
        <v>5.0799999999999998E-2</v>
      </c>
      <c r="H42" s="104">
        <v>4.65E-2</v>
      </c>
      <c r="I42" s="104">
        <v>5.8300000000000005E-2</v>
      </c>
      <c r="J42" s="104">
        <v>4.8299999999999996E-2</v>
      </c>
      <c r="K42" s="104">
        <v>5.4800000000000001E-2</v>
      </c>
      <c r="L42" s="104">
        <v>6.2799999999999995E-2</v>
      </c>
      <c r="M42" s="104">
        <v>6.2799999999999995E-2</v>
      </c>
      <c r="N42" s="104">
        <v>4.5600000000000002E-2</v>
      </c>
      <c r="O42" s="104">
        <v>5.62E-2</v>
      </c>
      <c r="P42" s="104">
        <v>4.6600000000000003E-2</v>
      </c>
      <c r="Q42" s="104">
        <v>4.1200000000000001E-2</v>
      </c>
      <c r="R42" s="104">
        <v>4.1000000000000002E-2</v>
      </c>
      <c r="S42" s="104">
        <v>6.4399999999999999E-2</v>
      </c>
      <c r="T42" s="104">
        <v>6.3399999999999998E-2</v>
      </c>
      <c r="U42" s="104">
        <v>5.3000000000000005E-2</v>
      </c>
      <c r="V42" s="104">
        <v>5.3499999999999999E-2</v>
      </c>
      <c r="W42" s="104">
        <v>6.2199999999999998E-2</v>
      </c>
      <c r="X42" s="104">
        <v>5.6800000000000003E-2</v>
      </c>
      <c r="Y42" s="104">
        <v>4.82E-2</v>
      </c>
      <c r="Z42" s="104">
        <v>7.4699999999999989E-2</v>
      </c>
      <c r="AA42" s="104">
        <v>7.3699999999999988E-2</v>
      </c>
      <c r="AB42" s="104">
        <v>6.5099999999999991E-2</v>
      </c>
      <c r="AC42" s="104">
        <v>8.1199999999999994E-2</v>
      </c>
      <c r="AD42" s="104">
        <v>5.9200000000000003E-2</v>
      </c>
      <c r="AE42" s="104">
        <v>6.2300000000000001E-2</v>
      </c>
      <c r="AF42" s="104">
        <v>4.7E-2</v>
      </c>
      <c r="AG42" s="114"/>
      <c r="AH42" s="106">
        <v>1.7292999999999996</v>
      </c>
      <c r="AI42" s="104">
        <v>5.5783870967741921E-2</v>
      </c>
      <c r="AJ42" s="104">
        <v>8.1199999999999994E-2</v>
      </c>
      <c r="AK42" s="130"/>
      <c r="AL42" s="4"/>
      <c r="AM42" s="102"/>
    </row>
    <row r="43" spans="1:39" ht="14.25">
      <c r="A43" s="112" t="s">
        <v>35</v>
      </c>
      <c r="B43" s="104">
        <v>6.7599999999999993E-2</v>
      </c>
      <c r="C43" s="104">
        <v>6.7599999999999993E-2</v>
      </c>
      <c r="D43" s="104">
        <v>6.13E-2</v>
      </c>
      <c r="E43" s="104">
        <v>7.5700000000000003E-2</v>
      </c>
      <c r="F43" s="104">
        <v>0.09</v>
      </c>
      <c r="G43" s="104">
        <v>6.3700000000000007E-2</v>
      </c>
      <c r="H43" s="104">
        <v>6.2899999999999998E-2</v>
      </c>
      <c r="I43" s="104">
        <v>9.5699999999999993E-2</v>
      </c>
      <c r="J43" s="104">
        <v>9.5600000000000004E-2</v>
      </c>
      <c r="K43" s="104">
        <v>8.3500000000000005E-2</v>
      </c>
      <c r="L43" s="104">
        <v>8.8200000000000001E-2</v>
      </c>
      <c r="M43" s="104">
        <v>7.1999999999999995E-2</v>
      </c>
      <c r="N43" s="104">
        <v>5.5899999999999998E-2</v>
      </c>
      <c r="O43" s="104">
        <v>6.6799999999999998E-2</v>
      </c>
      <c r="P43" s="104">
        <v>7.6100000000000001E-2</v>
      </c>
      <c r="Q43" s="104">
        <v>7.5999999999999998E-2</v>
      </c>
      <c r="R43" s="104">
        <v>7.8100000000000003E-2</v>
      </c>
      <c r="S43" s="104">
        <v>6.7500000000000004E-2</v>
      </c>
      <c r="T43" s="104">
        <v>8.0299999999999996E-2</v>
      </c>
      <c r="U43" s="104">
        <v>6.08E-2</v>
      </c>
      <c r="V43" s="104">
        <v>6.7000000000000004E-2</v>
      </c>
      <c r="W43" s="104">
        <v>9.2200000000000004E-2</v>
      </c>
      <c r="X43" s="104">
        <v>9.2200000000000004E-2</v>
      </c>
      <c r="Y43" s="104">
        <v>7.4999999999999997E-2</v>
      </c>
      <c r="Z43" s="104">
        <v>8.7800000000000003E-2</v>
      </c>
      <c r="AA43" s="104">
        <v>8.9399999999999993E-2</v>
      </c>
      <c r="AB43" s="104">
        <v>6.8099999999999994E-2</v>
      </c>
      <c r="AC43" s="104">
        <v>7.5899999999999995E-2</v>
      </c>
      <c r="AD43" s="104">
        <v>0.1003</v>
      </c>
      <c r="AE43" s="104">
        <v>0.1002</v>
      </c>
      <c r="AF43" s="113"/>
      <c r="AG43" s="114"/>
      <c r="AH43" s="106">
        <v>2.3333999999999997</v>
      </c>
      <c r="AI43" s="104">
        <v>7.7779999999999988E-2</v>
      </c>
      <c r="AJ43" s="104">
        <v>0.1003</v>
      </c>
      <c r="AK43" s="130"/>
      <c r="AL43" s="110"/>
      <c r="AM43" s="119"/>
    </row>
    <row r="44" spans="1:39" ht="14.25">
      <c r="A44" s="112" t="s">
        <v>36</v>
      </c>
      <c r="B44" s="104">
        <v>8.1900000000000001E-2</v>
      </c>
      <c r="C44" s="104">
        <v>8.3599999999999994E-2</v>
      </c>
      <c r="D44" s="104">
        <v>8.2699999999999996E-2</v>
      </c>
      <c r="E44" s="104">
        <v>7.3400000000000007E-2</v>
      </c>
      <c r="F44" s="104">
        <v>8.2100000000000006E-2</v>
      </c>
      <c r="G44" s="104">
        <v>8.48E-2</v>
      </c>
      <c r="H44" s="104">
        <v>8.4699999999999998E-2</v>
      </c>
      <c r="I44" s="104">
        <v>6.3600000000000004E-2</v>
      </c>
      <c r="J44" s="104">
        <v>5.9499999999999997E-2</v>
      </c>
      <c r="K44" s="104">
        <v>6.4600000000000005E-2</v>
      </c>
      <c r="L44" s="104">
        <v>6.4699999999999994E-2</v>
      </c>
      <c r="M44" s="104">
        <v>6.3500000000000001E-2</v>
      </c>
      <c r="N44" s="104">
        <v>9.2200000000000004E-2</v>
      </c>
      <c r="O44" s="104">
        <v>9.2200000000000004E-2</v>
      </c>
      <c r="P44" s="104">
        <v>8.9099999999999999E-2</v>
      </c>
      <c r="Q44" s="104">
        <v>8.1699999999999995E-2</v>
      </c>
      <c r="R44" s="104">
        <v>6.8599999999999994E-2</v>
      </c>
      <c r="S44" s="104">
        <v>5.91E-2</v>
      </c>
      <c r="T44" s="104">
        <v>6.5799999999999997E-2</v>
      </c>
      <c r="U44" s="104">
        <v>6.9800000000000001E-2</v>
      </c>
      <c r="V44" s="104">
        <v>6.9699999999999998E-2</v>
      </c>
      <c r="W44" s="104">
        <v>6.3600000000000004E-2</v>
      </c>
      <c r="X44" s="104">
        <v>7.6700000000000004E-2</v>
      </c>
      <c r="Y44" s="104">
        <v>5.9900000000000002E-2</v>
      </c>
      <c r="Z44" s="104">
        <v>5.8799999999999998E-2</v>
      </c>
      <c r="AA44" s="104">
        <v>5.0999999999999997E-2</v>
      </c>
      <c r="AB44" s="104">
        <v>6.8099999999999994E-2</v>
      </c>
      <c r="AC44" s="104">
        <v>6.8099999999999994E-2</v>
      </c>
      <c r="AD44" s="104">
        <v>6.0499999999999998E-2</v>
      </c>
      <c r="AE44" s="104">
        <v>7.2300000000000003E-2</v>
      </c>
      <c r="AF44" s="104">
        <v>5.5599999999999997E-2</v>
      </c>
      <c r="AG44" s="114"/>
      <c r="AH44" s="106">
        <v>2.2119000000000004</v>
      </c>
      <c r="AI44" s="104">
        <v>7.1351612903225822E-2</v>
      </c>
      <c r="AJ44" s="104">
        <v>9.2200000000000004E-2</v>
      </c>
      <c r="AK44" s="130"/>
      <c r="AL44" s="3"/>
      <c r="AM44" s="119"/>
    </row>
    <row r="45" spans="1:39" ht="14.25">
      <c r="A45" s="112" t="s">
        <v>37</v>
      </c>
      <c r="B45" s="104">
        <v>5.0099999999999999E-2</v>
      </c>
      <c r="C45" s="104">
        <v>6.0900000000000003E-2</v>
      </c>
      <c r="D45" s="104">
        <v>7.2700000000000001E-2</v>
      </c>
      <c r="E45" s="104">
        <v>6.6699999999999995E-2</v>
      </c>
      <c r="F45" s="104">
        <v>4.9799999999999997E-2</v>
      </c>
      <c r="G45" s="104">
        <v>6.7100000000000007E-2</v>
      </c>
      <c r="H45" s="104">
        <v>5.21E-2</v>
      </c>
      <c r="I45" s="104">
        <v>5.8400000000000001E-2</v>
      </c>
      <c r="J45" s="104">
        <v>4.0800000000000003E-2</v>
      </c>
      <c r="K45" s="104">
        <v>5.28E-2</v>
      </c>
      <c r="L45" s="104">
        <v>5.2699999999999997E-2</v>
      </c>
      <c r="M45" s="104">
        <v>7.0599999999999996E-2</v>
      </c>
      <c r="N45" s="104">
        <v>6.0499999999999998E-2</v>
      </c>
      <c r="O45" s="104">
        <v>4.65E-2</v>
      </c>
      <c r="P45" s="104">
        <v>4.7299999999999995E-2</v>
      </c>
      <c r="Q45" s="104">
        <v>4.0800000000000003E-2</v>
      </c>
      <c r="R45" s="104">
        <v>5.8499999999999996E-2</v>
      </c>
      <c r="S45" s="104">
        <v>5.8599999999999999E-2</v>
      </c>
      <c r="T45" s="104">
        <v>5.7599999999999998E-2</v>
      </c>
      <c r="U45" s="104">
        <v>6.1899999999999997E-2</v>
      </c>
      <c r="V45" s="104">
        <v>6.08E-2</v>
      </c>
      <c r="W45" s="104">
        <v>5.4699999999999999E-2</v>
      </c>
      <c r="X45" s="104">
        <v>4.8600000000000004E-2</v>
      </c>
      <c r="Y45" s="104">
        <v>6.4799999999999996E-2</v>
      </c>
      <c r="Z45" s="104">
        <v>6.4899999999999999E-2</v>
      </c>
      <c r="AA45" s="104">
        <v>5.7200000000000001E-2</v>
      </c>
      <c r="AB45" s="104">
        <v>6.5099999999999991E-2</v>
      </c>
      <c r="AC45" s="104">
        <v>5.5199999999999999E-2</v>
      </c>
      <c r="AD45" s="104">
        <v>5.8800000000000005E-2</v>
      </c>
      <c r="AE45" s="104">
        <v>6.4899999999999999E-2</v>
      </c>
      <c r="AF45" s="113"/>
      <c r="AG45" s="114"/>
      <c r="AH45" s="106">
        <v>1.7213999999999996</v>
      </c>
      <c r="AI45" s="104">
        <v>5.7379999999999987E-2</v>
      </c>
      <c r="AJ45" s="104">
        <v>7.2700000000000001E-2</v>
      </c>
      <c r="AK45" s="130"/>
      <c r="AL45" s="135"/>
      <c r="AM45" s="51"/>
    </row>
    <row r="46" spans="1:39">
      <c r="A46" s="112" t="s">
        <v>38</v>
      </c>
      <c r="B46" s="104">
        <v>6.6299999999999998E-2</v>
      </c>
      <c r="C46" s="104">
        <v>6.6900000000000001E-2</v>
      </c>
      <c r="D46" s="104">
        <v>4.3099999999999999E-2</v>
      </c>
      <c r="E46" s="104">
        <v>5.6899999999999999E-2</v>
      </c>
      <c r="F46" s="104">
        <v>5.3499999999999999E-2</v>
      </c>
      <c r="G46" s="104">
        <v>5.0099999999999999E-2</v>
      </c>
      <c r="H46" s="104">
        <v>5.45E-2</v>
      </c>
      <c r="I46" s="104">
        <v>6.6700000000000009E-2</v>
      </c>
      <c r="J46" s="104">
        <v>6.6799999999999998E-2</v>
      </c>
      <c r="K46" s="104">
        <v>5.6899999999999999E-2</v>
      </c>
      <c r="L46" s="104">
        <v>6.08E-2</v>
      </c>
      <c r="M46" s="104">
        <v>5.6599999999999998E-2</v>
      </c>
      <c r="N46" s="104">
        <v>4.6300000000000001E-2</v>
      </c>
      <c r="O46" s="104">
        <v>4.2999999999999997E-2</v>
      </c>
      <c r="P46" s="104">
        <v>6.0100000000000001E-2</v>
      </c>
      <c r="Q46" s="104">
        <v>5.8999999999999997E-2</v>
      </c>
      <c r="R46" s="104">
        <v>4.4499999999999998E-2</v>
      </c>
      <c r="S46" s="104">
        <v>4.9200000000000001E-2</v>
      </c>
      <c r="T46" s="104">
        <v>4.7199999999999999E-2</v>
      </c>
      <c r="U46" s="104">
        <v>4.41E-2</v>
      </c>
      <c r="V46" s="104">
        <v>4.87E-2</v>
      </c>
      <c r="W46" s="104">
        <v>6.3E-2</v>
      </c>
      <c r="X46" s="104">
        <v>6.2899999999999998E-2</v>
      </c>
      <c r="Y46" s="104">
        <v>4.9799999999999997E-2</v>
      </c>
      <c r="Z46" s="104">
        <v>5.3800000000000001E-2</v>
      </c>
      <c r="AA46" s="104">
        <v>6.6500000000000004E-2</v>
      </c>
      <c r="AB46" s="104">
        <v>5.2599999999999994E-2</v>
      </c>
      <c r="AC46" s="104">
        <v>4.8000000000000001E-2</v>
      </c>
      <c r="AD46" s="104">
        <v>5.91E-2</v>
      </c>
      <c r="AE46" s="104">
        <v>5.8999999999999997E-2</v>
      </c>
      <c r="AF46" s="104">
        <v>5.3499999999999999E-2</v>
      </c>
      <c r="AG46" s="114"/>
      <c r="AH46" s="106">
        <v>1.7093999999999998</v>
      </c>
      <c r="AI46" s="104">
        <v>5.514193548387096E-2</v>
      </c>
      <c r="AJ46" s="104">
        <v>6.6900000000000001E-2</v>
      </c>
      <c r="AK46" s="136">
        <v>21.996399999999998</v>
      </c>
      <c r="AL46" s="122" t="s">
        <v>61</v>
      </c>
    </row>
  </sheetData>
  <hyperlinks>
    <hyperlink ref="K1" location="'Hyper Links'!A1" display="'Hyper Links'!A1" xr:uid="{9ED4137E-AE49-45B1-B980-98F9BCC2F57B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256E-90EA-4F76-ADD4-36CF5EDFA79B}">
  <dimension ref="A1:P2"/>
  <sheetViews>
    <sheetView tabSelected="1" workbookViewId="0">
      <selection activeCell="A2" sqref="A2:XFD2"/>
    </sheetView>
  </sheetViews>
  <sheetFormatPr defaultRowHeight="14.25"/>
  <sheetData>
    <row r="1" spans="1:16" ht="19.5" customHeight="1">
      <c r="A1" s="159" t="s">
        <v>89</v>
      </c>
      <c r="B1" s="160">
        <v>43466</v>
      </c>
      <c r="C1" s="160">
        <v>43497</v>
      </c>
      <c r="D1" s="160">
        <v>43525</v>
      </c>
      <c r="E1" s="160">
        <v>43556</v>
      </c>
      <c r="F1" s="160">
        <v>43586</v>
      </c>
      <c r="G1" s="160">
        <v>43617</v>
      </c>
      <c r="H1" s="160">
        <v>43647</v>
      </c>
      <c r="I1" s="160">
        <v>43678</v>
      </c>
      <c r="J1" s="160">
        <v>43725</v>
      </c>
      <c r="K1" s="160">
        <v>43755</v>
      </c>
      <c r="L1" s="160">
        <v>43786</v>
      </c>
      <c r="M1" s="160">
        <v>43816</v>
      </c>
      <c r="N1" s="161"/>
      <c r="O1" s="161"/>
      <c r="P1" s="161"/>
    </row>
    <row r="2" spans="1:16">
      <c r="A2" t="s">
        <v>63</v>
      </c>
      <c r="B2">
        <v>1585000</v>
      </c>
      <c r="C2">
        <v>1415600.0000000005</v>
      </c>
      <c r="D2">
        <v>1838599.9999999995</v>
      </c>
      <c r="E2">
        <v>1668499.9999999998</v>
      </c>
      <c r="F2">
        <v>2135599.9999999995</v>
      </c>
      <c r="G2">
        <v>1830599.9999999991</v>
      </c>
      <c r="H2">
        <v>1817099.9999999995</v>
      </c>
      <c r="I2">
        <v>1729299.9999999995</v>
      </c>
      <c r="J2">
        <v>2333399.9999999995</v>
      </c>
      <c r="K2">
        <v>2211900.0000000005</v>
      </c>
      <c r="L2">
        <v>1721399.9999999995</v>
      </c>
      <c r="M2">
        <v>1709399.9999999998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D873BF-DF2C-4AD7-8392-9E5CCFC2CD8B}"/>
</file>

<file path=customXml/itemProps2.xml><?xml version="1.0" encoding="utf-8"?>
<ds:datastoreItem xmlns:ds="http://schemas.openxmlformats.org/officeDocument/2006/customXml" ds:itemID="{FB56F416-4DBB-498E-AE2B-D9139F13E3F8}"/>
</file>

<file path=customXml/itemProps3.xml><?xml version="1.0" encoding="utf-8"?>
<ds:datastoreItem xmlns:ds="http://schemas.openxmlformats.org/officeDocument/2006/customXml" ds:itemID="{9D69038C-CF12-470A-BAAA-C7AC6D052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Jansen</vt:lpstr>
      <vt:lpstr>Daily Flow-204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2020-02-06T15:24:58Z</dcterms:created>
  <dcterms:modified xsi:type="dcterms:W3CDTF">2020-02-06T16:15:09Z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