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66FA92B7-D920-4182-AFCD-D12C430184D1}" xr6:coauthVersionLast="44" xr6:coauthVersionMax="44" xr10:uidLastSave="{00000000-0000-0000-0000-000000000000}"/>
  <bookViews>
    <workbookView xWindow="28680" yWindow="-120" windowWidth="29040" windowHeight="15840" activeTab="4" xr2:uid="{A4A62305-BEEB-49AC-AE0B-88A7BEFC53F6}"/>
  </bookViews>
  <sheets>
    <sheet name="WLU" sheetId="4" r:id="rId1"/>
    <sheet name="Lake Placid" sheetId="1" r:id="rId2"/>
    <sheet name="Daily Flow-223" sheetId="2" r:id="rId3"/>
    <sheet name="Lake Placid Wells" sheetId="3" r:id="rId4"/>
    <sheet name="Monthly" sheetId="5" r:id="rId5"/>
  </sheets>
  <definedNames>
    <definedName name="Decision" localSheetId="3">#REF!</definedName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4" l="1"/>
  <c r="B4" i="4"/>
  <c r="D4" i="4"/>
  <c r="F4" i="4"/>
  <c r="H4" i="4"/>
  <c r="J4" i="4"/>
  <c r="L4" i="4"/>
  <c r="N4" i="4"/>
  <c r="P4" i="4"/>
  <c r="R4" i="4"/>
  <c r="T4" i="4"/>
  <c r="V4" i="4"/>
  <c r="X4" i="4"/>
  <c r="AH5" i="3"/>
  <c r="AI5" i="3"/>
  <c r="AJ5" i="3"/>
  <c r="AH6" i="3"/>
  <c r="AH39" i="3" s="1"/>
  <c r="AI6" i="3"/>
  <c r="AJ6" i="3"/>
  <c r="AH7" i="3"/>
  <c r="AH40" i="3" s="1"/>
  <c r="AI7" i="3"/>
  <c r="AJ7" i="3"/>
  <c r="AH8" i="3"/>
  <c r="AI8" i="3"/>
  <c r="AJ8" i="3"/>
  <c r="AH9" i="3"/>
  <c r="AI9" i="3"/>
  <c r="AJ9" i="3"/>
  <c r="AH10" i="3"/>
  <c r="AH43" i="3" s="1"/>
  <c r="AI10" i="3"/>
  <c r="AJ10" i="3"/>
  <c r="AH11" i="3"/>
  <c r="AI11" i="3"/>
  <c r="AJ11" i="3"/>
  <c r="AH12" i="3"/>
  <c r="AI12" i="3"/>
  <c r="AJ12" i="3"/>
  <c r="AH13" i="3"/>
  <c r="AI13" i="3"/>
  <c r="AJ13" i="3"/>
  <c r="AH14" i="3"/>
  <c r="AI14" i="3"/>
  <c r="AJ14" i="3"/>
  <c r="AH15" i="3"/>
  <c r="AH48" i="3" s="1"/>
  <c r="AI15" i="3"/>
  <c r="AJ15" i="3"/>
  <c r="AH16" i="3"/>
  <c r="AI16" i="3"/>
  <c r="AJ16" i="3"/>
  <c r="AH22" i="3"/>
  <c r="AI22" i="3"/>
  <c r="AJ22" i="3"/>
  <c r="AH23" i="3"/>
  <c r="AI23" i="3"/>
  <c r="AJ23" i="3"/>
  <c r="AH24" i="3"/>
  <c r="AI24" i="3"/>
  <c r="AJ24" i="3"/>
  <c r="AH25" i="3"/>
  <c r="AI25" i="3"/>
  <c r="AJ25" i="3"/>
  <c r="AH26" i="3"/>
  <c r="AI26" i="3"/>
  <c r="AJ26" i="3"/>
  <c r="AH27" i="3"/>
  <c r="AI27" i="3"/>
  <c r="AJ27" i="3"/>
  <c r="AH28" i="3"/>
  <c r="AI28" i="3"/>
  <c r="AJ28" i="3"/>
  <c r="AH29" i="3"/>
  <c r="AI29" i="3"/>
  <c r="AJ29" i="3"/>
  <c r="AH30" i="3"/>
  <c r="AI30" i="3"/>
  <c r="AJ30" i="3"/>
  <c r="AH31" i="3"/>
  <c r="AI31" i="3"/>
  <c r="AJ31" i="3"/>
  <c r="AH32" i="3"/>
  <c r="AI32" i="3"/>
  <c r="AJ32" i="3"/>
  <c r="AH33" i="3"/>
  <c r="AI33" i="3"/>
  <c r="AJ33" i="3"/>
  <c r="B38" i="3"/>
  <c r="C38" i="3"/>
  <c r="D38" i="3"/>
  <c r="AI38" i="3" s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H38" i="3"/>
  <c r="B39" i="3"/>
  <c r="AJ39" i="3" s="1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I39" i="3"/>
  <c r="B40" i="3"/>
  <c r="C40" i="3"/>
  <c r="AI40" i="3" s="1"/>
  <c r="D40" i="3"/>
  <c r="AJ40" i="3" s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B41" i="3"/>
  <c r="AI41" i="3" s="1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H41" i="3"/>
  <c r="AJ41" i="3"/>
  <c r="B42" i="3"/>
  <c r="C42" i="3"/>
  <c r="D42" i="3"/>
  <c r="AI42" i="3" s="1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H42" i="3"/>
  <c r="B43" i="3"/>
  <c r="AI43" i="3" s="1"/>
  <c r="C43" i="3"/>
  <c r="AJ43" i="3" s="1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B44" i="3"/>
  <c r="AJ44" i="3" s="1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H44" i="3"/>
  <c r="AI44" i="3"/>
  <c r="B45" i="3"/>
  <c r="C45" i="3"/>
  <c r="AI45" i="3" s="1"/>
  <c r="D45" i="3"/>
  <c r="AJ45" i="3" s="1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H45" i="3"/>
  <c r="B46" i="3"/>
  <c r="AI46" i="3" s="1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H46" i="3"/>
  <c r="AJ46" i="3"/>
  <c r="B47" i="3"/>
  <c r="C47" i="3"/>
  <c r="D47" i="3"/>
  <c r="AI47" i="3" s="1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H47" i="3"/>
  <c r="B48" i="3"/>
  <c r="AI48" i="3" s="1"/>
  <c r="C48" i="3"/>
  <c r="AJ48" i="3" s="1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B49" i="3"/>
  <c r="AJ49" i="3" s="1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H49" i="3"/>
  <c r="AI49" i="3"/>
  <c r="D54" i="3"/>
  <c r="F54" i="3"/>
  <c r="F85" i="3" s="1"/>
  <c r="G54" i="3"/>
  <c r="D55" i="3"/>
  <c r="F55" i="3"/>
  <c r="G55" i="3"/>
  <c r="D56" i="3"/>
  <c r="G56" i="3" s="1"/>
  <c r="F56" i="3"/>
  <c r="D57" i="3"/>
  <c r="G57" i="3" s="1"/>
  <c r="F57" i="3"/>
  <c r="D58" i="3"/>
  <c r="F58" i="3"/>
  <c r="G58" i="3"/>
  <c r="D59" i="3"/>
  <c r="F59" i="3"/>
  <c r="G59" i="3"/>
  <c r="D60" i="3"/>
  <c r="G60" i="3" s="1"/>
  <c r="F60" i="3"/>
  <c r="D61" i="3"/>
  <c r="G61" i="3" s="1"/>
  <c r="F61" i="3"/>
  <c r="D62" i="3"/>
  <c r="F62" i="3"/>
  <c r="G62" i="3"/>
  <c r="D63" i="3"/>
  <c r="F63" i="3"/>
  <c r="G63" i="3"/>
  <c r="D64" i="3"/>
  <c r="G64" i="3" s="1"/>
  <c r="F64" i="3"/>
  <c r="D65" i="3"/>
  <c r="G65" i="3" s="1"/>
  <c r="F65" i="3"/>
  <c r="D66" i="3"/>
  <c r="F66" i="3"/>
  <c r="G66" i="3"/>
  <c r="D67" i="3"/>
  <c r="F67" i="3"/>
  <c r="G67" i="3"/>
  <c r="D68" i="3"/>
  <c r="G68" i="3" s="1"/>
  <c r="F68" i="3"/>
  <c r="D69" i="3"/>
  <c r="G69" i="3" s="1"/>
  <c r="F69" i="3"/>
  <c r="D70" i="3"/>
  <c r="F70" i="3"/>
  <c r="G70" i="3"/>
  <c r="D71" i="3"/>
  <c r="F71" i="3"/>
  <c r="G71" i="3"/>
  <c r="D72" i="3"/>
  <c r="G72" i="3" s="1"/>
  <c r="F72" i="3"/>
  <c r="D73" i="3"/>
  <c r="G73" i="3" s="1"/>
  <c r="F73" i="3"/>
  <c r="D74" i="3"/>
  <c r="F74" i="3"/>
  <c r="G74" i="3"/>
  <c r="D75" i="3"/>
  <c r="F75" i="3"/>
  <c r="G75" i="3"/>
  <c r="D76" i="3"/>
  <c r="G76" i="3" s="1"/>
  <c r="F76" i="3"/>
  <c r="D77" i="3"/>
  <c r="G77" i="3" s="1"/>
  <c r="F77" i="3"/>
  <c r="D78" i="3"/>
  <c r="F78" i="3"/>
  <c r="G78" i="3"/>
  <c r="D79" i="3"/>
  <c r="F79" i="3"/>
  <c r="G79" i="3"/>
  <c r="D80" i="3"/>
  <c r="G80" i="3" s="1"/>
  <c r="F80" i="3"/>
  <c r="D81" i="3"/>
  <c r="G81" i="3" s="1"/>
  <c r="F81" i="3"/>
  <c r="D82" i="3"/>
  <c r="F82" i="3"/>
  <c r="G82" i="3"/>
  <c r="D83" i="3"/>
  <c r="F83" i="3"/>
  <c r="G83" i="3"/>
  <c r="D84" i="3"/>
  <c r="G84" i="3" s="1"/>
  <c r="F84" i="3"/>
  <c r="C85" i="3"/>
  <c r="D85" i="3"/>
  <c r="E85" i="3"/>
  <c r="G85" i="3" l="1"/>
  <c r="AJ47" i="3"/>
  <c r="AJ42" i="3"/>
  <c r="AJ38" i="3"/>
  <c r="K37" i="1"/>
  <c r="K36" i="1"/>
  <c r="K31" i="1"/>
  <c r="K30" i="1"/>
  <c r="G20" i="1"/>
  <c r="D20" i="1"/>
  <c r="C20" i="1"/>
  <c r="B20" i="1"/>
  <c r="L19" i="1"/>
  <c r="G19" i="1"/>
  <c r="O19" i="1" s="1"/>
  <c r="P19" i="1" s="1"/>
  <c r="D19" i="1"/>
  <c r="C19" i="1"/>
  <c r="B19" i="1"/>
  <c r="G18" i="1"/>
  <c r="D18" i="1"/>
  <c r="C18" i="1"/>
  <c r="B18" i="1"/>
  <c r="L17" i="1"/>
  <c r="D17" i="1"/>
  <c r="C17" i="1"/>
  <c r="B17" i="1"/>
  <c r="G16" i="1"/>
  <c r="D16" i="1"/>
  <c r="C16" i="1"/>
  <c r="B16" i="1"/>
  <c r="L15" i="1"/>
  <c r="G15" i="1"/>
  <c r="O15" i="1" s="1"/>
  <c r="P15" i="1" s="1"/>
  <c r="D15" i="1"/>
  <c r="C15" i="1"/>
  <c r="B15" i="1"/>
  <c r="L14" i="1"/>
  <c r="G14" i="1"/>
  <c r="M14" i="1" s="1"/>
  <c r="D14" i="1"/>
  <c r="C14" i="1"/>
  <c r="B14" i="1"/>
  <c r="L13" i="1"/>
  <c r="D13" i="1"/>
  <c r="C13" i="1"/>
  <c r="B13" i="1"/>
  <c r="L12" i="1"/>
  <c r="D12" i="1"/>
  <c r="C12" i="1"/>
  <c r="B12" i="1"/>
  <c r="L11" i="1"/>
  <c r="G11" i="1"/>
  <c r="O11" i="1" s="1"/>
  <c r="D11" i="1"/>
  <c r="C11" i="1"/>
  <c r="B11" i="1"/>
  <c r="L10" i="1"/>
  <c r="G10" i="1"/>
  <c r="M10" i="1" s="1"/>
  <c r="D10" i="1"/>
  <c r="C10" i="1"/>
  <c r="B10" i="1"/>
  <c r="D9" i="1"/>
  <c r="D21" i="1" s="1"/>
  <c r="C9" i="1"/>
  <c r="C21" i="1" s="1"/>
  <c r="B9" i="1"/>
  <c r="K32" i="1" l="1"/>
  <c r="I16" i="1" s="1"/>
  <c r="I21" i="1" s="1"/>
  <c r="E21" i="1"/>
  <c r="N21" i="1"/>
  <c r="M15" i="1"/>
  <c r="M19" i="1"/>
  <c r="F21" i="1"/>
  <c r="P11" i="1"/>
  <c r="M11" i="1"/>
  <c r="G12" i="1"/>
  <c r="M12" i="1" s="1"/>
  <c r="G13" i="1"/>
  <c r="O13" i="1" s="1"/>
  <c r="P13" i="1" s="1"/>
  <c r="G17" i="1"/>
  <c r="O17" i="1" s="1"/>
  <c r="P17" i="1" s="1"/>
  <c r="L18" i="1"/>
  <c r="M18" i="1" s="1"/>
  <c r="L20" i="1"/>
  <c r="M13" i="1"/>
  <c r="M17" i="1"/>
  <c r="O12" i="1"/>
  <c r="P12" i="1" s="1"/>
  <c r="O16" i="1"/>
  <c r="O20" i="1"/>
  <c r="M20" i="1"/>
  <c r="K38" i="1"/>
  <c r="K16" i="1" s="1"/>
  <c r="L9" i="1"/>
  <c r="O10" i="1"/>
  <c r="P10" i="1" s="1"/>
  <c r="O14" i="1"/>
  <c r="P14" i="1" s="1"/>
  <c r="O18" i="1"/>
  <c r="B21" i="1"/>
  <c r="B23" i="1" s="1"/>
  <c r="B22" i="1"/>
  <c r="G9" i="1"/>
  <c r="P20" i="1" l="1"/>
  <c r="P18" i="1"/>
  <c r="L16" i="1"/>
  <c r="M16" i="1" s="1"/>
  <c r="O9" i="1"/>
  <c r="G21" i="1"/>
  <c r="M9" i="1"/>
  <c r="M21" i="1" s="1"/>
  <c r="P16" i="1"/>
  <c r="L22" i="1"/>
  <c r="L21" i="1"/>
  <c r="K21" i="1"/>
  <c r="P9" i="1" l="1"/>
  <c r="O21" i="1"/>
  <c r="O22" i="1"/>
  <c r="P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Jacquee Chandler</author>
  </authors>
  <commentList>
    <comment ref="P11" authorId="0" shapeId="0" xr:uid="{8CC40E6A-CB55-42B4-B481-2B5AEFACFD1A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Emailed Missy with PUGH to find out if any breaks or leaks repaired in March. 04-12-19 Per Missy, nothing was repaired in March. But leaks where discovered in april that could have been leaking in March.</t>
        </r>
      </text>
    </comment>
  </commentList>
</comments>
</file>

<file path=xl/sharedStrings.xml><?xml version="1.0" encoding="utf-8"?>
<sst xmlns="http://schemas.openxmlformats.org/spreadsheetml/2006/main" count="169" uniqueCount="99">
  <si>
    <t>242/223 (641) - Lake Placid</t>
  </si>
  <si>
    <t>PWS ID No. 6280273</t>
  </si>
  <si>
    <t xml:space="preserve">CUP No. N/A </t>
  </si>
  <si>
    <t>Exp.:  N/A</t>
  </si>
  <si>
    <t>FDEP Permitted Max Day Capacity of Plant - .288 mgd</t>
  </si>
  <si>
    <t>Source Meter Error Adj.</t>
  </si>
  <si>
    <t>Hyper Links'!A1</t>
  </si>
  <si>
    <t>Total Water Used/Loss</t>
  </si>
  <si>
    <r>
      <t xml:space="preserve">Well 1
</t>
    </r>
    <r>
      <rPr>
        <sz val="9"/>
        <color rgb="FF640013"/>
        <rFont val="Arial"/>
        <family val="2"/>
      </rPr>
      <t xml:space="preserve"> 09/04/18 4.05%                  08-13-19</t>
    </r>
    <r>
      <rPr>
        <sz val="10"/>
        <color rgb="FF640013"/>
        <rFont val="Arial"/>
        <family val="2"/>
      </rPr>
      <t xml:space="preserve"> -2.7</t>
    </r>
  </si>
  <si>
    <r>
      <t xml:space="preserve">Well 2
</t>
    </r>
    <r>
      <rPr>
        <sz val="9"/>
        <color rgb="FF640013"/>
        <rFont val="Arial"/>
        <family val="2"/>
      </rPr>
      <t xml:space="preserve"> 09/04/18 1.18</t>
    </r>
    <r>
      <rPr>
        <sz val="10"/>
        <color rgb="FF640013"/>
        <rFont val="Arial"/>
        <family val="2"/>
      </rPr>
      <t xml:space="preserve">                  08-13-19 -4.5</t>
    </r>
  </si>
  <si>
    <t xml:space="preserve"> Pumped</t>
  </si>
  <si>
    <t>Pumped Daily Avg.</t>
  </si>
  <si>
    <t>Pumped Daily Max.</t>
  </si>
  <si>
    <t>Gallons Used</t>
  </si>
  <si>
    <t>Gallons Loss</t>
  </si>
  <si>
    <t>Total Used/ Loss</t>
  </si>
  <si>
    <t>Well 1 Meter Error %</t>
  </si>
  <si>
    <t xml:space="preserve"> Well 1 Pumped Meter Error Adj.</t>
  </si>
  <si>
    <t>Well 2 Meter Error %</t>
  </si>
  <si>
    <t xml:space="preserve"> Well 2 Pumped Meter Error Adj.</t>
  </si>
  <si>
    <t>Total Pumped Meter Error Adj.</t>
  </si>
  <si>
    <t>Pumped, Less  Gallons Loss/Used +Source Mtr Error Adj.</t>
  </si>
  <si>
    <t>Billed Consumption</t>
  </si>
  <si>
    <t>Total AFW (Total Used/Loss + Billed)</t>
  </si>
  <si>
    <t>AFW % plus source mtr. error</t>
  </si>
  <si>
    <t>2018               AFW %</t>
  </si>
  <si>
    <t>January 2019</t>
  </si>
  <si>
    <t>February</t>
  </si>
  <si>
    <t>March</t>
  </si>
  <si>
    <t>April</t>
  </si>
  <si>
    <t>May</t>
  </si>
  <si>
    <t>June</t>
  </si>
  <si>
    <t>July</t>
  </si>
  <si>
    <t>August</t>
  </si>
  <si>
    <t>4.05 &amp; -2.7</t>
  </si>
  <si>
    <t>1.18 &amp; -4.5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</si>
  <si>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</si>
  <si>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</si>
  <si>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</si>
  <si>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</si>
  <si>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</si>
  <si>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</si>
  <si>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</si>
  <si>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 AFW% Jan-Dec</t>
  </si>
  <si>
    <t>Water Loss-Use'!A1</t>
  </si>
  <si>
    <t>Water Loss/Use Proof</t>
  </si>
  <si>
    <t>Well 1</t>
  </si>
  <si>
    <t>Source Mtr Error Adjust</t>
  </si>
  <si>
    <t>Dates</t>
  </si>
  <si>
    <t>Meter Adj. %</t>
  </si>
  <si>
    <t>Pumped</t>
  </si>
  <si>
    <t>Adjusted</t>
  </si>
  <si>
    <t>08/01-08/13</t>
  </si>
  <si>
    <t>8/14-08/31</t>
  </si>
  <si>
    <t>Well 2</t>
  </si>
  <si>
    <t xml:space="preserve">242/223 (641)  - Lake Placid </t>
  </si>
  <si>
    <t xml:space="preserve">MWAF - link to AH(x) </t>
  </si>
  <si>
    <t>Day</t>
  </si>
  <si>
    <t>Total</t>
  </si>
  <si>
    <t>Avg.</t>
  </si>
  <si>
    <t>Max</t>
  </si>
  <si>
    <t>Proof</t>
  </si>
  <si>
    <t>Grand Total</t>
  </si>
  <si>
    <t>Well 2 Calc. Flow</t>
  </si>
  <si>
    <t>Well 2 Read</t>
  </si>
  <si>
    <t>Well 1 Calc.Flow</t>
  </si>
  <si>
    <t>Well 1 Read</t>
  </si>
  <si>
    <t>Date</t>
  </si>
  <si>
    <t>January</t>
  </si>
  <si>
    <t>Total Well Flow</t>
  </si>
  <si>
    <t>Note:  Lisa Pugh will send well flows with MOR submission.</t>
  </si>
  <si>
    <t>Lake Placid Well Flows</t>
  </si>
  <si>
    <t>Lake Placid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</si>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</sst>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0"/>
    <numFmt numFmtId="167" formatCode="0.0%"/>
    <numFmt numFmtId="168" formatCode="0.00000"/>
  </numFmts>
  <fonts count="4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9"/>
      <color theme="10"/>
      <name val="Geneva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800000"/>
      <name val="Arial"/>
      <family val="2"/>
    </font>
    <font>
      <sz val="9"/>
      <color rgb="FFFF0000"/>
      <name val="Arial"/>
      <family val="2"/>
    </font>
    <font>
      <u/>
      <sz val="9"/>
      <color rgb="FF0070C0"/>
      <name val="Geneva"/>
      <family val="2"/>
    </font>
    <font>
      <sz val="10"/>
      <color rgb="FF640013"/>
      <name val="Arial"/>
      <family val="2"/>
    </font>
    <font>
      <sz val="9"/>
      <color rgb="FF640013"/>
      <name val="Arial"/>
      <family val="2"/>
    </font>
    <font>
      <sz val="10"/>
      <color theme="5" tint="-0.249977111117893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b/>
      <sz val="9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9"/>
      <color theme="5" tint="-0.249977111117893"/>
      <name val="Arial"/>
      <family val="2"/>
    </font>
    <font>
      <b/>
      <sz val="9"/>
      <color rgb="FF640013"/>
      <name val="Arial"/>
      <family val="2"/>
    </font>
    <font>
      <b/>
      <i/>
      <sz val="10"/>
      <color rgb="FFFF0000"/>
      <name val="Arial"/>
      <family val="2"/>
    </font>
    <font>
      <i/>
      <sz val="9"/>
      <name val="Arial"/>
      <family val="2"/>
    </font>
    <font>
      <b/>
      <sz val="10"/>
      <color theme="3" tint="-0.249977111117893"/>
      <name val="Arial"/>
      <family val="2"/>
    </font>
    <font>
      <u/>
      <sz val="10"/>
      <color theme="8" tint="-0.249977111117893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b/>
      <sz val="9"/>
      <color rgb="FF800000"/>
      <name val="Arial"/>
      <family val="2"/>
    </font>
    <font>
      <sz val="9"/>
      <color rgb="FF800000"/>
      <name val="Arial"/>
      <family val="2"/>
    </font>
    <font>
      <sz val="10"/>
      <color theme="1"/>
      <name val="Arial"/>
      <family val="2"/>
    </font>
    <font>
      <sz val="10"/>
      <color rgb="FF800000"/>
      <name val="Arial"/>
      <family val="2"/>
    </font>
    <font>
      <sz val="9"/>
      <name val="Geneva"/>
    </font>
    <font>
      <b/>
      <sz val="11"/>
      <color rgb="FF8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i/>
      <sz val="9"/>
      <color rgb="FFFF0000"/>
      <name val="Arial"/>
      <family val="2"/>
    </font>
    <font>
      <sz val="9"/>
      <name val="Geneva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2" fillId="0" borderId="0"/>
    <xf numFmtId="0" fontId="38" fillId="0" borderId="0" applyProtection="0"/>
    <xf numFmtId="0" fontId="4" fillId="0" borderId="0"/>
    <xf numFmtId="0" fontId="38" fillId="0" borderId="0" applyProtection="0"/>
  </cellStyleXfs>
  <cellXfs count="15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Alignment="1" applyProtection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2" quotePrefix="1" applyFont="1" applyAlignment="1" applyProtection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wrapText="1"/>
    </xf>
    <xf numFmtId="9" fontId="15" fillId="7" borderId="6" xfId="1" applyFont="1" applyFill="1" applyBorder="1" applyAlignment="1">
      <alignment horizontal="center" vertical="center" wrapText="1"/>
    </xf>
    <xf numFmtId="0" fontId="14" fillId="0" borderId="0" xfId="0" applyFont="1"/>
    <xf numFmtId="49" fontId="16" fillId="0" borderId="7" xfId="0" applyNumberFormat="1" applyFont="1" applyBorder="1"/>
    <xf numFmtId="164" fontId="17" fillId="0" borderId="8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6" fontId="17" fillId="0" borderId="9" xfId="0" applyNumberFormat="1" applyFont="1" applyBorder="1" applyAlignment="1">
      <alignment horizontal="center"/>
    </xf>
    <xf numFmtId="166" fontId="17" fillId="8" borderId="8" xfId="0" applyNumberFormat="1" applyFont="1" applyFill="1" applyBorder="1" applyAlignment="1">
      <alignment horizontal="center"/>
    </xf>
    <xf numFmtId="10" fontId="12" fillId="0" borderId="8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166" fontId="17" fillId="5" borderId="9" xfId="0" applyNumberFormat="1" applyFont="1" applyFill="1" applyBorder="1" applyAlignment="1">
      <alignment horizontal="center"/>
    </xf>
    <xf numFmtId="166" fontId="14" fillId="0" borderId="8" xfId="0" applyNumberFormat="1" applyFont="1" applyBorder="1"/>
    <xf numFmtId="10" fontId="17" fillId="0" borderId="8" xfId="0" applyNumberFormat="1" applyFont="1" applyBorder="1" applyAlignment="1">
      <alignment horizontal="center"/>
    </xf>
    <xf numFmtId="9" fontId="15" fillId="7" borderId="8" xfId="1" applyFont="1" applyFill="1" applyBorder="1" applyAlignment="1">
      <alignment horizontal="center" vertical="center"/>
    </xf>
    <xf numFmtId="0" fontId="7" fillId="0" borderId="7" xfId="0" applyFont="1" applyBorder="1"/>
    <xf numFmtId="166" fontId="17" fillId="5" borderId="10" xfId="0" applyNumberFormat="1" applyFont="1" applyFill="1" applyBorder="1" applyAlignment="1">
      <alignment horizontal="center"/>
    </xf>
    <xf numFmtId="166" fontId="14" fillId="0" borderId="7" xfId="0" applyNumberFormat="1" applyFont="1" applyBorder="1"/>
    <xf numFmtId="9" fontId="15" fillId="7" borderId="7" xfId="1" applyFont="1" applyFill="1" applyBorder="1" applyAlignment="1">
      <alignment horizontal="center" vertical="center"/>
    </xf>
    <xf numFmtId="166" fontId="17" fillId="8" borderId="9" xfId="0" applyNumberFormat="1" applyFont="1" applyFill="1" applyBorder="1" applyAlignment="1">
      <alignment horizontal="center"/>
    </xf>
    <xf numFmtId="49" fontId="12" fillId="0" borderId="8" xfId="0" applyNumberFormat="1" applyFont="1" applyBorder="1" applyAlignment="1">
      <alignment horizontal="center" wrapText="1"/>
    </xf>
    <xf numFmtId="0" fontId="7" fillId="0" borderId="11" xfId="0" applyFont="1" applyBorder="1"/>
    <xf numFmtId="166" fontId="17" fillId="5" borderId="12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164" fontId="18" fillId="0" borderId="7" xfId="0" applyNumberFormat="1" applyFont="1" applyBorder="1" applyAlignment="1">
      <alignment horizontal="center"/>
    </xf>
    <xf numFmtId="165" fontId="18" fillId="0" borderId="7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8" fillId="3" borderId="7" xfId="0" applyNumberFormat="1" applyFont="1" applyFill="1" applyBorder="1" applyAlignment="1">
      <alignment horizontal="center"/>
    </xf>
    <xf numFmtId="10" fontId="19" fillId="9" borderId="7" xfId="0" applyNumberFormat="1" applyFont="1" applyFill="1" applyBorder="1" applyAlignment="1">
      <alignment horizontal="center"/>
    </xf>
    <xf numFmtId="166" fontId="20" fillId="0" borderId="7" xfId="0" applyNumberFormat="1" applyFont="1" applyBorder="1" applyAlignment="1">
      <alignment horizontal="center"/>
    </xf>
    <xf numFmtId="164" fontId="18" fillId="4" borderId="7" xfId="0" applyNumberFormat="1" applyFont="1" applyFill="1" applyBorder="1" applyAlignment="1">
      <alignment horizontal="center"/>
    </xf>
    <xf numFmtId="166" fontId="18" fillId="5" borderId="7" xfId="0" applyNumberFormat="1" applyFont="1" applyFill="1" applyBorder="1" applyAlignment="1">
      <alignment horizontal="center"/>
    </xf>
    <xf numFmtId="166" fontId="14" fillId="6" borderId="7" xfId="0" applyNumberFormat="1" applyFont="1" applyFill="1" applyBorder="1"/>
    <xf numFmtId="167" fontId="18" fillId="0" borderId="7" xfId="0" applyNumberFormat="1" applyFont="1" applyBorder="1" applyAlignment="1">
      <alignment horizontal="center"/>
    </xf>
    <xf numFmtId="0" fontId="16" fillId="0" borderId="0" xfId="0" applyFont="1"/>
    <xf numFmtId="164" fontId="21" fillId="0" borderId="7" xfId="3" applyNumberFormat="1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165" fontId="22" fillId="0" borderId="7" xfId="0" applyNumberFormat="1" applyFont="1" applyBorder="1"/>
    <xf numFmtId="0" fontId="22" fillId="0" borderId="0" xfId="0" applyFont="1"/>
    <xf numFmtId="0" fontId="22" fillId="0" borderId="7" xfId="0" applyFont="1" applyBorder="1"/>
    <xf numFmtId="164" fontId="21" fillId="0" borderId="7" xfId="0" applyNumberFormat="1" applyFont="1" applyBorder="1" applyAlignment="1">
      <alignment horizontal="right"/>
    </xf>
    <xf numFmtId="166" fontId="21" fillId="0" borderId="8" xfId="0" applyNumberFormat="1" applyFont="1" applyBorder="1" applyAlignment="1">
      <alignment horizontal="center"/>
    </xf>
    <xf numFmtId="0" fontId="5" fillId="0" borderId="0" xfId="2" quotePrefix="1" applyAlignment="1" applyProtection="1"/>
    <xf numFmtId="167" fontId="23" fillId="0" borderId="7" xfId="0" applyNumberFormat="1" applyFont="1" applyBorder="1" applyAlignment="1">
      <alignment horizontal="right"/>
    </xf>
    <xf numFmtId="10" fontId="23" fillId="0" borderId="7" xfId="1" applyNumberFormat="1" applyFont="1" applyBorder="1" applyAlignment="1">
      <alignment horizontal="center"/>
    </xf>
    <xf numFmtId="0" fontId="24" fillId="0" borderId="0" xfId="2" quotePrefix="1" applyFont="1" applyAlignment="1" applyProtection="1"/>
    <xf numFmtId="0" fontId="25" fillId="0" borderId="10" xfId="0" applyFont="1" applyBorder="1"/>
    <xf numFmtId="0" fontId="26" fillId="0" borderId="13" xfId="0" applyFont="1" applyBorder="1" applyAlignment="1">
      <alignment horizontal="right"/>
    </xf>
    <xf numFmtId="166" fontId="21" fillId="0" borderId="7" xfId="0" applyNumberFormat="1" applyFont="1" applyBorder="1" applyAlignment="1">
      <alignment horizontal="center"/>
    </xf>
    <xf numFmtId="3" fontId="7" fillId="0" borderId="0" xfId="0" applyNumberFormat="1" applyFont="1"/>
    <xf numFmtId="0" fontId="27" fillId="0" borderId="0" xfId="0" applyFont="1"/>
    <xf numFmtId="0" fontId="28" fillId="0" borderId="0" xfId="0" applyFont="1" applyAlignment="1">
      <alignment horizontal="left"/>
    </xf>
    <xf numFmtId="0" fontId="30" fillId="0" borderId="0" xfId="0" applyFont="1"/>
    <xf numFmtId="0" fontId="29" fillId="0" borderId="7" xfId="0" applyFont="1" applyBorder="1" applyAlignment="1">
      <alignment horizontal="left"/>
    </xf>
    <xf numFmtId="0" fontId="29" fillId="0" borderId="7" xfId="0" applyFont="1" applyBorder="1" applyAlignment="1">
      <alignment horizontal="left" wrapText="1"/>
    </xf>
    <xf numFmtId="0" fontId="31" fillId="0" borderId="7" xfId="0" applyFont="1" applyBorder="1"/>
    <xf numFmtId="10" fontId="29" fillId="0" borderId="7" xfId="0" applyNumberFormat="1" applyFont="1" applyBorder="1" applyAlignment="1">
      <alignment horizontal="left"/>
    </xf>
    <xf numFmtId="14" fontId="29" fillId="0" borderId="7" xfId="0" applyNumberFormat="1" applyFont="1" applyBorder="1" applyAlignment="1">
      <alignment horizontal="left"/>
    </xf>
    <xf numFmtId="0" fontId="33" fillId="0" borderId="7" xfId="0" applyFont="1" applyBorder="1"/>
    <xf numFmtId="0" fontId="29" fillId="0" borderId="0" xfId="4" applyFont="1" applyAlignment="1">
      <alignment horizontal="center" wrapText="1"/>
    </xf>
    <xf numFmtId="0" fontId="29" fillId="0" borderId="0" xfId="0" applyFont="1" applyAlignment="1">
      <alignment horizontal="right"/>
    </xf>
    <xf numFmtId="10" fontId="12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5" applyFont="1" applyFill="1" applyBorder="1" applyAlignment="1">
      <alignment horizontal="center"/>
    </xf>
    <xf numFmtId="49" fontId="21" fillId="0" borderId="11" xfId="6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6" fillId="0" borderId="7" xfId="0" applyNumberFormat="1" applyFont="1" applyBorder="1"/>
    <xf numFmtId="164" fontId="3" fillId="0" borderId="7" xfId="0" applyNumberFormat="1" applyFont="1" applyBorder="1" applyAlignment="1">
      <alignment horizontal="center"/>
    </xf>
    <xf numFmtId="164" fontId="3" fillId="10" borderId="7" xfId="0" applyNumberFormat="1" applyFont="1" applyFill="1" applyBorder="1"/>
    <xf numFmtId="164" fontId="6" fillId="0" borderId="7" xfId="0" applyNumberFormat="1" applyFont="1" applyBorder="1" applyAlignment="1">
      <alignment horizontal="center"/>
    </xf>
    <xf numFmtId="168" fontId="4" fillId="0" borderId="7" xfId="7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21" fillId="0" borderId="7" xfId="6" applyNumberFormat="1" applyFont="1" applyBorder="1" applyAlignment="1">
      <alignment horizontal="center"/>
    </xf>
    <xf numFmtId="0" fontId="39" fillId="0" borderId="0" xfId="0" applyFont="1" applyAlignment="1">
      <alignment horizontal="left"/>
    </xf>
    <xf numFmtId="0" fontId="3" fillId="0" borderId="7" xfId="0" applyFont="1" applyBorder="1"/>
    <xf numFmtId="165" fontId="3" fillId="2" borderId="7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9" fillId="0" borderId="0" xfId="0" applyNumberFormat="1" applyFont="1"/>
    <xf numFmtId="0" fontId="39" fillId="0" borderId="0" xfId="0" applyFont="1"/>
    <xf numFmtId="1" fontId="9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164" fontId="40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1" fillId="0" borderId="0" xfId="0" applyFont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30" fillId="0" borderId="0" xfId="0" applyFont="1" applyAlignment="1">
      <alignment horizontal="left"/>
    </xf>
    <xf numFmtId="164" fontId="0" fillId="0" borderId="0" xfId="0" applyNumberFormat="1"/>
    <xf numFmtId="164" fontId="3" fillId="9" borderId="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11" borderId="7" xfId="0" applyFont="1" applyFill="1" applyBorder="1"/>
    <xf numFmtId="164" fontId="9" fillId="0" borderId="0" xfId="0" applyNumberFormat="1" applyFont="1" applyAlignment="1">
      <alignment horizontal="left"/>
    </xf>
    <xf numFmtId="49" fontId="3" fillId="0" borderId="7" xfId="0" applyNumberFormat="1" applyFont="1" applyBorder="1"/>
    <xf numFmtId="3" fontId="39" fillId="0" borderId="0" xfId="0" applyNumberFormat="1" applyFont="1" applyAlignment="1">
      <alignment horizontal="left"/>
    </xf>
    <xf numFmtId="164" fontId="3" fillId="0" borderId="0" xfId="0" applyNumberFormat="1" applyFont="1"/>
    <xf numFmtId="0" fontId="43" fillId="0" borderId="0" xfId="0" applyFont="1" applyAlignment="1">
      <alignment horizontal="right"/>
    </xf>
    <xf numFmtId="166" fontId="43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44" fillId="0" borderId="7" xfId="2" applyFont="1" applyBorder="1" applyAlignment="1" applyProtection="1"/>
    <xf numFmtId="0" fontId="42" fillId="12" borderId="7" xfId="0" applyFont="1" applyFill="1" applyBorder="1" applyAlignment="1">
      <alignment horizontal="center" wrapText="1"/>
    </xf>
    <xf numFmtId="0" fontId="1" fillId="12" borderId="7" xfId="0" applyFont="1" applyFill="1" applyBorder="1" applyAlignment="1">
      <alignment horizontal="center" wrapText="1"/>
    </xf>
    <xf numFmtId="0" fontId="1" fillId="12" borderId="13" xfId="0" applyFont="1" applyFill="1" applyBorder="1" applyAlignment="1">
      <alignment horizontal="center" wrapText="1"/>
    </xf>
    <xf numFmtId="0" fontId="43" fillId="12" borderId="21" xfId="0" applyFont="1" applyFill="1" applyBorder="1" applyAlignment="1">
      <alignment horizontal="center"/>
    </xf>
    <xf numFmtId="166" fontId="42" fillId="0" borderId="7" xfId="0" applyNumberFormat="1" applyFont="1" applyBorder="1" applyAlignment="1">
      <alignment horizontal="center"/>
    </xf>
    <xf numFmtId="0" fontId="29" fillId="0" borderId="0" xfId="4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0" fillId="13" borderId="0" xfId="0" applyFill="1" applyAlignment="1">
      <alignment horizontal="center"/>
    </xf>
    <xf numFmtId="17" fontId="0" fillId="13" borderId="7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8">
    <cellStyle name="Hyperlink" xfId="2" builtinId="8"/>
    <cellStyle name="Normal" xfId="0" builtinId="0"/>
    <cellStyle name="Normal 4" xfId="4" xr:uid="{5C80ABC6-31D9-4092-8916-21A30C966B06}"/>
    <cellStyle name="Normal_2008 DMRs" xfId="5" xr:uid="{EBB5305C-E081-49DA-B1FF-EB6FA9F1FD0C}"/>
    <cellStyle name="Normal_Crnwd Daily Flow" xfId="7" xr:uid="{432E9FD0-C062-4328-B514-4EF2B7E97D56}"/>
    <cellStyle name="Normal_FLORIDA - UFW" xfId="3" xr:uid="{DED8EF22-11DB-4AA9-827D-CD7EE1F05DD7}"/>
    <cellStyle name="Normal_Water Account-Chlt/2002" xfId="6" xr:uid="{893D4F49-9CEC-43B7-9F7A-B2E81A954FF7}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5B6F-5390-4976-95A6-F3D2BF823D93}">
  <dimension ref="A1:Z4"/>
  <sheetViews>
    <sheetView workbookViewId="0">
      <selection activeCell="M21" sqref="M21"/>
    </sheetView>
  </sheetViews>
  <sheetFormatPr defaultRowHeight="14.25"/>
  <sheetData>
    <row r="1" spans="1:26" ht="15" thickBot="1"/>
    <row r="2" spans="1:26" ht="30.75" thickBot="1">
      <c r="A2" s="140">
        <v>2019</v>
      </c>
      <c r="B2" s="139" t="s">
        <v>97</v>
      </c>
      <c r="C2" s="138" t="s">
        <v>96</v>
      </c>
      <c r="D2" s="138" t="s">
        <v>95</v>
      </c>
      <c r="E2" s="138" t="s">
        <v>94</v>
      </c>
      <c r="F2" s="138" t="s">
        <v>93</v>
      </c>
      <c r="G2" s="138" t="s">
        <v>92</v>
      </c>
      <c r="H2" s="138" t="s">
        <v>91</v>
      </c>
      <c r="I2" s="138" t="s">
        <v>90</v>
      </c>
      <c r="J2" s="138" t="s">
        <v>89</v>
      </c>
      <c r="K2" s="138" t="s">
        <v>88</v>
      </c>
      <c r="L2" s="138" t="s">
        <v>87</v>
      </c>
      <c r="M2" s="138" t="s">
        <v>86</v>
      </c>
      <c r="N2" s="138" t="s">
        <v>85</v>
      </c>
      <c r="O2" s="138" t="s">
        <v>84</v>
      </c>
      <c r="P2" s="138" t="s">
        <v>83</v>
      </c>
      <c r="Q2" s="138" t="s">
        <v>82</v>
      </c>
      <c r="R2" s="138" t="s">
        <v>81</v>
      </c>
      <c r="S2" s="138" t="s">
        <v>80</v>
      </c>
      <c r="T2" s="138" t="s">
        <v>79</v>
      </c>
      <c r="U2" s="138" t="s">
        <v>78</v>
      </c>
      <c r="V2" s="138" t="s">
        <v>77</v>
      </c>
      <c r="W2" s="138" t="s">
        <v>76</v>
      </c>
      <c r="X2" s="138" t="s">
        <v>75</v>
      </c>
      <c r="Y2" s="138" t="s">
        <v>74</v>
      </c>
      <c r="Z2" s="137" t="s">
        <v>73</v>
      </c>
    </row>
    <row r="3" spans="1:26" ht="18.75" customHeight="1">
      <c r="A3" s="136" t="s">
        <v>72</v>
      </c>
      <c r="B3" s="135">
        <v>0</v>
      </c>
      <c r="C3" s="135">
        <v>5.0000000000000001E-3</v>
      </c>
      <c r="D3" s="135">
        <v>0</v>
      </c>
      <c r="E3" s="135">
        <v>2.9999999999999997E-4</v>
      </c>
      <c r="F3" s="135">
        <v>0</v>
      </c>
      <c r="G3" s="135">
        <v>0</v>
      </c>
      <c r="H3" s="135">
        <v>0</v>
      </c>
      <c r="I3" s="135">
        <v>1.728E-2</v>
      </c>
      <c r="J3" s="135">
        <v>0</v>
      </c>
      <c r="K3" s="135">
        <v>0</v>
      </c>
      <c r="L3" s="135">
        <v>0</v>
      </c>
      <c r="M3" s="135">
        <v>0.23</v>
      </c>
      <c r="N3" s="135">
        <v>0</v>
      </c>
      <c r="O3" s="135">
        <v>0</v>
      </c>
      <c r="P3" s="135">
        <v>0</v>
      </c>
      <c r="Q3" s="135">
        <v>2E-3</v>
      </c>
      <c r="R3" s="135">
        <v>0</v>
      </c>
      <c r="S3" s="135">
        <v>0</v>
      </c>
      <c r="T3" s="135">
        <v>1.03E-4</v>
      </c>
      <c r="U3" s="135">
        <v>0</v>
      </c>
      <c r="V3" s="135">
        <v>0</v>
      </c>
      <c r="W3" s="135">
        <v>0</v>
      </c>
      <c r="X3" s="135">
        <v>0</v>
      </c>
      <c r="Y3" s="135">
        <v>0</v>
      </c>
      <c r="Z3" s="134">
        <f>SUM(B3:Y3)</f>
        <v>0.25468300000000005</v>
      </c>
    </row>
    <row r="4" spans="1:26" ht="27.75" customHeight="1">
      <c r="A4" s="133" t="s">
        <v>58</v>
      </c>
      <c r="B4" s="141">
        <f>SUM(B3:C3)</f>
        <v>5.0000000000000001E-3</v>
      </c>
      <c r="C4" s="141"/>
      <c r="D4" s="141">
        <f>SUM(D3:E3)</f>
        <v>2.9999999999999997E-4</v>
      </c>
      <c r="E4" s="141"/>
      <c r="F4" s="141">
        <f>SUM(F3:G3)</f>
        <v>0</v>
      </c>
      <c r="G4" s="141"/>
      <c r="H4" s="141">
        <f>SUM(H3:I3)</f>
        <v>1.728E-2</v>
      </c>
      <c r="I4" s="141"/>
      <c r="J4" s="141">
        <f>SUM(J3:K3)</f>
        <v>0</v>
      </c>
      <c r="K4" s="141"/>
      <c r="L4" s="141">
        <f>SUM(L3:M3)</f>
        <v>0.23</v>
      </c>
      <c r="M4" s="141"/>
      <c r="N4" s="141">
        <f>SUM(N3:O3)</f>
        <v>0</v>
      </c>
      <c r="O4" s="141"/>
      <c r="P4" s="141">
        <f>SUM(P3:Q3)</f>
        <v>2E-3</v>
      </c>
      <c r="Q4" s="141"/>
      <c r="R4" s="141">
        <f>SUM(R3:S3)</f>
        <v>0</v>
      </c>
      <c r="S4" s="141"/>
      <c r="T4" s="141">
        <f>SUM(T3:U3)</f>
        <v>1.03E-4</v>
      </c>
      <c r="U4" s="141"/>
      <c r="V4" s="141">
        <f>SUM(V3:W3)</f>
        <v>0</v>
      </c>
      <c r="W4" s="141"/>
      <c r="X4" s="141">
        <f>SUM(X3:Y3)</f>
        <v>0</v>
      </c>
      <c r="Y4" s="141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Lake Placid'!A1" display="Lake Placid" xr:uid="{2A1F3EB3-C8A4-4B2C-8657-4AF6EE4AA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FA2-8E1A-4984-B69E-BAB92170C71F}">
  <sheetPr>
    <tabColor rgb="FF00B050"/>
  </sheetPr>
  <dimension ref="A1:Q38"/>
  <sheetViews>
    <sheetView zoomScaleNormal="100" workbookViewId="0">
      <selection activeCell="A7" sqref="A7"/>
    </sheetView>
  </sheetViews>
  <sheetFormatPr defaultRowHeight="14.25"/>
  <cols>
    <col min="1" max="1" width="15.875" customWidth="1"/>
    <col min="2" max="2" width="7.625" customWidth="1"/>
    <col min="3" max="3" width="7.875" customWidth="1"/>
    <col min="4" max="4" width="9.25" customWidth="1"/>
    <col min="5" max="7" width="8.75" customWidth="1"/>
    <col min="8" max="8" width="7.75" customWidth="1"/>
    <col min="9" max="9" width="9.375" customWidth="1"/>
    <col min="10" max="10" width="7.75" customWidth="1"/>
    <col min="11" max="11" width="10.125" customWidth="1"/>
    <col min="12" max="12" width="9.625" customWidth="1"/>
    <col min="13" max="13" width="11.5" customWidth="1"/>
    <col min="14" max="14" width="10.875" customWidth="1"/>
    <col min="15" max="15" width="10" customWidth="1"/>
  </cols>
  <sheetData>
    <row r="1" spans="1:17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4" customFormat="1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s="4" customFormat="1" ht="15" customHeight="1">
      <c r="A3" s="3" t="s">
        <v>2</v>
      </c>
      <c r="B3" s="3" t="s">
        <v>3</v>
      </c>
      <c r="C3" s="3"/>
      <c r="D3" s="3"/>
      <c r="E3" s="5"/>
      <c r="F3" s="3"/>
      <c r="G3" s="3"/>
      <c r="H3" s="3"/>
      <c r="I3" s="3"/>
      <c r="J3" s="3"/>
      <c r="K3" s="3"/>
      <c r="L3" s="3"/>
      <c r="M3" s="6"/>
      <c r="N3" s="3"/>
      <c r="O3" s="3"/>
    </row>
    <row r="4" spans="1:17" s="4" customFormat="1" ht="15" customHeight="1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5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15" thickBot="1">
      <c r="A6" s="7"/>
      <c r="B6" s="7"/>
      <c r="C6" s="7"/>
      <c r="D6" s="7"/>
      <c r="E6" s="7"/>
      <c r="F6" s="7"/>
      <c r="G6" s="7"/>
      <c r="H6" s="145" t="s">
        <v>5</v>
      </c>
      <c r="I6" s="146"/>
      <c r="J6" s="146"/>
      <c r="K6" s="147"/>
      <c r="L6" s="8"/>
      <c r="M6" s="7"/>
      <c r="N6" s="7"/>
      <c r="O6" s="7"/>
    </row>
    <row r="7" spans="1:17" ht="63.75" customHeight="1" thickBot="1">
      <c r="A7" s="9" t="s">
        <v>6</v>
      </c>
      <c r="B7" s="2"/>
      <c r="C7" s="2"/>
      <c r="D7" s="2"/>
      <c r="E7" s="148" t="s">
        <v>7</v>
      </c>
      <c r="F7" s="149"/>
      <c r="G7" s="150"/>
      <c r="H7" s="151" t="s">
        <v>8</v>
      </c>
      <c r="I7" s="152"/>
      <c r="J7" s="151" t="s">
        <v>9</v>
      </c>
      <c r="K7" s="152"/>
      <c r="L7" s="10"/>
      <c r="M7" s="2"/>
      <c r="N7" s="2"/>
      <c r="O7" s="2"/>
    </row>
    <row r="8" spans="1:17" s="20" customFormat="1" ht="60.75" thickBot="1">
      <c r="A8" s="11"/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4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6" t="s">
        <v>21</v>
      </c>
      <c r="N8" s="17" t="s">
        <v>22</v>
      </c>
      <c r="O8" s="18" t="s">
        <v>23</v>
      </c>
      <c r="P8" s="13" t="s">
        <v>24</v>
      </c>
      <c r="Q8" s="19" t="s">
        <v>25</v>
      </c>
    </row>
    <row r="9" spans="1:17" s="20" customFormat="1" ht="20.25" customHeight="1">
      <c r="A9" s="21" t="s">
        <v>26</v>
      </c>
      <c r="B9" s="22">
        <f>'Daily Flow-223'!AH5</f>
        <v>0.75090000000000001</v>
      </c>
      <c r="C9" s="23">
        <f>'Daily Flow-223'!AI5</f>
        <v>2.4222580645161289E-2</v>
      </c>
      <c r="D9" s="23">
        <f>'Daily Flow-223'!AJ5</f>
        <v>3.5199999999999995E-2</v>
      </c>
      <c r="E9" s="24">
        <v>0</v>
      </c>
      <c r="F9" s="24">
        <v>5.0000000000000001E-3</v>
      </c>
      <c r="G9" s="25">
        <f>SUM(E9:F9)</f>
        <v>5.0000000000000001E-3</v>
      </c>
      <c r="H9" s="26">
        <v>4.0500000000000001E-2</v>
      </c>
      <c r="I9" s="27">
        <v>1.4818949999999996E-2</v>
      </c>
      <c r="J9" s="26">
        <v>1.18E-2</v>
      </c>
      <c r="K9" s="27">
        <v>4.5430000000000002E-3</v>
      </c>
      <c r="L9" s="27">
        <f>I9+K9</f>
        <v>1.9361949999999996E-2</v>
      </c>
      <c r="M9" s="22">
        <f>SUM(B9-G9)+L9</f>
        <v>0.76526194999999997</v>
      </c>
      <c r="N9" s="28">
        <v>0.61886593375105359</v>
      </c>
      <c r="O9" s="29">
        <f>SUM(G9+N9)</f>
        <v>0.62386593375105359</v>
      </c>
      <c r="P9" s="30">
        <f t="shared" ref="P9:P20" si="0">O9/(B9+L9)</f>
        <v>0.80993996101073618</v>
      </c>
      <c r="Q9" s="31">
        <v>0.82726159276974698</v>
      </c>
    </row>
    <row r="10" spans="1:17" s="20" customFormat="1" ht="20.25" customHeight="1">
      <c r="A10" s="32" t="s">
        <v>27</v>
      </c>
      <c r="B10" s="22">
        <f>'Daily Flow-223'!AH6</f>
        <v>0.75789999999999991</v>
      </c>
      <c r="C10" s="23">
        <f>'Daily Flow-223'!AI6</f>
        <v>2.706785714285714E-2</v>
      </c>
      <c r="D10" s="23">
        <f>'Daily Flow-223'!AJ6</f>
        <v>4.2799999999999998E-2</v>
      </c>
      <c r="E10" s="24">
        <v>0</v>
      </c>
      <c r="F10" s="24">
        <v>2.9999999999999997E-4</v>
      </c>
      <c r="G10" s="25">
        <f t="shared" ref="G10:G12" si="1">SUM(E10:F10)</f>
        <v>2.9999999999999997E-4</v>
      </c>
      <c r="H10" s="26">
        <v>4.0500000000000001E-2</v>
      </c>
      <c r="I10" s="27">
        <v>1.4871600000000002E-2</v>
      </c>
      <c r="J10" s="26">
        <v>1.18E-2</v>
      </c>
      <c r="K10" s="27">
        <v>4.6102600000000006E-3</v>
      </c>
      <c r="L10" s="27">
        <f t="shared" ref="L10:L20" si="2">I10+K10</f>
        <v>1.9481860000000004E-2</v>
      </c>
      <c r="M10" s="22">
        <f t="shared" ref="M10:M20" si="3">SUM(B10-G10)+L10</f>
        <v>0.7770818599999999</v>
      </c>
      <c r="N10" s="33">
        <v>0.65672642017771421</v>
      </c>
      <c r="O10" s="34">
        <f t="shared" ref="O10:O20" si="4">SUM(G10+N10)</f>
        <v>0.65702642017771418</v>
      </c>
      <c r="P10" s="30">
        <f t="shared" si="0"/>
        <v>0.84517848175376031</v>
      </c>
      <c r="Q10" s="35">
        <v>0.82337695661726806</v>
      </c>
    </row>
    <row r="11" spans="1:17" s="20" customFormat="1" ht="20.25" customHeight="1">
      <c r="A11" s="32" t="s">
        <v>28</v>
      </c>
      <c r="B11" s="22">
        <f>'Daily Flow-223'!AH7</f>
        <v>0.85890000000000022</v>
      </c>
      <c r="C11" s="23">
        <f>'Daily Flow-223'!AI7</f>
        <v>2.7706451612903232E-2</v>
      </c>
      <c r="D11" s="23">
        <f>'Daily Flow-223'!AJ7</f>
        <v>4.5600000000000002E-2</v>
      </c>
      <c r="E11" s="24">
        <v>0</v>
      </c>
      <c r="F11" s="24">
        <v>0</v>
      </c>
      <c r="G11" s="25">
        <f t="shared" si="1"/>
        <v>0</v>
      </c>
      <c r="H11" s="26">
        <v>4.0500000000000001E-2</v>
      </c>
      <c r="I11" s="27">
        <v>1.6945200000000004E-2</v>
      </c>
      <c r="J11" s="26">
        <v>1.18E-2</v>
      </c>
      <c r="K11" s="27">
        <v>5.197900000000001E-3</v>
      </c>
      <c r="L11" s="27">
        <f t="shared" si="2"/>
        <v>2.2143100000000006E-2</v>
      </c>
      <c r="M11" s="22">
        <f t="shared" si="3"/>
        <v>0.88104310000000019</v>
      </c>
      <c r="N11" s="33">
        <v>0.64228154108877777</v>
      </c>
      <c r="O11" s="34">
        <f t="shared" si="4"/>
        <v>0.64228154108877777</v>
      </c>
      <c r="P11" s="30">
        <f t="shared" si="0"/>
        <v>0.72900127256972747</v>
      </c>
      <c r="Q11" s="35">
        <v>0.89202684026102108</v>
      </c>
    </row>
    <row r="12" spans="1:17" s="20" customFormat="1" ht="20.25" customHeight="1">
      <c r="A12" s="32" t="s">
        <v>29</v>
      </c>
      <c r="B12" s="22">
        <f>'Daily Flow-223'!AH8</f>
        <v>0.67659999999999998</v>
      </c>
      <c r="C12" s="23">
        <f>'Daily Flow-223'!AI8</f>
        <v>2.2553333333333331E-2</v>
      </c>
      <c r="D12" s="23">
        <f>'Daily Flow-223'!AJ8</f>
        <v>3.7499999999999999E-2</v>
      </c>
      <c r="E12" s="24">
        <v>0</v>
      </c>
      <c r="F12" s="24">
        <v>1.728E-2</v>
      </c>
      <c r="G12" s="25">
        <f t="shared" si="1"/>
        <v>1.728E-2</v>
      </c>
      <c r="H12" s="26">
        <v>4.0500000000000001E-2</v>
      </c>
      <c r="I12" s="27">
        <v>1.3320449999999999E-2</v>
      </c>
      <c r="J12" s="26">
        <v>1.18E-2</v>
      </c>
      <c r="K12" s="27">
        <v>4.1028600000000007E-3</v>
      </c>
      <c r="L12" s="27">
        <f t="shared" si="2"/>
        <v>1.7423310000000001E-2</v>
      </c>
      <c r="M12" s="22">
        <f t="shared" si="3"/>
        <v>0.67674330999999999</v>
      </c>
      <c r="N12" s="33">
        <v>0.5422856657021583</v>
      </c>
      <c r="O12" s="34">
        <f t="shared" si="4"/>
        <v>0.55956566570215827</v>
      </c>
      <c r="P12" s="30">
        <f t="shared" si="0"/>
        <v>0.80626350389032075</v>
      </c>
      <c r="Q12" s="35">
        <v>0.93014279982117998</v>
      </c>
    </row>
    <row r="13" spans="1:17" s="20" customFormat="1" ht="25.15" customHeight="1">
      <c r="A13" s="32" t="s">
        <v>30</v>
      </c>
      <c r="B13" s="22">
        <f>'Daily Flow-223'!AH9</f>
        <v>0.72760000000000014</v>
      </c>
      <c r="C13" s="23">
        <f>'Daily Flow-223'!AI9</f>
        <v>2.3470967741935488E-2</v>
      </c>
      <c r="D13" s="23">
        <f>'Daily Flow-223'!AJ9</f>
        <v>6.0100000000000001E-2</v>
      </c>
      <c r="E13" s="24">
        <v>0</v>
      </c>
      <c r="F13" s="24">
        <v>0</v>
      </c>
      <c r="G13" s="36">
        <f t="shared" ref="G13:G20" si="5">SUM(E13:F13)</f>
        <v>0</v>
      </c>
      <c r="H13" s="26">
        <v>4.0500000000000001E-2</v>
      </c>
      <c r="I13" s="27">
        <v>1.4312699999999999E-2</v>
      </c>
      <c r="J13" s="26">
        <v>1.18E-2</v>
      </c>
      <c r="K13" s="27">
        <v>4.4155600000000007E-3</v>
      </c>
      <c r="L13" s="27">
        <f t="shared" si="2"/>
        <v>1.872826E-2</v>
      </c>
      <c r="M13" s="22">
        <f t="shared" si="3"/>
        <v>0.74632826000000019</v>
      </c>
      <c r="N13" s="33">
        <v>0.54596907341130174</v>
      </c>
      <c r="O13" s="34">
        <f t="shared" si="4"/>
        <v>0.54596907341130174</v>
      </c>
      <c r="P13" s="30">
        <f t="shared" si="0"/>
        <v>0.73154013143131091</v>
      </c>
      <c r="Q13" s="35">
        <v>0.83165216094282102</v>
      </c>
    </row>
    <row r="14" spans="1:17" s="20" customFormat="1" ht="20.25" customHeight="1">
      <c r="A14" s="32" t="s">
        <v>31</v>
      </c>
      <c r="B14" s="22">
        <f>'Daily Flow-223'!AH10</f>
        <v>0.92479999999999973</v>
      </c>
      <c r="C14" s="23">
        <f>'Daily Flow-223'!AI10</f>
        <v>3.0826666666666658E-2</v>
      </c>
      <c r="D14" s="23">
        <f>'Daily Flow-223'!AJ10</f>
        <v>0.1522</v>
      </c>
      <c r="E14" s="24">
        <v>0</v>
      </c>
      <c r="F14" s="24">
        <v>0.23</v>
      </c>
      <c r="G14" s="36">
        <f t="shared" si="5"/>
        <v>0.23</v>
      </c>
      <c r="H14" s="26">
        <v>4.0500000000000001E-2</v>
      </c>
      <c r="I14" s="27">
        <v>1.7439299999999998E-2</v>
      </c>
      <c r="J14" s="26">
        <v>1.18E-2</v>
      </c>
      <c r="K14" s="27">
        <v>5.8315599999999995E-3</v>
      </c>
      <c r="L14" s="27">
        <f t="shared" si="2"/>
        <v>2.3270859999999997E-2</v>
      </c>
      <c r="M14" s="22">
        <f t="shared" si="3"/>
        <v>0.71807085999999976</v>
      </c>
      <c r="N14" s="33">
        <v>0.5045134789963458</v>
      </c>
      <c r="O14" s="34">
        <f>SUM(G14+N14)</f>
        <v>0.73451347899634578</v>
      </c>
      <c r="P14" s="30">
        <f t="shared" si="0"/>
        <v>0.77474533812414192</v>
      </c>
      <c r="Q14" s="35">
        <v>0.64084374643181863</v>
      </c>
    </row>
    <row r="15" spans="1:17" s="20" customFormat="1" ht="20.25" customHeight="1">
      <c r="A15" s="32" t="s">
        <v>32</v>
      </c>
      <c r="B15" s="22">
        <f>'Daily Flow-223'!AH11</f>
        <v>0.56850000000000001</v>
      </c>
      <c r="C15" s="23">
        <f>'Daily Flow-223'!AI11</f>
        <v>1.8338709677419355E-2</v>
      </c>
      <c r="D15" s="23">
        <f>'Daily Flow-223'!AJ11</f>
        <v>2.5399999999999999E-2</v>
      </c>
      <c r="E15" s="24">
        <v>0</v>
      </c>
      <c r="F15" s="24">
        <v>0</v>
      </c>
      <c r="G15" s="36">
        <f t="shared" si="5"/>
        <v>0</v>
      </c>
      <c r="H15" s="26">
        <v>4.0500000000000001E-2</v>
      </c>
      <c r="I15" s="27">
        <v>1.1194200000000001E-2</v>
      </c>
      <c r="J15" s="26">
        <v>1.18E-2</v>
      </c>
      <c r="K15" s="27">
        <v>3.4467799999999995E-3</v>
      </c>
      <c r="L15" s="27">
        <f t="shared" si="2"/>
        <v>1.4640980000000001E-2</v>
      </c>
      <c r="M15" s="22">
        <f t="shared" si="3"/>
        <v>0.58314098000000003</v>
      </c>
      <c r="N15" s="33">
        <v>0.49436112055922998</v>
      </c>
      <c r="O15" s="34">
        <f t="shared" si="4"/>
        <v>0.49436112055922998</v>
      </c>
      <c r="P15" s="30">
        <f t="shared" si="0"/>
        <v>0.84775575292141181</v>
      </c>
      <c r="Q15" s="35">
        <v>0.80923197740343389</v>
      </c>
    </row>
    <row r="16" spans="1:17" s="20" customFormat="1" ht="24">
      <c r="A16" s="32" t="s">
        <v>33</v>
      </c>
      <c r="B16" s="22">
        <f>'Daily Flow-223'!AH12</f>
        <v>0.54959999999999998</v>
      </c>
      <c r="C16" s="23">
        <f>'Daily Flow-223'!AI12</f>
        <v>1.7729032258064516E-2</v>
      </c>
      <c r="D16" s="23">
        <f>'Daily Flow-223'!AJ12</f>
        <v>4.1800000000000004E-2</v>
      </c>
      <c r="E16" s="24">
        <v>0</v>
      </c>
      <c r="F16" s="24">
        <v>2E-3</v>
      </c>
      <c r="G16" s="36">
        <f t="shared" si="5"/>
        <v>2E-3</v>
      </c>
      <c r="H16" s="37" t="s">
        <v>34</v>
      </c>
      <c r="I16" s="27">
        <f>K32</f>
        <v>4.7249999999999983E-4</v>
      </c>
      <c r="J16" s="37" t="s">
        <v>35</v>
      </c>
      <c r="K16" s="27">
        <f>K38</f>
        <v>-5.9741800000000008E-3</v>
      </c>
      <c r="L16" s="27">
        <f>I16+K16</f>
        <v>-5.501680000000001E-3</v>
      </c>
      <c r="M16" s="22">
        <f t="shared" si="3"/>
        <v>0.54209832000000002</v>
      </c>
      <c r="N16" s="33">
        <v>0.34539288810757152</v>
      </c>
      <c r="O16" s="34">
        <f t="shared" si="4"/>
        <v>0.34739288810757152</v>
      </c>
      <c r="P16" s="30">
        <f t="shared" si="0"/>
        <v>0.63847447297314119</v>
      </c>
      <c r="Q16" s="35">
        <v>0.81144501695054783</v>
      </c>
    </row>
    <row r="17" spans="1:17" s="20" customFormat="1" ht="20.25" customHeight="1">
      <c r="A17" s="32" t="s">
        <v>36</v>
      </c>
      <c r="B17" s="22">
        <f>'Daily Flow-223'!AH13</f>
        <v>0.53559999999999997</v>
      </c>
      <c r="C17" s="23">
        <f>'Daily Flow-223'!AI13</f>
        <v>1.7853333333333332E-2</v>
      </c>
      <c r="D17" s="23">
        <f>'Daily Flow-223'!AJ13</f>
        <v>3.6900000000000002E-2</v>
      </c>
      <c r="E17" s="24">
        <v>0</v>
      </c>
      <c r="F17" s="24">
        <v>0</v>
      </c>
      <c r="G17" s="36">
        <f t="shared" si="5"/>
        <v>0</v>
      </c>
      <c r="H17" s="26">
        <v>-2.7E-2</v>
      </c>
      <c r="I17" s="27">
        <v>-6.9470999999999995E-3</v>
      </c>
      <c r="J17" s="26">
        <v>-4.4999999999999998E-2</v>
      </c>
      <c r="K17" s="27">
        <v>-1.25235E-2</v>
      </c>
      <c r="L17" s="27">
        <f t="shared" si="2"/>
        <v>-1.9470599999999998E-2</v>
      </c>
      <c r="M17" s="22">
        <f t="shared" si="3"/>
        <v>0.51612939999999996</v>
      </c>
      <c r="N17" s="33">
        <v>0.53490425073022552</v>
      </c>
      <c r="O17" s="34">
        <f t="shared" si="4"/>
        <v>0.53490425073022552</v>
      </c>
      <c r="P17" s="30">
        <f t="shared" si="0"/>
        <v>1.0363762473717357</v>
      </c>
      <c r="Q17" s="35">
        <v>0.66971651261572673</v>
      </c>
    </row>
    <row r="18" spans="1:17" s="20" customFormat="1" ht="20.25" customHeight="1">
      <c r="A18" s="32" t="s">
        <v>37</v>
      </c>
      <c r="B18" s="22">
        <f>'Daily Flow-223'!AH14</f>
        <v>0.61149999999999993</v>
      </c>
      <c r="C18" s="23">
        <f>'Daily Flow-223'!AI14</f>
        <v>1.9725806451612902E-2</v>
      </c>
      <c r="D18" s="23">
        <f>'Daily Flow-223'!AJ14</f>
        <v>3.3799999999999997E-2</v>
      </c>
      <c r="E18" s="24">
        <v>1.03E-4</v>
      </c>
      <c r="F18" s="24">
        <v>0</v>
      </c>
      <c r="G18" s="36">
        <f t="shared" si="5"/>
        <v>1.03E-4</v>
      </c>
      <c r="H18" s="26">
        <v>-2.7E-2</v>
      </c>
      <c r="I18" s="27">
        <v>-8.0136000000000009E-3</v>
      </c>
      <c r="J18" s="26">
        <v>-4.4999999999999998E-2</v>
      </c>
      <c r="K18" s="27">
        <v>-1.41615E-2</v>
      </c>
      <c r="L18" s="27">
        <f t="shared" si="2"/>
        <v>-2.2175100000000003E-2</v>
      </c>
      <c r="M18" s="22">
        <f t="shared" si="3"/>
        <v>0.58922189999999997</v>
      </c>
      <c r="N18" s="33">
        <v>0.4760040231705322</v>
      </c>
      <c r="O18" s="34">
        <f t="shared" si="4"/>
        <v>0.47610702317053222</v>
      </c>
      <c r="P18" s="30">
        <f t="shared" si="0"/>
        <v>0.80788546889929858</v>
      </c>
      <c r="Q18" s="35">
        <v>0.80868186779974804</v>
      </c>
    </row>
    <row r="19" spans="1:17" s="20" customFormat="1" ht="20.25" customHeight="1">
      <c r="A19" s="32" t="s">
        <v>38</v>
      </c>
      <c r="B19" s="22">
        <f>'Daily Flow-223'!AH15</f>
        <v>0.6341</v>
      </c>
      <c r="C19" s="23">
        <f>'Daily Flow-223'!AI15</f>
        <v>2.1136666666666668E-2</v>
      </c>
      <c r="D19" s="23">
        <f>'Daily Flow-223'!AJ15</f>
        <v>2.9100000000000001E-2</v>
      </c>
      <c r="E19" s="24">
        <v>0</v>
      </c>
      <c r="F19" s="24">
        <v>0</v>
      </c>
      <c r="G19" s="36">
        <f t="shared" si="5"/>
        <v>0</v>
      </c>
      <c r="H19" s="26">
        <v>-2.7E-2</v>
      </c>
      <c r="I19" s="27">
        <v>-8.2997999999999978E-3</v>
      </c>
      <c r="J19" s="26">
        <v>-4.4999999999999998E-2</v>
      </c>
      <c r="K19" s="27">
        <v>-1.4701499999999999E-2</v>
      </c>
      <c r="L19" s="27">
        <f t="shared" si="2"/>
        <v>-2.3001299999999995E-2</v>
      </c>
      <c r="M19" s="22">
        <f t="shared" si="3"/>
        <v>0.61109869999999999</v>
      </c>
      <c r="N19" s="33">
        <v>0.47596489439640971</v>
      </c>
      <c r="O19" s="34">
        <f t="shared" si="4"/>
        <v>0.47596489439640971</v>
      </c>
      <c r="P19" s="30">
        <f t="shared" si="0"/>
        <v>0.77886746346606484</v>
      </c>
      <c r="Q19" s="35">
        <v>0.9259589387264312</v>
      </c>
    </row>
    <row r="20" spans="1:17" s="20" customFormat="1" ht="20.25" customHeight="1">
      <c r="A20" s="38" t="s">
        <v>39</v>
      </c>
      <c r="B20" s="22">
        <f>'Daily Flow-223'!AH16</f>
        <v>0.62519999999999987</v>
      </c>
      <c r="C20" s="23">
        <f>'Daily Flow-223'!AI16</f>
        <v>2.0167741935483867E-2</v>
      </c>
      <c r="D20" s="23">
        <f>'Daily Flow-223'!AJ16</f>
        <v>2.81E-2</v>
      </c>
      <c r="E20" s="24">
        <v>0</v>
      </c>
      <c r="F20" s="24">
        <v>0</v>
      </c>
      <c r="G20" s="36">
        <f t="shared" si="5"/>
        <v>0</v>
      </c>
      <c r="H20" s="26">
        <v>-2.7E-2</v>
      </c>
      <c r="I20" s="27">
        <v>-8.2161000000000005E-3</v>
      </c>
      <c r="J20" s="26">
        <v>-4.4999999999999998E-2</v>
      </c>
      <c r="K20" s="27">
        <v>-1.4440499999999995E-2</v>
      </c>
      <c r="L20" s="27">
        <f t="shared" si="2"/>
        <v>-2.2656599999999995E-2</v>
      </c>
      <c r="M20" s="22">
        <f t="shared" si="3"/>
        <v>0.60254339999999984</v>
      </c>
      <c r="N20" s="39">
        <v>0.47308130267692378</v>
      </c>
      <c r="O20" s="34">
        <f t="shared" si="4"/>
        <v>0.47308130267692378</v>
      </c>
      <c r="P20" s="30">
        <f t="shared" si="0"/>
        <v>0.78514062667838347</v>
      </c>
      <c r="Q20" s="35">
        <v>0.89993930307158299</v>
      </c>
    </row>
    <row r="21" spans="1:17" s="20" customFormat="1" ht="20.25" customHeight="1">
      <c r="A21" s="40" t="s">
        <v>40</v>
      </c>
      <c r="B21" s="41">
        <f>SUM(B9:B20)</f>
        <v>8.2211999999999996</v>
      </c>
      <c r="C21" s="42">
        <f>AVERAGE(C9:C20)</f>
        <v>2.2566595622119819E-2</v>
      </c>
      <c r="D21" s="42">
        <f>MAX(D9:D20)</f>
        <v>0.1522</v>
      </c>
      <c r="E21" s="43">
        <f>SUM(E9:E20)</f>
        <v>1.03E-4</v>
      </c>
      <c r="F21" s="43">
        <f>SUM(F9:F20)</f>
        <v>0.25458000000000003</v>
      </c>
      <c r="G21" s="44">
        <f>SUM(G9:G20)</f>
        <v>0.25468300000000005</v>
      </c>
      <c r="H21" s="45"/>
      <c r="I21" s="46">
        <f>SUM(I9:I20)</f>
        <v>7.1898299999999998E-2</v>
      </c>
      <c r="J21" s="45"/>
      <c r="K21" s="46">
        <f>SUM(K9:K20)</f>
        <v>-2.9653260000000001E-2</v>
      </c>
      <c r="L21" s="46">
        <f>SUM(L9:L20)</f>
        <v>4.2245039999999984E-2</v>
      </c>
      <c r="M21" s="47">
        <f>SUM(M9:M20)</f>
        <v>8.0087620399999988</v>
      </c>
      <c r="N21" s="48">
        <f>SUM(N9:N20)</f>
        <v>6.3103505927682439</v>
      </c>
      <c r="O21" s="49">
        <f>SUM(O9:O20)</f>
        <v>6.5650335927682448</v>
      </c>
      <c r="P21" s="50"/>
    </row>
    <row r="22" spans="1:17" s="20" customFormat="1" ht="20.25" customHeight="1">
      <c r="A22" s="7"/>
      <c r="B22" s="34">
        <f>SUM(B9:B20)</f>
        <v>8.2211999999999996</v>
      </c>
      <c r="L22" s="34">
        <f>SUM(L9:L20)</f>
        <v>4.2245039999999984E-2</v>
      </c>
      <c r="N22" s="43"/>
      <c r="O22" s="34">
        <f>SUM(O9:O20)</f>
        <v>6.5650335927682448</v>
      </c>
    </row>
    <row r="23" spans="1:17" ht="21.75" customHeight="1">
      <c r="A23" s="51"/>
      <c r="B23" s="52">
        <f>B21-'Daily Flow-223'!AH17</f>
        <v>0</v>
      </c>
      <c r="C23" s="53" t="s">
        <v>41</v>
      </c>
      <c r="D23" s="54"/>
      <c r="E23" s="55"/>
      <c r="F23" s="55"/>
      <c r="G23" s="7"/>
      <c r="H23" s="7"/>
      <c r="I23" s="7"/>
      <c r="J23" s="7"/>
      <c r="K23" s="7"/>
      <c r="L23" s="56"/>
      <c r="M23" s="57" t="s">
        <v>42</v>
      </c>
      <c r="N23" s="58">
        <v>0.47308130267692405</v>
      </c>
    </row>
    <row r="24" spans="1:17">
      <c r="A24" s="59"/>
      <c r="B24" s="55"/>
      <c r="C24" s="55"/>
      <c r="D24" s="55"/>
      <c r="E24" s="55"/>
      <c r="F24" s="55"/>
      <c r="G24" s="7"/>
      <c r="H24" s="7"/>
      <c r="I24" s="7"/>
      <c r="J24" s="7"/>
      <c r="K24" s="7"/>
      <c r="L24" s="7"/>
      <c r="M24" s="7"/>
      <c r="N24" s="32"/>
      <c r="O24" s="60" t="s">
        <v>43</v>
      </c>
      <c r="P24" s="61">
        <f>O22/(B22+L22)</f>
        <v>0.7944669034512325</v>
      </c>
    </row>
    <row r="25" spans="1:17">
      <c r="A25" s="62" t="s">
        <v>44</v>
      </c>
      <c r="B25" s="55"/>
      <c r="C25" s="55"/>
      <c r="D25" s="63"/>
      <c r="E25" s="64" t="s">
        <v>45</v>
      </c>
      <c r="F25" s="65">
        <v>0</v>
      </c>
      <c r="G25" s="7"/>
      <c r="H25" s="7"/>
      <c r="I25" s="7"/>
      <c r="J25" s="7"/>
      <c r="K25" s="7"/>
      <c r="L25" s="7"/>
      <c r="M25" s="7"/>
      <c r="N25" s="66"/>
      <c r="O25" s="7"/>
    </row>
    <row r="26" spans="1:17">
      <c r="A26" s="67"/>
      <c r="B26" s="7"/>
      <c r="C26" s="7"/>
      <c r="D26" s="7"/>
      <c r="E26" s="7"/>
      <c r="F26" s="7"/>
      <c r="G26" s="7"/>
      <c r="H26" s="7"/>
      <c r="I26" s="3"/>
      <c r="J26" s="3"/>
      <c r="K26" s="3"/>
      <c r="L26" s="3"/>
      <c r="M26" s="7"/>
      <c r="N26" s="7"/>
      <c r="O26" s="7"/>
    </row>
    <row r="27" spans="1:17" ht="15" thickBot="1">
      <c r="A27" s="7"/>
      <c r="B27" s="7"/>
      <c r="C27" s="7"/>
      <c r="D27" s="7"/>
      <c r="E27" s="7"/>
      <c r="F27" s="7"/>
      <c r="G27" s="7"/>
      <c r="H27" s="7"/>
      <c r="I27" s="3"/>
      <c r="J27" s="3"/>
      <c r="K27" s="3"/>
      <c r="L27" s="3"/>
      <c r="M27" s="7"/>
      <c r="N27" s="7"/>
      <c r="O27" s="7"/>
    </row>
    <row r="28" spans="1:17" ht="15" thickBot="1">
      <c r="H28" s="68" t="s">
        <v>46</v>
      </c>
      <c r="I28" s="143" t="s">
        <v>47</v>
      </c>
      <c r="J28" s="144"/>
      <c r="L28" s="69"/>
    </row>
    <row r="29" spans="1:17">
      <c r="H29" s="70" t="s">
        <v>48</v>
      </c>
      <c r="I29" s="71" t="s">
        <v>49</v>
      </c>
      <c r="J29" s="71" t="s">
        <v>50</v>
      </c>
      <c r="K29" s="72" t="s">
        <v>51</v>
      </c>
    </row>
    <row r="30" spans="1:17">
      <c r="H30" s="70" t="s">
        <v>52</v>
      </c>
      <c r="I30" s="73">
        <v>4.0500000000000001E-2</v>
      </c>
      <c r="J30" s="70">
        <v>0.1132</v>
      </c>
      <c r="K30" s="72">
        <f>J30*I30</f>
        <v>4.5846000000000003E-3</v>
      </c>
    </row>
    <row r="31" spans="1:17">
      <c r="H31" s="74" t="s">
        <v>53</v>
      </c>
      <c r="I31" s="73">
        <v>-2.7E-2</v>
      </c>
      <c r="J31" s="70">
        <v>0.15230000000000002</v>
      </c>
      <c r="K31" s="72">
        <f>J31*I31</f>
        <v>-4.1121000000000005E-3</v>
      </c>
      <c r="L31" s="142"/>
      <c r="M31" s="142"/>
    </row>
    <row r="32" spans="1:17" ht="15">
      <c r="K32" s="75">
        <f>SUM(K30:K31)</f>
        <v>4.7249999999999983E-4</v>
      </c>
      <c r="L32" s="76"/>
      <c r="M32" s="76"/>
    </row>
    <row r="33" spans="8:13" ht="15" thickBot="1">
      <c r="I33" s="77"/>
      <c r="J33" s="78"/>
      <c r="K33" s="79"/>
      <c r="L33" s="78"/>
      <c r="M33" s="79"/>
    </row>
    <row r="34" spans="8:13" ht="15" thickBot="1">
      <c r="H34" s="68" t="s">
        <v>54</v>
      </c>
      <c r="I34" s="143" t="s">
        <v>47</v>
      </c>
      <c r="J34" s="144"/>
      <c r="L34" s="78"/>
      <c r="M34" s="79"/>
    </row>
    <row r="35" spans="8:13">
      <c r="H35" s="70" t="s">
        <v>48</v>
      </c>
      <c r="I35" s="71" t="s">
        <v>49</v>
      </c>
      <c r="J35" s="71" t="s">
        <v>50</v>
      </c>
      <c r="K35" s="72" t="s">
        <v>51</v>
      </c>
      <c r="L35" s="76"/>
      <c r="M35" s="80"/>
    </row>
    <row r="36" spans="8:13">
      <c r="H36" s="70" t="s">
        <v>52</v>
      </c>
      <c r="I36" s="73">
        <v>1.18E-2</v>
      </c>
      <c r="J36" s="70">
        <v>0.11990000000000001</v>
      </c>
      <c r="K36" s="72">
        <f>J36*I36</f>
        <v>1.41482E-3</v>
      </c>
    </row>
    <row r="37" spans="8:13">
      <c r="H37" s="74" t="s">
        <v>53</v>
      </c>
      <c r="I37" s="73">
        <v>-4.4999999999999998E-2</v>
      </c>
      <c r="J37" s="70">
        <v>0.16420000000000001</v>
      </c>
      <c r="K37" s="72">
        <f>J37*I37</f>
        <v>-7.3890000000000006E-3</v>
      </c>
    </row>
    <row r="38" spans="8:13" ht="15">
      <c r="K38" s="75">
        <f>SUM(K36:K37)</f>
        <v>-5.9741800000000008E-3</v>
      </c>
    </row>
  </sheetData>
  <mergeCells count="7">
    <mergeCell ref="L31:M31"/>
    <mergeCell ref="I34:J34"/>
    <mergeCell ref="H6:K6"/>
    <mergeCell ref="E7:G7"/>
    <mergeCell ref="H7:I7"/>
    <mergeCell ref="J7:K7"/>
    <mergeCell ref="I28:J28"/>
  </mergeCells>
  <conditionalFormatting sqref="D9:D20">
    <cfRule type="cellIs" dxfId="0" priority="1" operator="greaterThan">
      <formula>0.288</formula>
    </cfRule>
  </conditionalFormatting>
  <hyperlinks>
    <hyperlink ref="A7" location="'Hyper Links'!A1" display="'Hyper Links'!A1" xr:uid="{20B37570-BA86-4E66-9E8F-C13B3799FB6C}"/>
    <hyperlink ref="A25" location="'Water Loss-Use'!A1" display="'Water Loss-Use'!A1" xr:uid="{95C5FEF6-F029-4DCE-914E-500C846F50B3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7A67-4D3D-4E05-8A0D-2DA44675AA52}">
  <sheetPr>
    <tabColor rgb="FF00B050"/>
  </sheetPr>
  <dimension ref="A1:AT17"/>
  <sheetViews>
    <sheetView topLeftCell="T1" zoomScale="110" zoomScaleNormal="110" workbookViewId="0">
      <selection activeCell="A7" sqref="A7"/>
    </sheetView>
  </sheetViews>
  <sheetFormatPr defaultRowHeight="14.25"/>
  <cols>
    <col min="1" max="1" width="13.125" customWidth="1"/>
    <col min="2" max="2" width="8.75" customWidth="1"/>
    <col min="3" max="3" width="9.25" customWidth="1"/>
    <col min="4" max="4" width="8.5" customWidth="1"/>
    <col min="5" max="32" width="7.625" customWidth="1"/>
    <col min="33" max="33" width="0.875" customWidth="1"/>
    <col min="34" max="36" width="7.625" customWidth="1"/>
    <col min="37" max="37" width="7.75" style="115" customWidth="1"/>
  </cols>
  <sheetData>
    <row r="1" spans="1:46" ht="15.75">
      <c r="A1" s="2" t="s">
        <v>55</v>
      </c>
      <c r="B1" s="81"/>
      <c r="C1" s="82"/>
      <c r="D1" s="81"/>
      <c r="E1" s="83"/>
      <c r="F1" s="84" t="s">
        <v>56</v>
      </c>
      <c r="G1" s="81"/>
      <c r="H1" s="81"/>
      <c r="I1" s="81"/>
      <c r="J1" s="81"/>
      <c r="K1" s="9" t="s">
        <v>6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7"/>
      <c r="AH1" s="83"/>
      <c r="AI1" s="81"/>
      <c r="AJ1" s="81"/>
      <c r="AK1" s="85"/>
      <c r="AL1" s="7"/>
    </row>
    <row r="2" spans="1:46">
      <c r="A2" s="86"/>
      <c r="B2" s="81"/>
      <c r="C2" s="82"/>
      <c r="D2" s="81"/>
      <c r="E2" s="83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7"/>
      <c r="AH2" s="83"/>
      <c r="AI2" s="81"/>
      <c r="AJ2" s="81"/>
      <c r="AK2" s="85"/>
      <c r="AL2" s="7"/>
    </row>
    <row r="3" spans="1:46">
      <c r="A3" s="87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7"/>
      <c r="AH3" s="83"/>
      <c r="AI3" s="81"/>
      <c r="AJ3" s="81"/>
      <c r="AK3" s="85"/>
      <c r="AL3" s="7"/>
    </row>
    <row r="4" spans="1:46" ht="20.100000000000001" customHeight="1">
      <c r="A4" s="88" t="s">
        <v>57</v>
      </c>
      <c r="B4" s="88">
        <v>1</v>
      </c>
      <c r="C4" s="88">
        <v>2</v>
      </c>
      <c r="D4" s="88">
        <v>3</v>
      </c>
      <c r="E4" s="88">
        <v>4</v>
      </c>
      <c r="F4" s="88">
        <v>5</v>
      </c>
      <c r="G4" s="88">
        <v>6</v>
      </c>
      <c r="H4" s="88">
        <v>7</v>
      </c>
      <c r="I4" s="88">
        <v>8</v>
      </c>
      <c r="J4" s="88">
        <v>9</v>
      </c>
      <c r="K4" s="88">
        <v>10</v>
      </c>
      <c r="L4" s="88">
        <v>11</v>
      </c>
      <c r="M4" s="88">
        <v>12</v>
      </c>
      <c r="N4" s="88">
        <v>13</v>
      </c>
      <c r="O4" s="88">
        <v>14</v>
      </c>
      <c r="P4" s="88">
        <v>15</v>
      </c>
      <c r="Q4" s="88">
        <v>16</v>
      </c>
      <c r="R4" s="88">
        <v>17</v>
      </c>
      <c r="S4" s="88">
        <v>18</v>
      </c>
      <c r="T4" s="88">
        <v>19</v>
      </c>
      <c r="U4" s="88">
        <v>20</v>
      </c>
      <c r="V4" s="88">
        <v>21</v>
      </c>
      <c r="W4" s="88">
        <v>22</v>
      </c>
      <c r="X4" s="88">
        <v>23</v>
      </c>
      <c r="Y4" s="88">
        <v>24</v>
      </c>
      <c r="Z4" s="88">
        <v>25</v>
      </c>
      <c r="AA4" s="88">
        <v>26</v>
      </c>
      <c r="AB4" s="88">
        <v>27</v>
      </c>
      <c r="AC4" s="88">
        <v>28</v>
      </c>
      <c r="AD4" s="88">
        <v>29</v>
      </c>
      <c r="AE4" s="88">
        <v>30</v>
      </c>
      <c r="AF4" s="88">
        <v>31</v>
      </c>
      <c r="AG4" s="89"/>
      <c r="AH4" s="90" t="s">
        <v>58</v>
      </c>
      <c r="AI4" s="90" t="s">
        <v>59</v>
      </c>
      <c r="AJ4" s="90" t="s">
        <v>60</v>
      </c>
      <c r="AK4" s="91" t="s">
        <v>61</v>
      </c>
      <c r="AL4" s="92"/>
      <c r="AM4" s="93"/>
      <c r="AN4" s="93"/>
      <c r="AO4" s="93"/>
      <c r="AP4" s="93"/>
      <c r="AQ4" s="92"/>
      <c r="AR4" s="94"/>
      <c r="AS4" s="95"/>
      <c r="AT4" s="95"/>
    </row>
    <row r="5" spans="1:46" ht="21.75" customHeight="1">
      <c r="A5" s="96">
        <v>43466</v>
      </c>
      <c r="B5" s="97">
        <v>2.3900000000000001E-2</v>
      </c>
      <c r="C5" s="97">
        <v>2.3100000000000002E-2</v>
      </c>
      <c r="D5" s="97">
        <v>1.8200000000000001E-2</v>
      </c>
      <c r="E5" s="97">
        <v>2.3399999999999997E-2</v>
      </c>
      <c r="F5" s="97">
        <v>2.1600000000000001E-2</v>
      </c>
      <c r="G5" s="97">
        <v>3.5099999999999999E-2</v>
      </c>
      <c r="H5" s="97">
        <v>3.5199999999999995E-2</v>
      </c>
      <c r="I5" s="97">
        <v>2.7199999999999998E-2</v>
      </c>
      <c r="J5" s="97">
        <v>2.4799999999999999E-2</v>
      </c>
      <c r="K5" s="97">
        <v>2.0999999999999998E-2</v>
      </c>
      <c r="L5" s="97">
        <v>2.1299999999999999E-2</v>
      </c>
      <c r="M5" s="97">
        <v>2.5500000000000002E-2</v>
      </c>
      <c r="N5" s="97">
        <v>3.0200000000000001E-2</v>
      </c>
      <c r="O5" s="97">
        <v>2.9700000000000001E-2</v>
      </c>
      <c r="P5" s="97">
        <v>1.8200000000000001E-2</v>
      </c>
      <c r="Q5" s="97">
        <v>2.6499999999999999E-2</v>
      </c>
      <c r="R5" s="97">
        <v>1.78E-2</v>
      </c>
      <c r="S5" s="97">
        <v>2.98E-2</v>
      </c>
      <c r="T5" s="97">
        <v>1.7500000000000002E-2</v>
      </c>
      <c r="U5" s="97">
        <v>2.3300000000000001E-2</v>
      </c>
      <c r="V5" s="97">
        <v>2.5600000000000001E-2</v>
      </c>
      <c r="W5" s="97">
        <v>2.0299999999999999E-2</v>
      </c>
      <c r="X5" s="97">
        <v>2.52E-2</v>
      </c>
      <c r="Y5" s="97">
        <v>2.12E-2</v>
      </c>
      <c r="Z5" s="97">
        <v>3.0499999999999999E-2</v>
      </c>
      <c r="AA5" s="97">
        <v>2.23E-2</v>
      </c>
      <c r="AB5" s="97">
        <v>2.18E-2</v>
      </c>
      <c r="AC5" s="97">
        <v>2.8200000000000003E-2</v>
      </c>
      <c r="AD5" s="97">
        <v>1.77E-2</v>
      </c>
      <c r="AE5" s="97">
        <v>2.53E-2</v>
      </c>
      <c r="AF5" s="97">
        <v>1.95E-2</v>
      </c>
      <c r="AG5" s="98"/>
      <c r="AH5" s="99">
        <v>0.75090000000000001</v>
      </c>
      <c r="AI5" s="100">
        <v>2.4222580645161289E-2</v>
      </c>
      <c r="AJ5" s="101">
        <v>3.5199999999999995E-2</v>
      </c>
      <c r="AK5" s="102">
        <v>0</v>
      </c>
      <c r="AL5" s="103"/>
    </row>
    <row r="6" spans="1:46" ht="21.75" customHeight="1">
      <c r="A6" s="104" t="s">
        <v>27</v>
      </c>
      <c r="B6" s="97">
        <v>2.87E-2</v>
      </c>
      <c r="C6" s="97">
        <v>1.6300000000000002E-2</v>
      </c>
      <c r="D6" s="97">
        <v>2.3300000000000001E-2</v>
      </c>
      <c r="E6" s="97">
        <v>2.7699999999999999E-2</v>
      </c>
      <c r="F6" s="97">
        <v>2.1999999999999999E-2</v>
      </c>
      <c r="G6" s="97">
        <v>2.52E-2</v>
      </c>
      <c r="H6" s="97">
        <v>2.7200000000000002E-2</v>
      </c>
      <c r="I6" s="97">
        <v>3.5200000000000002E-2</v>
      </c>
      <c r="J6" s="97">
        <v>2.92E-2</v>
      </c>
      <c r="K6" s="97">
        <v>2.7300000000000001E-2</v>
      </c>
      <c r="L6" s="97">
        <v>2.86E-2</v>
      </c>
      <c r="M6" s="97">
        <v>1.8200000000000001E-2</v>
      </c>
      <c r="N6" s="97">
        <v>2.76E-2</v>
      </c>
      <c r="O6" s="97">
        <v>1.4499999999999999E-2</v>
      </c>
      <c r="P6" s="97">
        <v>4.2799999999999998E-2</v>
      </c>
      <c r="Q6" s="97">
        <v>2.5999999999999999E-2</v>
      </c>
      <c r="R6" s="97">
        <v>3.15E-2</v>
      </c>
      <c r="S6" s="97">
        <v>3.0200000000000001E-2</v>
      </c>
      <c r="T6" s="97">
        <v>2.9600000000000001E-2</v>
      </c>
      <c r="U6" s="97">
        <v>3.1600000000000003E-2</v>
      </c>
      <c r="V6" s="97">
        <v>2.1499999999999998E-2</v>
      </c>
      <c r="W6" s="97">
        <v>3.0800000000000001E-2</v>
      </c>
      <c r="X6" s="97">
        <v>2.9700000000000001E-2</v>
      </c>
      <c r="Y6" s="97">
        <v>2.8999999999999998E-2</v>
      </c>
      <c r="Z6" s="97">
        <v>2.76E-2</v>
      </c>
      <c r="AA6" s="97">
        <v>2.1499999999999998E-2</v>
      </c>
      <c r="AB6" s="97">
        <v>2.5899999999999999E-2</v>
      </c>
      <c r="AC6" s="97">
        <v>2.9200000000000004E-2</v>
      </c>
      <c r="AD6" s="105"/>
      <c r="AE6" s="106"/>
      <c r="AF6" s="106"/>
      <c r="AG6" s="98"/>
      <c r="AH6" s="99">
        <v>0.75789999999999991</v>
      </c>
      <c r="AI6" s="100">
        <v>2.706785714285714E-2</v>
      </c>
      <c r="AJ6" s="101">
        <v>4.2799999999999998E-2</v>
      </c>
      <c r="AK6" s="107">
        <v>0</v>
      </c>
      <c r="AL6" s="8"/>
    </row>
    <row r="7" spans="1:46" ht="21.75" customHeight="1">
      <c r="A7" s="104" t="s">
        <v>28</v>
      </c>
      <c r="B7" s="97">
        <v>2.6299999999999997E-2</v>
      </c>
      <c r="C7" s="97">
        <v>2.47E-2</v>
      </c>
      <c r="D7" s="97">
        <v>2.3099999999999999E-2</v>
      </c>
      <c r="E7" s="97">
        <v>3.6600000000000001E-2</v>
      </c>
      <c r="F7" s="97">
        <v>2.1600000000000001E-2</v>
      </c>
      <c r="G7" s="97">
        <v>4.1399999999999999E-2</v>
      </c>
      <c r="H7" s="97">
        <v>3.3599999999999998E-2</v>
      </c>
      <c r="I7" s="97">
        <v>3.7100000000000001E-2</v>
      </c>
      <c r="J7" s="97">
        <v>1.8200000000000001E-2</v>
      </c>
      <c r="K7" s="97">
        <v>3.2500000000000001E-2</v>
      </c>
      <c r="L7" s="97">
        <v>2.81E-2</v>
      </c>
      <c r="M7" s="97">
        <v>2.9899999999999999E-2</v>
      </c>
      <c r="N7" s="97">
        <v>2.4E-2</v>
      </c>
      <c r="O7" s="97">
        <v>3.3500000000000002E-2</v>
      </c>
      <c r="P7" s="97">
        <v>3.5299999999999998E-2</v>
      </c>
      <c r="Q7" s="97">
        <v>2.0199999999999999E-2</v>
      </c>
      <c r="R7" s="97">
        <v>2.87E-2</v>
      </c>
      <c r="S7" s="97">
        <v>2.8400000000000002E-2</v>
      </c>
      <c r="T7" s="97">
        <v>3.1699999999999999E-2</v>
      </c>
      <c r="U7" s="97">
        <v>1.0700000000000001E-2</v>
      </c>
      <c r="V7" s="97">
        <v>2.3E-2</v>
      </c>
      <c r="W7" s="97">
        <v>2.9100000000000001E-2</v>
      </c>
      <c r="X7" s="97">
        <v>1.7899999999999999E-2</v>
      </c>
      <c r="Y7" s="97">
        <v>2.5399999999999999E-2</v>
      </c>
      <c r="Z7" s="97">
        <v>4.5600000000000002E-2</v>
      </c>
      <c r="AA7" s="97">
        <v>2.3400000000000001E-2</v>
      </c>
      <c r="AB7" s="97">
        <v>2.7E-2</v>
      </c>
      <c r="AC7" s="97">
        <v>2.3900000000000001E-2</v>
      </c>
      <c r="AD7" s="97">
        <v>0.03</v>
      </c>
      <c r="AE7" s="97">
        <v>1.49E-2</v>
      </c>
      <c r="AF7" s="97">
        <v>3.3099999999999997E-2</v>
      </c>
      <c r="AG7" s="98"/>
      <c r="AH7" s="99">
        <v>0.85890000000000022</v>
      </c>
      <c r="AI7" s="100">
        <v>2.7706451612903232E-2</v>
      </c>
      <c r="AJ7" s="101">
        <v>4.5600000000000002E-2</v>
      </c>
      <c r="AK7" s="107">
        <v>0</v>
      </c>
      <c r="AL7" s="108"/>
    </row>
    <row r="8" spans="1:46" ht="21.75" customHeight="1">
      <c r="A8" s="104" t="s">
        <v>29</v>
      </c>
      <c r="B8" s="97">
        <v>3.3000000000000002E-2</v>
      </c>
      <c r="C8" s="97">
        <v>2.0499999999999997E-2</v>
      </c>
      <c r="D8" s="97">
        <v>2.9499999999999998E-2</v>
      </c>
      <c r="E8" s="97">
        <v>2.7200000000000002E-2</v>
      </c>
      <c r="F8" s="97">
        <v>1.89E-2</v>
      </c>
      <c r="G8" s="97">
        <v>1.5300000000000001E-2</v>
      </c>
      <c r="H8" s="97">
        <v>2.5099999999999997E-2</v>
      </c>
      <c r="I8" s="97">
        <v>2.5000000000000001E-2</v>
      </c>
      <c r="J8" s="97">
        <v>2.01E-2</v>
      </c>
      <c r="K8" s="97">
        <v>2.3300000000000001E-2</v>
      </c>
      <c r="L8" s="97">
        <v>1.5800000000000002E-2</v>
      </c>
      <c r="M8" s="97">
        <v>2.0199999999999999E-2</v>
      </c>
      <c r="N8" s="97">
        <v>2.6200000000000001E-2</v>
      </c>
      <c r="O8" s="97">
        <v>3.2199999999999999E-2</v>
      </c>
      <c r="P8" s="97">
        <v>3.7499999999999999E-2</v>
      </c>
      <c r="Q8" s="97">
        <v>2.3199999999999998E-2</v>
      </c>
      <c r="R8" s="97">
        <v>2.4799999999999999E-2</v>
      </c>
      <c r="S8" s="97">
        <v>1.5300000000000001E-2</v>
      </c>
      <c r="T8" s="97">
        <v>2.0499999999999997E-2</v>
      </c>
      <c r="U8" s="97">
        <v>2.0200000000000003E-2</v>
      </c>
      <c r="V8" s="97">
        <v>2.0299999999999999E-2</v>
      </c>
      <c r="W8" s="97">
        <v>1.8800000000000001E-2</v>
      </c>
      <c r="X8" s="97">
        <v>1.5099999999999999E-2</v>
      </c>
      <c r="Y8" s="97">
        <v>1.77E-2</v>
      </c>
      <c r="Z8" s="97">
        <v>1.4500000000000001E-2</v>
      </c>
      <c r="AA8" s="97">
        <v>2.1899999999999999E-2</v>
      </c>
      <c r="AB8" s="97">
        <v>1.61E-2</v>
      </c>
      <c r="AC8" s="97">
        <v>2.5899999999999999E-2</v>
      </c>
      <c r="AD8" s="97">
        <v>2.7999999999999997E-2</v>
      </c>
      <c r="AE8" s="97">
        <v>2.4500000000000001E-2</v>
      </c>
      <c r="AF8" s="106"/>
      <c r="AG8" s="98"/>
      <c r="AH8" s="99">
        <v>0.67659999999999998</v>
      </c>
      <c r="AI8" s="100">
        <v>2.2553333333333331E-2</v>
      </c>
      <c r="AJ8" s="101">
        <v>3.7499999999999999E-2</v>
      </c>
      <c r="AK8" s="107">
        <v>0</v>
      </c>
      <c r="AL8" s="8"/>
      <c r="AM8" s="109"/>
      <c r="AN8" s="109"/>
      <c r="AO8" s="109"/>
      <c r="AP8" s="109"/>
    </row>
    <row r="9" spans="1:46" ht="21.75" customHeight="1">
      <c r="A9" s="104" t="s">
        <v>30</v>
      </c>
      <c r="B9" s="97">
        <v>3.9099999999999996E-2</v>
      </c>
      <c r="C9" s="97">
        <v>2.29E-2</v>
      </c>
      <c r="D9" s="97">
        <v>1.8099999999999998E-2</v>
      </c>
      <c r="E9" s="97">
        <v>0.02</v>
      </c>
      <c r="F9" s="97">
        <v>1.5100000000000001E-2</v>
      </c>
      <c r="G9" s="97">
        <v>1.8299999999999997E-2</v>
      </c>
      <c r="H9" s="97">
        <v>2.0200000000000003E-2</v>
      </c>
      <c r="I9" s="97">
        <v>1.5099999999999999E-2</v>
      </c>
      <c r="J9" s="97">
        <v>2.2100000000000002E-2</v>
      </c>
      <c r="K9" s="97">
        <v>2.5999999999999999E-2</v>
      </c>
      <c r="L9" s="97">
        <v>1.6399999999999998E-2</v>
      </c>
      <c r="M9" s="97">
        <v>2.1700000000000001E-2</v>
      </c>
      <c r="N9" s="97">
        <v>1.5899999999999997E-2</v>
      </c>
      <c r="O9" s="97">
        <v>1.4700000000000001E-2</v>
      </c>
      <c r="P9" s="97">
        <v>1.5800000000000002E-2</v>
      </c>
      <c r="Q9" s="97">
        <v>1.8800000000000001E-2</v>
      </c>
      <c r="R9" s="97">
        <v>2.0700000000000003E-2</v>
      </c>
      <c r="S9" s="97">
        <v>1.06E-2</v>
      </c>
      <c r="T9" s="97">
        <v>2.4E-2</v>
      </c>
      <c r="U9" s="97">
        <v>2.8299999999999999E-2</v>
      </c>
      <c r="V9" s="97">
        <v>1.6799999999999999E-2</v>
      </c>
      <c r="W9" s="97">
        <v>2.1700000000000001E-2</v>
      </c>
      <c r="X9" s="97">
        <v>2.1999999999999999E-2</v>
      </c>
      <c r="Y9" s="97">
        <v>2.8200000000000003E-2</v>
      </c>
      <c r="Z9" s="97">
        <v>1.4499999999999999E-2</v>
      </c>
      <c r="AA9" s="97">
        <v>3.2300000000000002E-2</v>
      </c>
      <c r="AB9" s="97">
        <v>3.44E-2</v>
      </c>
      <c r="AC9" s="97">
        <v>2.7900000000000001E-2</v>
      </c>
      <c r="AD9" s="97">
        <v>3.4000000000000002E-2</v>
      </c>
      <c r="AE9" s="97">
        <v>3.1899999999999998E-2</v>
      </c>
      <c r="AF9" s="97">
        <v>6.0100000000000001E-2</v>
      </c>
      <c r="AG9" s="98"/>
      <c r="AH9" s="99">
        <v>0.72760000000000014</v>
      </c>
      <c r="AI9" s="100">
        <v>2.3470967741935488E-2</v>
      </c>
      <c r="AJ9" s="101">
        <v>6.0100000000000001E-2</v>
      </c>
      <c r="AK9" s="107">
        <v>0</v>
      </c>
      <c r="AL9" s="8"/>
    </row>
    <row r="10" spans="1:46" ht="21.75" customHeight="1">
      <c r="A10" s="104" t="s">
        <v>31</v>
      </c>
      <c r="B10" s="97">
        <v>5.28E-2</v>
      </c>
      <c r="C10" s="97">
        <v>4.53E-2</v>
      </c>
      <c r="D10" s="97">
        <v>0.1522</v>
      </c>
      <c r="E10" s="97">
        <v>0.10600000000000001</v>
      </c>
      <c r="F10" s="97">
        <v>6.1299999999999993E-2</v>
      </c>
      <c r="G10" s="97">
        <v>4.4600000000000001E-2</v>
      </c>
      <c r="H10" s="97">
        <v>5.6499999999999995E-2</v>
      </c>
      <c r="I10" s="97">
        <v>2.06E-2</v>
      </c>
      <c r="J10" s="97">
        <v>2.8400000000000002E-2</v>
      </c>
      <c r="K10" s="97">
        <v>2.8199999999999999E-2</v>
      </c>
      <c r="L10" s="97">
        <v>0.02</v>
      </c>
      <c r="M10" s="97">
        <v>1.7000000000000001E-2</v>
      </c>
      <c r="N10" s="97">
        <v>1.1299999999999999E-2</v>
      </c>
      <c r="O10" s="97">
        <v>1.9400000000000001E-2</v>
      </c>
      <c r="P10" s="97">
        <v>1.44E-2</v>
      </c>
      <c r="Q10" s="97">
        <v>0.02</v>
      </c>
      <c r="R10" s="97">
        <v>1.8200000000000001E-2</v>
      </c>
      <c r="S10" s="97">
        <v>9.9999999999999985E-3</v>
      </c>
      <c r="T10" s="97">
        <v>1.6500000000000001E-2</v>
      </c>
      <c r="U10" s="97">
        <v>1.4200000000000001E-2</v>
      </c>
      <c r="V10" s="97">
        <v>1.7100000000000001E-2</v>
      </c>
      <c r="W10" s="97">
        <v>1.03E-2</v>
      </c>
      <c r="X10" s="97">
        <v>2.0200000000000003E-2</v>
      </c>
      <c r="Y10" s="97">
        <v>2.1499999999999998E-2</v>
      </c>
      <c r="Z10" s="97">
        <v>1.54E-2</v>
      </c>
      <c r="AA10" s="97">
        <v>2.1699999999999997E-2</v>
      </c>
      <c r="AB10" s="97">
        <v>1.3100000000000001E-2</v>
      </c>
      <c r="AC10" s="97">
        <v>2.1999999999999999E-2</v>
      </c>
      <c r="AD10" s="97">
        <v>1.04E-2</v>
      </c>
      <c r="AE10" s="97">
        <v>1.6199999999999999E-2</v>
      </c>
      <c r="AF10" s="106"/>
      <c r="AG10" s="98"/>
      <c r="AH10" s="99">
        <v>0.92479999999999973</v>
      </c>
      <c r="AI10" s="100">
        <v>3.0826666666666658E-2</v>
      </c>
      <c r="AJ10" s="101">
        <v>0.1522</v>
      </c>
      <c r="AK10" s="107">
        <v>0</v>
      </c>
      <c r="AL10" s="110"/>
    </row>
    <row r="11" spans="1:46" ht="21.75" customHeight="1">
      <c r="A11" s="104" t="s">
        <v>32</v>
      </c>
      <c r="B11" s="97">
        <v>1.8099999999999998E-2</v>
      </c>
      <c r="C11" s="97">
        <v>1.3899999999999999E-2</v>
      </c>
      <c r="D11" s="97">
        <v>1.5100000000000001E-2</v>
      </c>
      <c r="E11" s="97">
        <v>1.2199999999999999E-2</v>
      </c>
      <c r="F11" s="97">
        <v>2.07E-2</v>
      </c>
      <c r="G11" s="97">
        <v>1.2E-2</v>
      </c>
      <c r="H11" s="97">
        <v>2.1100000000000001E-2</v>
      </c>
      <c r="I11" s="97">
        <v>2.2499999999999999E-2</v>
      </c>
      <c r="J11" s="97">
        <v>1.6400000000000001E-2</v>
      </c>
      <c r="K11" s="97">
        <v>1.9799999999999998E-2</v>
      </c>
      <c r="L11" s="97">
        <v>2.5399999999999999E-2</v>
      </c>
      <c r="M11" s="97">
        <v>1.7000000000000001E-2</v>
      </c>
      <c r="N11" s="97">
        <v>2.1299999999999999E-2</v>
      </c>
      <c r="O11" s="97">
        <v>1.37E-2</v>
      </c>
      <c r="P11" s="97">
        <v>2.1700000000000001E-2</v>
      </c>
      <c r="Q11" s="97">
        <v>1.9200000000000002E-2</v>
      </c>
      <c r="R11" s="97">
        <v>1.6500000000000001E-2</v>
      </c>
      <c r="S11" s="97">
        <v>1.21E-2</v>
      </c>
      <c r="T11" s="97">
        <v>2.0900000000000002E-2</v>
      </c>
      <c r="U11" s="97">
        <v>1.35E-2</v>
      </c>
      <c r="V11" s="97">
        <v>1.7399999999999999E-2</v>
      </c>
      <c r="W11" s="97">
        <v>1.9200000000000002E-2</v>
      </c>
      <c r="X11" s="97">
        <v>1.32E-2</v>
      </c>
      <c r="Y11" s="97">
        <v>1.6399999999999998E-2</v>
      </c>
      <c r="Z11" s="97">
        <v>2.3E-2</v>
      </c>
      <c r="AA11" s="97">
        <v>2.2199999999999998E-2</v>
      </c>
      <c r="AB11" s="97">
        <v>2.53E-2</v>
      </c>
      <c r="AC11" s="97">
        <v>2.2499999999999999E-2</v>
      </c>
      <c r="AD11" s="97">
        <v>2.01E-2</v>
      </c>
      <c r="AE11" s="97">
        <v>2.4799999999999999E-2</v>
      </c>
      <c r="AF11" s="97">
        <v>1.1300000000000001E-2</v>
      </c>
      <c r="AG11" s="98"/>
      <c r="AH11" s="99">
        <v>0.56850000000000001</v>
      </c>
      <c r="AI11" s="100">
        <v>1.8338709677419355E-2</v>
      </c>
      <c r="AJ11" s="101">
        <v>2.5399999999999999E-2</v>
      </c>
      <c r="AK11" s="107">
        <v>0</v>
      </c>
      <c r="AL11" s="110"/>
    </row>
    <row r="12" spans="1:46" ht="21.75" customHeight="1">
      <c r="A12" s="104" t="s">
        <v>33</v>
      </c>
      <c r="B12" s="97">
        <v>1.5599999999999999E-2</v>
      </c>
      <c r="C12" s="97">
        <v>2.1299999999999999E-2</v>
      </c>
      <c r="D12" s="97">
        <v>1.23E-2</v>
      </c>
      <c r="E12" s="97">
        <v>1.6799999999999999E-2</v>
      </c>
      <c r="F12" s="97">
        <v>1.7000000000000001E-2</v>
      </c>
      <c r="G12" s="97">
        <v>1.84E-2</v>
      </c>
      <c r="H12" s="97">
        <v>1.9200000000000002E-2</v>
      </c>
      <c r="I12" s="97">
        <v>2.2599999999999999E-2</v>
      </c>
      <c r="J12" s="97">
        <v>1.55E-2</v>
      </c>
      <c r="K12" s="97">
        <v>2.6599999999999999E-2</v>
      </c>
      <c r="L12" s="97">
        <v>1.54E-2</v>
      </c>
      <c r="M12" s="97">
        <v>1.6500000000000001E-2</v>
      </c>
      <c r="N12" s="97">
        <v>1.5899999999999997E-2</v>
      </c>
      <c r="O12" s="97">
        <v>1.3299999999999999E-2</v>
      </c>
      <c r="P12" s="97">
        <v>1.6799999999999999E-2</v>
      </c>
      <c r="Q12" s="97">
        <v>1.4800000000000001E-2</v>
      </c>
      <c r="R12" s="97">
        <v>1.67E-2</v>
      </c>
      <c r="S12" s="97">
        <v>0.02</v>
      </c>
      <c r="T12" s="97">
        <v>2.07E-2</v>
      </c>
      <c r="U12" s="97">
        <v>1.38E-2</v>
      </c>
      <c r="V12" s="97">
        <v>1.3100000000000001E-2</v>
      </c>
      <c r="W12" s="97">
        <v>1.6400000000000001E-2</v>
      </c>
      <c r="X12" s="97">
        <v>1.4499999999999999E-2</v>
      </c>
      <c r="Y12" s="97">
        <v>2.35E-2</v>
      </c>
      <c r="Z12" s="97">
        <v>1.5099999999999999E-2</v>
      </c>
      <c r="AA12" s="97">
        <v>1.67E-2</v>
      </c>
      <c r="AB12" s="97">
        <v>1.5699999999999999E-2</v>
      </c>
      <c r="AC12" s="97">
        <v>1.2500000000000001E-2</v>
      </c>
      <c r="AD12" s="97">
        <v>1.67E-2</v>
      </c>
      <c r="AE12" s="97">
        <v>4.1800000000000004E-2</v>
      </c>
      <c r="AF12" s="97">
        <v>1.44E-2</v>
      </c>
      <c r="AG12" s="98"/>
      <c r="AH12" s="99">
        <v>0.54959999999999998</v>
      </c>
      <c r="AI12" s="100">
        <v>1.7729032258064516E-2</v>
      </c>
      <c r="AJ12" s="101">
        <v>4.1800000000000004E-2</v>
      </c>
      <c r="AK12" s="107">
        <v>0</v>
      </c>
      <c r="AL12" s="111"/>
    </row>
    <row r="13" spans="1:46" ht="21.75" customHeight="1">
      <c r="A13" s="104" t="s">
        <v>36</v>
      </c>
      <c r="B13" s="97">
        <v>4.7000000000000002E-3</v>
      </c>
      <c r="C13" s="97">
        <v>1.7000000000000001E-2</v>
      </c>
      <c r="D13" s="97">
        <v>1.78E-2</v>
      </c>
      <c r="E13" s="97">
        <v>1.7100000000000001E-2</v>
      </c>
      <c r="F13" s="97">
        <v>1.5200000000000002E-2</v>
      </c>
      <c r="G13" s="97">
        <v>3.3500000000000002E-2</v>
      </c>
      <c r="H13" s="97">
        <v>1.29E-2</v>
      </c>
      <c r="I13" s="97">
        <v>1.5900000000000001E-2</v>
      </c>
      <c r="J13" s="97">
        <v>1.89E-2</v>
      </c>
      <c r="K13" s="97">
        <v>1.54E-2</v>
      </c>
      <c r="L13" s="97">
        <v>1.8700000000000001E-2</v>
      </c>
      <c r="M13" s="97">
        <v>1.2E-2</v>
      </c>
      <c r="N13" s="97">
        <v>2.2800000000000001E-2</v>
      </c>
      <c r="O13" s="97">
        <v>1.8099999999999998E-2</v>
      </c>
      <c r="P13" s="97">
        <v>1.38E-2</v>
      </c>
      <c r="Q13" s="97">
        <v>1.4700000000000001E-2</v>
      </c>
      <c r="R13" s="97">
        <v>1.5000000000000001E-2</v>
      </c>
      <c r="S13" s="97">
        <v>2.6799999999999997E-2</v>
      </c>
      <c r="T13" s="97">
        <v>2.7700000000000002E-2</v>
      </c>
      <c r="U13" s="97">
        <v>2.8299999999999999E-2</v>
      </c>
      <c r="V13" s="97">
        <v>3.6900000000000002E-2</v>
      </c>
      <c r="W13" s="97">
        <v>9.8999999999999991E-3</v>
      </c>
      <c r="X13" s="97">
        <v>8.8999999999999999E-3</v>
      </c>
      <c r="Y13" s="97">
        <v>1.46E-2</v>
      </c>
      <c r="Z13" s="97">
        <v>1.7100000000000001E-2</v>
      </c>
      <c r="AA13" s="97">
        <v>1.26E-2</v>
      </c>
      <c r="AB13" s="97">
        <v>1.7899999999999999E-2</v>
      </c>
      <c r="AC13" s="97">
        <v>1.6899999999999998E-2</v>
      </c>
      <c r="AD13" s="97">
        <v>1.6199999999999999E-2</v>
      </c>
      <c r="AE13" s="97">
        <v>1.83E-2</v>
      </c>
      <c r="AF13" s="106"/>
      <c r="AG13" s="98"/>
      <c r="AH13" s="99">
        <v>0.53559999999999997</v>
      </c>
      <c r="AI13" s="100">
        <v>1.7853333333333332E-2</v>
      </c>
      <c r="AJ13" s="101">
        <v>3.6900000000000002E-2</v>
      </c>
      <c r="AK13" s="107">
        <v>0</v>
      </c>
      <c r="AL13" s="112"/>
    </row>
    <row r="14" spans="1:46" ht="21.75" customHeight="1">
      <c r="A14" s="104" t="s">
        <v>37</v>
      </c>
      <c r="B14" s="97">
        <v>1.8499999999999999E-2</v>
      </c>
      <c r="C14" s="97">
        <v>1.54E-2</v>
      </c>
      <c r="D14" s="97">
        <v>1.35E-2</v>
      </c>
      <c r="E14" s="97">
        <v>1.95E-2</v>
      </c>
      <c r="F14" s="97">
        <v>1.18E-2</v>
      </c>
      <c r="G14" s="97">
        <v>2.12E-2</v>
      </c>
      <c r="H14" s="97">
        <v>2.5999999999999999E-2</v>
      </c>
      <c r="I14" s="97">
        <v>1.26E-2</v>
      </c>
      <c r="J14" s="97">
        <v>1.5699999999999999E-2</v>
      </c>
      <c r="K14" s="97">
        <v>1.2799999999999999E-2</v>
      </c>
      <c r="L14" s="97">
        <v>2.0299999999999999E-2</v>
      </c>
      <c r="M14" s="97">
        <v>1.9700000000000002E-2</v>
      </c>
      <c r="N14" s="97">
        <v>2.98E-2</v>
      </c>
      <c r="O14" s="97">
        <v>3.3799999999999997E-2</v>
      </c>
      <c r="P14" s="97">
        <v>2.1600000000000001E-2</v>
      </c>
      <c r="Q14" s="97">
        <v>2.07E-2</v>
      </c>
      <c r="R14" s="97">
        <v>1.9599999999999999E-2</v>
      </c>
      <c r="S14" s="97">
        <v>2.4399999999999998E-2</v>
      </c>
      <c r="T14" s="97">
        <v>1.0499999999999999E-2</v>
      </c>
      <c r="U14" s="97">
        <v>2.3400000000000001E-2</v>
      </c>
      <c r="V14" s="97">
        <v>2.3899999999999998E-2</v>
      </c>
      <c r="W14" s="97">
        <v>1.3599999999999999E-2</v>
      </c>
      <c r="X14" s="97">
        <v>2.0299999999999999E-2</v>
      </c>
      <c r="Y14" s="97">
        <v>2.2499999999999999E-2</v>
      </c>
      <c r="Z14" s="97">
        <v>2.1699999999999997E-2</v>
      </c>
      <c r="AA14" s="97">
        <v>1.2999999999999999E-2</v>
      </c>
      <c r="AB14" s="97">
        <v>2.0299999999999999E-2</v>
      </c>
      <c r="AC14" s="97">
        <v>2.8799999999999999E-2</v>
      </c>
      <c r="AD14" s="97">
        <v>1.7299999999999999E-2</v>
      </c>
      <c r="AE14" s="97">
        <v>2.1100000000000001E-2</v>
      </c>
      <c r="AF14" s="97">
        <v>1.8200000000000001E-2</v>
      </c>
      <c r="AG14" s="98"/>
      <c r="AH14" s="99">
        <v>0.61149999999999993</v>
      </c>
      <c r="AI14" s="100">
        <v>1.9725806451612902E-2</v>
      </c>
      <c r="AJ14" s="101">
        <v>3.3799999999999997E-2</v>
      </c>
      <c r="AK14" s="107">
        <v>0</v>
      </c>
      <c r="AL14" s="111"/>
    </row>
    <row r="15" spans="1:46" ht="21.75" customHeight="1">
      <c r="A15" s="104" t="s">
        <v>38</v>
      </c>
      <c r="B15" s="97">
        <v>2.3E-2</v>
      </c>
      <c r="C15" s="97">
        <v>1.2199999999999999E-2</v>
      </c>
      <c r="D15" s="97">
        <v>2.4300000000000002E-2</v>
      </c>
      <c r="E15" s="97">
        <v>2.3399999999999997E-2</v>
      </c>
      <c r="F15" s="97">
        <v>1.6800000000000002E-2</v>
      </c>
      <c r="G15" s="97">
        <v>0.02</v>
      </c>
      <c r="H15" s="97">
        <v>1.89E-2</v>
      </c>
      <c r="I15" s="97">
        <v>2.3E-2</v>
      </c>
      <c r="J15" s="97">
        <v>2.3699999999999999E-2</v>
      </c>
      <c r="K15" s="97">
        <v>2.29E-2</v>
      </c>
      <c r="L15" s="97">
        <v>2.63E-2</v>
      </c>
      <c r="M15" s="97">
        <v>1.5300000000000001E-2</v>
      </c>
      <c r="N15" s="97">
        <v>2.3E-2</v>
      </c>
      <c r="O15" s="97">
        <v>1.8599999999999998E-2</v>
      </c>
      <c r="P15" s="97">
        <v>2.3600000000000003E-2</v>
      </c>
      <c r="Q15" s="97">
        <v>1.34E-2</v>
      </c>
      <c r="R15" s="97">
        <v>2.9100000000000001E-2</v>
      </c>
      <c r="S15" s="97">
        <v>2.8499999999999998E-2</v>
      </c>
      <c r="T15" s="97">
        <v>2.35E-2</v>
      </c>
      <c r="U15" s="97">
        <v>2.3699999999999999E-2</v>
      </c>
      <c r="V15" s="97">
        <v>1.3999999999999999E-2</v>
      </c>
      <c r="W15" s="97">
        <v>2.5700000000000001E-2</v>
      </c>
      <c r="X15" s="97">
        <v>1.6800000000000002E-2</v>
      </c>
      <c r="Y15" s="97">
        <v>1.9400000000000001E-2</v>
      </c>
      <c r="Z15" s="97">
        <v>2.5599999999999998E-2</v>
      </c>
      <c r="AA15" s="97">
        <v>1.89E-2</v>
      </c>
      <c r="AB15" s="97">
        <v>2.1999999999999999E-2</v>
      </c>
      <c r="AC15" s="97">
        <v>0.02</v>
      </c>
      <c r="AD15" s="97">
        <v>1.9299999999999998E-2</v>
      </c>
      <c r="AE15" s="97">
        <v>1.9200000000000002E-2</v>
      </c>
      <c r="AF15" s="106"/>
      <c r="AG15" s="98"/>
      <c r="AH15" s="99">
        <v>0.6341</v>
      </c>
      <c r="AI15" s="100">
        <v>2.1136666666666668E-2</v>
      </c>
      <c r="AJ15" s="101">
        <v>2.9100000000000001E-2</v>
      </c>
      <c r="AK15" s="107">
        <v>0</v>
      </c>
      <c r="AL15" s="84"/>
    </row>
    <row r="16" spans="1:46" ht="21.75" customHeight="1">
      <c r="A16" s="104" t="s">
        <v>39</v>
      </c>
      <c r="B16" s="97">
        <v>0.02</v>
      </c>
      <c r="C16" s="97">
        <v>1.9400000000000001E-2</v>
      </c>
      <c r="D16" s="97">
        <v>1.8500000000000003E-2</v>
      </c>
      <c r="E16" s="97">
        <v>1.66E-2</v>
      </c>
      <c r="F16" s="97">
        <v>0.02</v>
      </c>
      <c r="G16" s="97">
        <v>2.0500000000000001E-2</v>
      </c>
      <c r="H16" s="97">
        <v>2.52E-2</v>
      </c>
      <c r="I16" s="97">
        <v>2.4500000000000001E-2</v>
      </c>
      <c r="J16" s="97">
        <v>2.46E-2</v>
      </c>
      <c r="K16" s="97">
        <v>1.4499999999999999E-2</v>
      </c>
      <c r="L16" s="97">
        <v>2.81E-2</v>
      </c>
      <c r="M16" s="97">
        <v>1.6199999999999999E-2</v>
      </c>
      <c r="N16" s="97">
        <v>2.0200000000000003E-2</v>
      </c>
      <c r="O16" s="97">
        <v>2.4300000000000002E-2</v>
      </c>
      <c r="P16" s="97">
        <v>2.5700000000000001E-2</v>
      </c>
      <c r="Q16" s="97">
        <v>2.3300000000000001E-2</v>
      </c>
      <c r="R16" s="97">
        <v>1.8599999999999998E-2</v>
      </c>
      <c r="S16" s="97">
        <v>1.4100000000000001E-2</v>
      </c>
      <c r="T16" s="97">
        <v>2.24E-2</v>
      </c>
      <c r="U16" s="97">
        <v>1.84E-2</v>
      </c>
      <c r="V16" s="97">
        <v>1.2E-2</v>
      </c>
      <c r="W16" s="97">
        <v>1.41E-2</v>
      </c>
      <c r="X16" s="97">
        <v>2.5899999999999999E-2</v>
      </c>
      <c r="Y16" s="97">
        <v>1.83E-2</v>
      </c>
      <c r="Z16" s="97">
        <v>1.6E-2</v>
      </c>
      <c r="AA16" s="97">
        <v>1.9599999999999999E-2</v>
      </c>
      <c r="AB16" s="97">
        <v>2.23E-2</v>
      </c>
      <c r="AC16" s="97">
        <v>1.9299999999999998E-2</v>
      </c>
      <c r="AD16" s="97">
        <v>2.4199999999999999E-2</v>
      </c>
      <c r="AE16" s="97">
        <v>2.18E-2</v>
      </c>
      <c r="AF16" s="97">
        <v>1.66E-2</v>
      </c>
      <c r="AG16" s="98"/>
      <c r="AH16" s="99">
        <v>0.62519999999999987</v>
      </c>
      <c r="AI16" s="100">
        <v>2.0167741935483867E-2</v>
      </c>
      <c r="AJ16" s="101">
        <v>2.81E-2</v>
      </c>
      <c r="AK16" s="107">
        <v>0</v>
      </c>
    </row>
    <row r="17" spans="1:37" ht="18.75" customHeight="1">
      <c r="A17" s="7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113"/>
      <c r="AH17" s="99">
        <v>8.2211999999999996</v>
      </c>
      <c r="AI17" s="87" t="s">
        <v>62</v>
      </c>
      <c r="AJ17" s="81"/>
      <c r="AK17" s="114"/>
    </row>
  </sheetData>
  <hyperlinks>
    <hyperlink ref="K1" location="'Hyper Links'!A1" display="'Hyper Links'!A1" xr:uid="{7487118D-85FE-4767-AF6E-C662F38B098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E938-7AB7-4EF7-A181-ECBF12D6FDDB}">
  <dimension ref="A1:AO85"/>
  <sheetViews>
    <sheetView topLeftCell="J13" zoomScale="80" zoomScaleNormal="80" workbookViewId="0">
      <selection activeCell="AL46" sqref="AL46"/>
    </sheetView>
  </sheetViews>
  <sheetFormatPr defaultRowHeight="14.25"/>
  <cols>
    <col min="1" max="1" width="12" customWidth="1"/>
    <col min="2" max="2" width="8.75" customWidth="1"/>
    <col min="3" max="3" width="14.375" customWidth="1"/>
    <col min="4" max="4" width="9.5" customWidth="1"/>
    <col min="5" max="5" width="13.625" customWidth="1"/>
    <col min="6" max="32" width="8.75" customWidth="1"/>
    <col min="33" max="33" width="1.125" customWidth="1"/>
    <col min="34" max="34" width="10.875" bestFit="1" customWidth="1"/>
    <col min="35" max="35" width="7.125" bestFit="1" customWidth="1"/>
    <col min="36" max="36" width="6.75" customWidth="1"/>
    <col min="37" max="37" width="18" customWidth="1"/>
    <col min="39" max="39" width="15.375" customWidth="1"/>
  </cols>
  <sheetData>
    <row r="1" spans="1:37">
      <c r="A1" s="3" t="s">
        <v>71</v>
      </c>
      <c r="B1" s="3"/>
      <c r="C1" s="84" t="s">
        <v>70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>
      <c r="A3" s="6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>
      <c r="A4" s="88" t="s">
        <v>57</v>
      </c>
      <c r="B4" s="88">
        <v>1</v>
      </c>
      <c r="C4" s="88">
        <v>2</v>
      </c>
      <c r="D4" s="88">
        <v>3</v>
      </c>
      <c r="E4" s="88">
        <v>4</v>
      </c>
      <c r="F4" s="88">
        <v>5</v>
      </c>
      <c r="G4" s="88">
        <v>6</v>
      </c>
      <c r="H4" s="88">
        <v>7</v>
      </c>
      <c r="I4" s="88">
        <v>8</v>
      </c>
      <c r="J4" s="88">
        <v>9</v>
      </c>
      <c r="K4" s="88">
        <v>10</v>
      </c>
      <c r="L4" s="88">
        <v>11</v>
      </c>
      <c r="M4" s="88">
        <v>12</v>
      </c>
      <c r="N4" s="88">
        <v>13</v>
      </c>
      <c r="O4" s="88">
        <v>14</v>
      </c>
      <c r="P4" s="88">
        <v>15</v>
      </c>
      <c r="Q4" s="88">
        <v>16</v>
      </c>
      <c r="R4" s="88">
        <v>17</v>
      </c>
      <c r="S4" s="88">
        <v>18</v>
      </c>
      <c r="T4" s="88">
        <v>19</v>
      </c>
      <c r="U4" s="88">
        <v>20</v>
      </c>
      <c r="V4" s="88">
        <v>21</v>
      </c>
      <c r="W4" s="88">
        <v>22</v>
      </c>
      <c r="X4" s="88">
        <v>23</v>
      </c>
      <c r="Y4" s="88">
        <v>24</v>
      </c>
      <c r="Z4" s="88">
        <v>25</v>
      </c>
      <c r="AA4" s="88">
        <v>26</v>
      </c>
      <c r="AB4" s="88">
        <v>27</v>
      </c>
      <c r="AC4" s="88">
        <v>28</v>
      </c>
      <c r="AD4" s="88">
        <v>29</v>
      </c>
      <c r="AE4" s="88">
        <v>30</v>
      </c>
      <c r="AF4" s="88">
        <v>31</v>
      </c>
      <c r="AG4" s="128"/>
      <c r="AH4" s="90" t="s">
        <v>58</v>
      </c>
      <c r="AI4" s="90" t="s">
        <v>59</v>
      </c>
      <c r="AJ4" s="90" t="s">
        <v>60</v>
      </c>
    </row>
    <row r="5" spans="1:37" ht="18" customHeight="1">
      <c r="A5" s="104" t="s">
        <v>68</v>
      </c>
      <c r="B5" s="97">
        <v>1.17E-2</v>
      </c>
      <c r="C5" s="97">
        <v>1.14E-2</v>
      </c>
      <c r="D5" s="97">
        <v>8.8000000000000005E-3</v>
      </c>
      <c r="E5" s="97">
        <v>1.0999999999999999E-2</v>
      </c>
      <c r="F5" s="97">
        <v>1.01E-2</v>
      </c>
      <c r="G5" s="97">
        <v>1.78E-2</v>
      </c>
      <c r="H5" s="97">
        <v>1.7899999999999999E-2</v>
      </c>
      <c r="I5" s="97">
        <v>1.3299999999999999E-2</v>
      </c>
      <c r="J5" s="97">
        <v>1.21E-2</v>
      </c>
      <c r="K5" s="97">
        <v>1.06E-2</v>
      </c>
      <c r="L5" s="97">
        <v>1.04E-2</v>
      </c>
      <c r="M5" s="97">
        <v>1.21E-2</v>
      </c>
      <c r="N5" s="97">
        <v>1.5100000000000001E-2</v>
      </c>
      <c r="O5" s="97">
        <v>1.4200000000000001E-2</v>
      </c>
      <c r="P5" s="97">
        <v>9.1000000000000004E-3</v>
      </c>
      <c r="Q5" s="97">
        <v>1.26E-2</v>
      </c>
      <c r="R5" s="97">
        <v>8.6999999999999994E-3</v>
      </c>
      <c r="S5" s="97">
        <v>1.4500000000000001E-2</v>
      </c>
      <c r="T5" s="97">
        <v>8.6999999999999994E-3</v>
      </c>
      <c r="U5" s="97">
        <v>1.0999999999999999E-2</v>
      </c>
      <c r="V5" s="97">
        <v>1.2500000000000001E-2</v>
      </c>
      <c r="W5" s="97">
        <v>9.7999999999999997E-3</v>
      </c>
      <c r="X5" s="97">
        <v>1.2699999999999999E-2</v>
      </c>
      <c r="Y5" s="97">
        <v>0.01</v>
      </c>
      <c r="Z5" s="97">
        <v>1.47E-2</v>
      </c>
      <c r="AA5" s="97">
        <v>5.1999999999999998E-3</v>
      </c>
      <c r="AB5" s="97">
        <v>1.18E-2</v>
      </c>
      <c r="AC5" s="97">
        <v>1.8200000000000001E-2</v>
      </c>
      <c r="AD5" s="97">
        <v>8.3000000000000001E-3</v>
      </c>
      <c r="AE5" s="97">
        <v>1.24E-2</v>
      </c>
      <c r="AF5" s="97">
        <v>9.1999999999999998E-3</v>
      </c>
      <c r="AG5" s="98"/>
      <c r="AH5" s="99">
        <f t="shared" ref="AH5:AH16" si="0">SUM(B5:AF5)</f>
        <v>0.36589999999999989</v>
      </c>
      <c r="AI5" s="100">
        <f t="shared" ref="AI5:AI16" si="1">IF(ISERROR(AVERAGE(B5:AF5))," ",AVERAGE(B5:AF5))</f>
        <v>1.1803225806451609E-2</v>
      </c>
      <c r="AJ5" s="97">
        <f t="shared" ref="AJ5:AJ16" si="2">MAX(B5:AF5)</f>
        <v>1.8200000000000001E-2</v>
      </c>
      <c r="AK5" s="131"/>
    </row>
    <row r="6" spans="1:37" ht="18" customHeight="1">
      <c r="A6" s="104" t="s">
        <v>27</v>
      </c>
      <c r="B6" s="97">
        <v>1.44E-2</v>
      </c>
      <c r="C6" s="97">
        <v>8.0000000000000002E-3</v>
      </c>
      <c r="D6" s="97">
        <v>1.21E-2</v>
      </c>
      <c r="E6" s="97">
        <v>1.2699999999999999E-2</v>
      </c>
      <c r="F6" s="97">
        <v>1.0500000000000001E-2</v>
      </c>
      <c r="G6" s="97">
        <v>1.23E-2</v>
      </c>
      <c r="H6" s="97">
        <v>1.32E-2</v>
      </c>
      <c r="I6" s="97">
        <v>1.7500000000000002E-2</v>
      </c>
      <c r="J6" s="97">
        <v>1.38E-2</v>
      </c>
      <c r="K6" s="97">
        <v>1.3100000000000001E-2</v>
      </c>
      <c r="L6" s="97">
        <v>1.44E-2</v>
      </c>
      <c r="M6" s="97">
        <v>8.8999999999999999E-3</v>
      </c>
      <c r="N6" s="97">
        <v>1.35E-2</v>
      </c>
      <c r="O6" s="97">
        <v>6.8999999999999999E-3</v>
      </c>
      <c r="P6" s="97">
        <v>2.0799999999999999E-2</v>
      </c>
      <c r="Q6" s="97">
        <v>1.2699999999999999E-2</v>
      </c>
      <c r="R6" s="97">
        <v>1.54E-2</v>
      </c>
      <c r="S6" s="97">
        <v>1.5100000000000001E-2</v>
      </c>
      <c r="T6" s="97">
        <v>1.4200000000000001E-2</v>
      </c>
      <c r="U6" s="97">
        <v>1.54E-2</v>
      </c>
      <c r="V6" s="97">
        <v>1.04E-2</v>
      </c>
      <c r="W6" s="97">
        <v>1.49E-2</v>
      </c>
      <c r="X6" s="97">
        <v>1.4500000000000001E-2</v>
      </c>
      <c r="Y6" s="97">
        <v>1.4E-2</v>
      </c>
      <c r="Z6" s="97">
        <v>1.37E-2</v>
      </c>
      <c r="AA6" s="97">
        <v>1.04E-2</v>
      </c>
      <c r="AB6" s="97">
        <v>1.2699999999999999E-2</v>
      </c>
      <c r="AC6" s="97">
        <v>1.17E-2</v>
      </c>
      <c r="AD6" s="106"/>
      <c r="AE6" s="106"/>
      <c r="AF6" s="106"/>
      <c r="AG6" s="98"/>
      <c r="AH6" s="99">
        <f t="shared" si="0"/>
        <v>0.36720000000000003</v>
      </c>
      <c r="AI6" s="100">
        <f t="shared" si="1"/>
        <v>1.3114285714285715E-2</v>
      </c>
      <c r="AJ6" s="97">
        <f t="shared" si="2"/>
        <v>2.0799999999999999E-2</v>
      </c>
      <c r="AK6" s="8"/>
    </row>
    <row r="7" spans="1:37" ht="18" customHeight="1">
      <c r="A7" s="104" t="s">
        <v>28</v>
      </c>
      <c r="B7" s="97">
        <v>1.4999999999999999E-2</v>
      </c>
      <c r="C7" s="97">
        <v>1.11E-2</v>
      </c>
      <c r="D7" s="97">
        <v>1.15E-2</v>
      </c>
      <c r="E7" s="97">
        <v>1.8800000000000001E-2</v>
      </c>
      <c r="F7" s="97">
        <v>1.0200000000000001E-2</v>
      </c>
      <c r="G7" s="97">
        <v>2.01E-2</v>
      </c>
      <c r="H7" s="97">
        <v>1.6199999999999999E-2</v>
      </c>
      <c r="I7" s="97">
        <v>1.8100000000000002E-2</v>
      </c>
      <c r="J7" s="97">
        <v>9.1000000000000004E-3</v>
      </c>
      <c r="K7" s="97">
        <v>1.5299999999999999E-2</v>
      </c>
      <c r="L7" s="97">
        <v>1.3899999999999999E-2</v>
      </c>
      <c r="M7" s="97">
        <v>1.43E-2</v>
      </c>
      <c r="N7" s="97">
        <v>1.1599999999999999E-2</v>
      </c>
      <c r="O7" s="97">
        <v>1.66E-2</v>
      </c>
      <c r="P7" s="97">
        <v>1.6799999999999999E-2</v>
      </c>
      <c r="Q7" s="97">
        <v>9.7999999999999997E-3</v>
      </c>
      <c r="R7" s="97">
        <v>1.4E-2</v>
      </c>
      <c r="S7" s="97">
        <v>1.3899999999999999E-2</v>
      </c>
      <c r="T7" s="97">
        <v>1.61E-2</v>
      </c>
      <c r="U7" s="97">
        <v>6.1000000000000004E-3</v>
      </c>
      <c r="V7" s="97">
        <v>9.4999999999999998E-3</v>
      </c>
      <c r="W7" s="97">
        <v>1.43E-2</v>
      </c>
      <c r="X7" s="97">
        <v>8.6999999999999994E-3</v>
      </c>
      <c r="Y7" s="97">
        <v>1.15E-2</v>
      </c>
      <c r="Z7" s="97">
        <v>2.1999999999999999E-2</v>
      </c>
      <c r="AA7" s="97">
        <v>1.14E-2</v>
      </c>
      <c r="AB7" s="97">
        <v>1.3100000000000001E-2</v>
      </c>
      <c r="AC7" s="97">
        <v>1.14E-2</v>
      </c>
      <c r="AD7" s="97">
        <v>1.44E-2</v>
      </c>
      <c r="AE7" s="97">
        <v>8.5000000000000006E-3</v>
      </c>
      <c r="AF7" s="97">
        <v>1.5100000000000001E-2</v>
      </c>
      <c r="AG7" s="98"/>
      <c r="AH7" s="99">
        <f t="shared" si="0"/>
        <v>0.41840000000000011</v>
      </c>
      <c r="AI7" s="100">
        <f t="shared" si="1"/>
        <v>1.349677419354839E-2</v>
      </c>
      <c r="AJ7" s="97">
        <f t="shared" si="2"/>
        <v>2.1999999999999999E-2</v>
      </c>
      <c r="AK7" s="129"/>
    </row>
    <row r="8" spans="1:37" ht="18" customHeight="1">
      <c r="A8" s="104" t="s">
        <v>29</v>
      </c>
      <c r="B8" s="97">
        <v>1.5800000000000002E-2</v>
      </c>
      <c r="C8" s="97">
        <v>1.0699999999999999E-2</v>
      </c>
      <c r="D8" s="97">
        <v>1.35E-2</v>
      </c>
      <c r="E8" s="97">
        <v>1.49E-2</v>
      </c>
      <c r="F8" s="97">
        <v>8.8999999999999999E-3</v>
      </c>
      <c r="G8" s="97">
        <v>9.1999999999999998E-3</v>
      </c>
      <c r="H8" s="97">
        <v>1.0999999999999999E-2</v>
      </c>
      <c r="I8" s="97">
        <v>1.14E-2</v>
      </c>
      <c r="J8" s="97">
        <v>9.4999999999999998E-3</v>
      </c>
      <c r="K8" s="97">
        <v>1.12E-2</v>
      </c>
      <c r="L8" s="97">
        <v>7.9000000000000008E-3</v>
      </c>
      <c r="M8" s="97">
        <v>9.7999999999999997E-3</v>
      </c>
      <c r="N8" s="97">
        <v>1.2800000000000001E-2</v>
      </c>
      <c r="O8" s="97">
        <v>1.44E-2</v>
      </c>
      <c r="P8" s="97">
        <v>1.72E-2</v>
      </c>
      <c r="Q8" s="97">
        <v>1.32E-2</v>
      </c>
      <c r="R8" s="97">
        <v>1.21E-2</v>
      </c>
      <c r="S8" s="97">
        <v>7.3000000000000001E-3</v>
      </c>
      <c r="T8" s="97">
        <v>1.01E-2</v>
      </c>
      <c r="U8" s="97">
        <v>0.01</v>
      </c>
      <c r="V8" s="97">
        <v>0.01</v>
      </c>
      <c r="W8" s="97">
        <v>8.5000000000000006E-3</v>
      </c>
      <c r="X8" s="97">
        <v>7.6E-3</v>
      </c>
      <c r="Y8" s="97">
        <v>8.3000000000000001E-3</v>
      </c>
      <c r="Z8" s="97">
        <v>7.1000000000000004E-3</v>
      </c>
      <c r="AA8" s="97">
        <v>1.06E-2</v>
      </c>
      <c r="AB8" s="97">
        <v>7.1999999999999998E-3</v>
      </c>
      <c r="AC8" s="97">
        <v>1.2999999999999999E-2</v>
      </c>
      <c r="AD8" s="97">
        <v>1.3599999999999999E-2</v>
      </c>
      <c r="AE8" s="97">
        <v>1.21E-2</v>
      </c>
      <c r="AF8" s="126"/>
      <c r="AG8" s="98"/>
      <c r="AH8" s="99">
        <f t="shared" si="0"/>
        <v>0.32889999999999997</v>
      </c>
      <c r="AI8" s="100">
        <f t="shared" si="1"/>
        <v>1.0963333333333332E-2</v>
      </c>
      <c r="AJ8" s="97">
        <f t="shared" si="2"/>
        <v>1.72E-2</v>
      </c>
      <c r="AK8" s="8"/>
    </row>
    <row r="9" spans="1:37" ht="18" customHeight="1">
      <c r="A9" s="104" t="s">
        <v>30</v>
      </c>
      <c r="B9" s="97">
        <v>1.7899999999999999E-2</v>
      </c>
      <c r="C9" s="97">
        <v>9.9000000000000008E-3</v>
      </c>
      <c r="D9" s="97">
        <v>1.03E-2</v>
      </c>
      <c r="E9" s="97">
        <v>9.9000000000000008E-3</v>
      </c>
      <c r="F9" s="97">
        <v>7.1000000000000004E-3</v>
      </c>
      <c r="G9" s="97">
        <v>8.6999999999999994E-3</v>
      </c>
      <c r="H9" s="97">
        <v>0.01</v>
      </c>
      <c r="I9" s="97">
        <v>7.6E-3</v>
      </c>
      <c r="J9" s="97">
        <v>1.0800000000000001E-2</v>
      </c>
      <c r="K9" s="97">
        <v>1.24E-2</v>
      </c>
      <c r="L9" s="97">
        <v>8.0000000000000002E-3</v>
      </c>
      <c r="M9" s="97">
        <v>1.06E-2</v>
      </c>
      <c r="N9" s="97">
        <v>7.7999999999999996E-3</v>
      </c>
      <c r="O9" s="97">
        <v>7.4000000000000003E-3</v>
      </c>
      <c r="P9" s="97">
        <v>7.7999999999999996E-3</v>
      </c>
      <c r="Q9" s="97">
        <v>8.8000000000000005E-3</v>
      </c>
      <c r="R9" s="97">
        <v>9.9000000000000008E-3</v>
      </c>
      <c r="S9" s="97">
        <v>5.1999999999999998E-3</v>
      </c>
      <c r="T9" s="97">
        <v>1.0999999999999999E-2</v>
      </c>
      <c r="U9" s="97">
        <v>1.4500000000000001E-2</v>
      </c>
      <c r="V9" s="97">
        <v>8.3999999999999995E-3</v>
      </c>
      <c r="W9" s="97">
        <v>9.4000000000000004E-3</v>
      </c>
      <c r="X9" s="97">
        <v>1.1299999999999999E-2</v>
      </c>
      <c r="Y9" s="97">
        <v>1.4E-2</v>
      </c>
      <c r="Z9" s="97">
        <v>7.0000000000000001E-3</v>
      </c>
      <c r="AA9" s="97">
        <v>1.5299999999999999E-2</v>
      </c>
      <c r="AB9" s="97">
        <v>1.7299999999999999E-2</v>
      </c>
      <c r="AC9" s="97">
        <v>1.3599999999999999E-2</v>
      </c>
      <c r="AD9" s="97">
        <v>1.66E-2</v>
      </c>
      <c r="AE9" s="97">
        <v>1.5800000000000002E-2</v>
      </c>
      <c r="AF9" s="97">
        <v>2.9100000000000001E-2</v>
      </c>
      <c r="AG9" s="98"/>
      <c r="AH9" s="99">
        <f t="shared" si="0"/>
        <v>0.35339999999999999</v>
      </c>
      <c r="AI9" s="100">
        <f t="shared" si="1"/>
        <v>1.14E-2</v>
      </c>
      <c r="AJ9" s="97">
        <f t="shared" si="2"/>
        <v>2.9100000000000001E-2</v>
      </c>
      <c r="AK9" s="8"/>
    </row>
    <row r="10" spans="1:37" ht="18" customHeight="1">
      <c r="A10" s="104" t="s">
        <v>31</v>
      </c>
      <c r="B10" s="97">
        <v>2.18E-2</v>
      </c>
      <c r="C10" s="97">
        <v>3.4099999999999998E-2</v>
      </c>
      <c r="D10" s="97">
        <v>4.99E-2</v>
      </c>
      <c r="E10" s="97">
        <v>0.05</v>
      </c>
      <c r="F10" s="97">
        <v>2.92E-2</v>
      </c>
      <c r="G10" s="97">
        <v>2.1399999999999999E-2</v>
      </c>
      <c r="H10" s="97">
        <v>2.7199999999999998E-2</v>
      </c>
      <c r="I10" s="97">
        <v>9.1999999999999998E-3</v>
      </c>
      <c r="J10" s="97">
        <v>1.41E-2</v>
      </c>
      <c r="K10" s="97">
        <v>1.41E-2</v>
      </c>
      <c r="L10" s="97">
        <v>9.7000000000000003E-3</v>
      </c>
      <c r="M10" s="97">
        <v>8.3000000000000001E-3</v>
      </c>
      <c r="N10" s="97">
        <v>5.4999999999999997E-3</v>
      </c>
      <c r="O10" s="97">
        <v>9.1999999999999998E-3</v>
      </c>
      <c r="P10" s="97">
        <v>7.1999999999999998E-3</v>
      </c>
      <c r="Q10" s="97">
        <v>0.01</v>
      </c>
      <c r="R10" s="97">
        <v>8.3000000000000001E-3</v>
      </c>
      <c r="S10" s="97">
        <v>4.7999999999999996E-3</v>
      </c>
      <c r="T10" s="97">
        <v>7.9000000000000008E-3</v>
      </c>
      <c r="U10" s="97">
        <v>7.1000000000000004E-3</v>
      </c>
      <c r="V10" s="97">
        <v>8.2000000000000007E-3</v>
      </c>
      <c r="W10" s="97">
        <v>5.1000000000000004E-3</v>
      </c>
      <c r="X10" s="97">
        <v>0.01</v>
      </c>
      <c r="Y10" s="97">
        <v>1.0200000000000001E-2</v>
      </c>
      <c r="Z10" s="97">
        <v>7.7000000000000002E-3</v>
      </c>
      <c r="AA10" s="97">
        <v>1.04E-2</v>
      </c>
      <c r="AB10" s="97">
        <v>6.1999999999999998E-3</v>
      </c>
      <c r="AC10" s="97">
        <v>1.06E-2</v>
      </c>
      <c r="AD10" s="97">
        <v>5.1000000000000004E-3</v>
      </c>
      <c r="AE10" s="97">
        <v>8.0999999999999996E-3</v>
      </c>
      <c r="AF10" s="126"/>
      <c r="AG10" s="98"/>
      <c r="AH10" s="99">
        <f t="shared" si="0"/>
        <v>0.43059999999999993</v>
      </c>
      <c r="AI10" s="100">
        <f t="shared" si="1"/>
        <v>1.4353333333333331E-2</v>
      </c>
      <c r="AJ10" s="97">
        <f t="shared" si="2"/>
        <v>0.05</v>
      </c>
      <c r="AK10" s="110"/>
    </row>
    <row r="11" spans="1:37" ht="18" customHeight="1">
      <c r="A11" s="104" t="s">
        <v>32</v>
      </c>
      <c r="B11" s="97">
        <v>8.6E-3</v>
      </c>
      <c r="C11" s="97">
        <v>6.8999999999999999E-3</v>
      </c>
      <c r="D11" s="97">
        <v>7.1000000000000004E-3</v>
      </c>
      <c r="E11" s="97">
        <v>6.0000000000000001E-3</v>
      </c>
      <c r="F11" s="97">
        <v>9.7999999999999997E-3</v>
      </c>
      <c r="G11" s="97">
        <v>5.7999999999999996E-3</v>
      </c>
      <c r="H11" s="97">
        <v>0.01</v>
      </c>
      <c r="I11" s="97">
        <v>1.14E-2</v>
      </c>
      <c r="J11" s="97">
        <v>7.9000000000000008E-3</v>
      </c>
      <c r="K11" s="97">
        <v>9.4999999999999998E-3</v>
      </c>
      <c r="L11" s="97">
        <v>1.26E-2</v>
      </c>
      <c r="M11" s="97">
        <v>8.0000000000000002E-3</v>
      </c>
      <c r="N11" s="97">
        <v>1.06E-2</v>
      </c>
      <c r="O11" s="97">
        <v>7.0000000000000001E-3</v>
      </c>
      <c r="P11" s="97">
        <v>0.01</v>
      </c>
      <c r="Q11" s="97">
        <v>9.4999999999999998E-3</v>
      </c>
      <c r="R11" s="97">
        <v>8.0999999999999996E-3</v>
      </c>
      <c r="S11" s="97">
        <v>5.7999999999999996E-3</v>
      </c>
      <c r="T11" s="97">
        <v>9.4000000000000004E-3</v>
      </c>
      <c r="U11" s="97">
        <v>7.4999999999999997E-3</v>
      </c>
      <c r="V11" s="97">
        <v>8.9999999999999993E-3</v>
      </c>
      <c r="W11" s="97">
        <v>8.0000000000000002E-3</v>
      </c>
      <c r="X11" s="97">
        <v>7.1999999999999998E-3</v>
      </c>
      <c r="Y11" s="97">
        <v>8.0000000000000002E-3</v>
      </c>
      <c r="Z11" s="97">
        <v>1.0999999999999999E-2</v>
      </c>
      <c r="AA11" s="97">
        <v>1.12E-2</v>
      </c>
      <c r="AB11" s="97">
        <v>1.23E-2</v>
      </c>
      <c r="AC11" s="97">
        <v>1.21E-2</v>
      </c>
      <c r="AD11" s="97">
        <v>8.8000000000000005E-3</v>
      </c>
      <c r="AE11" s="97">
        <v>1.21E-2</v>
      </c>
      <c r="AF11" s="97">
        <v>5.1999999999999998E-3</v>
      </c>
      <c r="AG11" s="98"/>
      <c r="AH11" s="99">
        <f t="shared" si="0"/>
        <v>0.27640000000000003</v>
      </c>
      <c r="AI11" s="100">
        <f t="shared" si="1"/>
        <v>8.9161290322580661E-3</v>
      </c>
      <c r="AJ11" s="97">
        <f t="shared" si="2"/>
        <v>1.26E-2</v>
      </c>
      <c r="AK11" s="110"/>
    </row>
    <row r="12" spans="1:37" ht="18" customHeight="1">
      <c r="A12" s="104" t="s">
        <v>33</v>
      </c>
      <c r="B12" s="97">
        <v>7.6E-3</v>
      </c>
      <c r="C12" s="97">
        <v>1.0500000000000001E-2</v>
      </c>
      <c r="D12" s="97">
        <v>6.0000000000000001E-3</v>
      </c>
      <c r="E12" s="97">
        <v>8.0999999999999996E-3</v>
      </c>
      <c r="F12" s="97">
        <v>8.2000000000000007E-3</v>
      </c>
      <c r="G12" s="97">
        <v>8.8999999999999999E-3</v>
      </c>
      <c r="H12" s="97">
        <v>9.1000000000000004E-3</v>
      </c>
      <c r="I12" s="97">
        <v>1.0999999999999999E-2</v>
      </c>
      <c r="J12" s="97">
        <v>7.4999999999999997E-3</v>
      </c>
      <c r="K12" s="97">
        <v>1.2999999999999999E-2</v>
      </c>
      <c r="L12" s="97">
        <v>7.0000000000000001E-3</v>
      </c>
      <c r="M12" s="97">
        <v>8.5000000000000006E-3</v>
      </c>
      <c r="N12" s="97">
        <v>7.7999999999999996E-3</v>
      </c>
      <c r="O12" s="97">
        <v>6.6E-3</v>
      </c>
      <c r="P12" s="97">
        <v>8.3999999999999995E-3</v>
      </c>
      <c r="Q12" s="97">
        <v>7.0000000000000001E-3</v>
      </c>
      <c r="R12" s="97">
        <v>8.0999999999999996E-3</v>
      </c>
      <c r="S12" s="97">
        <v>0.01</v>
      </c>
      <c r="T12" s="97">
        <v>9.7000000000000003E-3</v>
      </c>
      <c r="U12" s="97">
        <v>6.7999999999999996E-3</v>
      </c>
      <c r="V12" s="97">
        <v>6.4000000000000003E-3</v>
      </c>
      <c r="W12" s="97">
        <v>7.9000000000000008E-3</v>
      </c>
      <c r="X12" s="97">
        <v>6.8999999999999999E-3</v>
      </c>
      <c r="Y12" s="97">
        <v>1.15E-2</v>
      </c>
      <c r="Z12" s="97">
        <v>7.0000000000000001E-3</v>
      </c>
      <c r="AA12" s="97">
        <v>8.3000000000000001E-3</v>
      </c>
      <c r="AB12" s="97">
        <v>7.7000000000000002E-3</v>
      </c>
      <c r="AC12" s="97">
        <v>6.0000000000000001E-3</v>
      </c>
      <c r="AD12" s="97">
        <v>8.0000000000000002E-3</v>
      </c>
      <c r="AE12" s="97">
        <v>1.1599999999999999E-2</v>
      </c>
      <c r="AF12" s="97">
        <v>1.44E-2</v>
      </c>
      <c r="AG12" s="98"/>
      <c r="AH12" s="99">
        <f t="shared" si="0"/>
        <v>0.26550000000000001</v>
      </c>
      <c r="AI12" s="100">
        <f t="shared" si="1"/>
        <v>8.5645161290322583E-3</v>
      </c>
      <c r="AJ12" s="97">
        <f t="shared" si="2"/>
        <v>1.44E-2</v>
      </c>
      <c r="AK12" s="111"/>
    </row>
    <row r="13" spans="1:37" ht="18" customHeight="1">
      <c r="A13" s="104" t="s">
        <v>36</v>
      </c>
      <c r="B13" s="97">
        <v>4.7000000000000002E-3</v>
      </c>
      <c r="C13" s="97">
        <v>8.2000000000000007E-3</v>
      </c>
      <c r="D13" s="97">
        <v>8.3999999999999995E-3</v>
      </c>
      <c r="E13" s="97">
        <v>8.3000000000000001E-3</v>
      </c>
      <c r="F13" s="97">
        <v>7.3000000000000001E-3</v>
      </c>
      <c r="G13" s="97">
        <v>1.12E-2</v>
      </c>
      <c r="H13" s="97">
        <v>6.1999999999999998E-3</v>
      </c>
      <c r="I13" s="97">
        <v>8.0000000000000002E-3</v>
      </c>
      <c r="J13" s="97">
        <v>8.8999999999999999E-3</v>
      </c>
      <c r="K13" s="97">
        <v>7.6E-3</v>
      </c>
      <c r="L13" s="97">
        <v>8.8999999999999999E-3</v>
      </c>
      <c r="M13" s="97">
        <v>6.0000000000000001E-3</v>
      </c>
      <c r="N13" s="97">
        <v>1.1299999999999999E-2</v>
      </c>
      <c r="O13" s="97">
        <v>8.6E-3</v>
      </c>
      <c r="P13" s="97">
        <v>7.1999999999999998E-3</v>
      </c>
      <c r="Q13" s="97">
        <v>6.7999999999999996E-3</v>
      </c>
      <c r="R13" s="97">
        <v>7.1000000000000004E-3</v>
      </c>
      <c r="S13" s="97">
        <v>1.29E-2</v>
      </c>
      <c r="T13" s="97">
        <v>1.46E-2</v>
      </c>
      <c r="U13" s="97">
        <v>1.2999999999999999E-2</v>
      </c>
      <c r="V13" s="97">
        <v>1.7399999999999999E-2</v>
      </c>
      <c r="W13" s="97">
        <v>4.7999999999999996E-3</v>
      </c>
      <c r="X13" s="97">
        <v>4.7999999999999996E-3</v>
      </c>
      <c r="Y13" s="97">
        <v>6.8999999999999999E-3</v>
      </c>
      <c r="Z13" s="97">
        <v>8.5000000000000006E-3</v>
      </c>
      <c r="AA13" s="97">
        <v>5.8999999999999999E-3</v>
      </c>
      <c r="AB13" s="97">
        <v>8.8999999999999999E-3</v>
      </c>
      <c r="AC13" s="97">
        <v>8.3999999999999995E-3</v>
      </c>
      <c r="AD13" s="97">
        <v>7.3000000000000001E-3</v>
      </c>
      <c r="AE13" s="97">
        <v>9.1999999999999998E-3</v>
      </c>
      <c r="AF13" s="106"/>
      <c r="AG13" s="98"/>
      <c r="AH13" s="99">
        <f t="shared" si="0"/>
        <v>0.25729999999999997</v>
      </c>
      <c r="AI13" s="100">
        <f t="shared" si="1"/>
        <v>8.5766666666666665E-3</v>
      </c>
      <c r="AJ13" s="97">
        <f t="shared" si="2"/>
        <v>1.7399999999999999E-2</v>
      </c>
      <c r="AK13" s="112"/>
    </row>
    <row r="14" spans="1:37" ht="18" customHeight="1">
      <c r="A14" s="104" t="s">
        <v>37</v>
      </c>
      <c r="B14" s="97">
        <v>7.7999999999999996E-3</v>
      </c>
      <c r="C14" s="97">
        <v>8.6E-3</v>
      </c>
      <c r="D14" s="97">
        <v>6.3E-3</v>
      </c>
      <c r="E14" s="97">
        <v>9.7000000000000003E-3</v>
      </c>
      <c r="F14" s="97">
        <v>5.5999999999999999E-3</v>
      </c>
      <c r="G14" s="97">
        <v>1.0999999999999999E-2</v>
      </c>
      <c r="H14" s="97">
        <v>1.1599999999999999E-2</v>
      </c>
      <c r="I14" s="97">
        <v>6.3E-3</v>
      </c>
      <c r="J14" s="97">
        <v>7.4999999999999997E-3</v>
      </c>
      <c r="K14" s="97">
        <v>6.3E-3</v>
      </c>
      <c r="L14" s="97">
        <v>9.5999999999999992E-3</v>
      </c>
      <c r="M14" s="97">
        <v>9.1999999999999998E-3</v>
      </c>
      <c r="N14" s="97">
        <v>1.52E-2</v>
      </c>
      <c r="O14" s="97">
        <v>1.6199999999999999E-2</v>
      </c>
      <c r="P14" s="97">
        <v>1.06E-2</v>
      </c>
      <c r="Q14" s="97">
        <v>9.7999999999999997E-3</v>
      </c>
      <c r="R14" s="97">
        <v>9.7999999999999997E-3</v>
      </c>
      <c r="S14" s="97">
        <v>1.15E-2</v>
      </c>
      <c r="T14" s="97">
        <v>5.3E-3</v>
      </c>
      <c r="U14" s="97">
        <v>1.03E-2</v>
      </c>
      <c r="V14" s="97">
        <v>1.26E-2</v>
      </c>
      <c r="W14" s="97">
        <v>6.7999999999999996E-3</v>
      </c>
      <c r="X14" s="97">
        <v>9.7999999999999997E-3</v>
      </c>
      <c r="Y14" s="97">
        <v>1.0999999999999999E-2</v>
      </c>
      <c r="Z14" s="97">
        <v>1.01E-2</v>
      </c>
      <c r="AA14" s="97">
        <v>7.4999999999999997E-3</v>
      </c>
      <c r="AB14" s="97">
        <v>1.2200000000000001E-2</v>
      </c>
      <c r="AC14" s="97">
        <v>1.12E-2</v>
      </c>
      <c r="AD14" s="97">
        <v>7.7000000000000002E-3</v>
      </c>
      <c r="AE14" s="97">
        <v>1.06E-2</v>
      </c>
      <c r="AF14" s="97">
        <v>9.1000000000000004E-3</v>
      </c>
      <c r="AG14" s="98"/>
      <c r="AH14" s="99">
        <f t="shared" si="0"/>
        <v>0.29680000000000001</v>
      </c>
      <c r="AI14" s="100">
        <f t="shared" si="1"/>
        <v>9.5741935483870978E-3</v>
      </c>
      <c r="AJ14" s="97">
        <f t="shared" si="2"/>
        <v>1.6199999999999999E-2</v>
      </c>
      <c r="AK14" s="111"/>
    </row>
    <row r="15" spans="1:37" ht="18" customHeight="1">
      <c r="A15" s="104" t="s">
        <v>38</v>
      </c>
      <c r="B15" s="97">
        <v>1.09E-2</v>
      </c>
      <c r="C15" s="97">
        <v>5.7000000000000002E-3</v>
      </c>
      <c r="D15" s="97">
        <v>1.2200000000000001E-2</v>
      </c>
      <c r="E15" s="97">
        <v>1.1299999999999999E-2</v>
      </c>
      <c r="F15" s="97">
        <v>7.9000000000000008E-3</v>
      </c>
      <c r="G15" s="97">
        <v>0.01</v>
      </c>
      <c r="H15" s="97">
        <v>9.1999999999999998E-3</v>
      </c>
      <c r="I15" s="97">
        <v>1.1299999999999999E-2</v>
      </c>
      <c r="J15" s="97">
        <v>1.11E-2</v>
      </c>
      <c r="K15" s="97">
        <v>1.12E-2</v>
      </c>
      <c r="L15" s="97">
        <v>1.1900000000000001E-2</v>
      </c>
      <c r="M15" s="97">
        <v>8.2000000000000007E-3</v>
      </c>
      <c r="N15" s="97">
        <v>0.01</v>
      </c>
      <c r="O15" s="97">
        <v>0.01</v>
      </c>
      <c r="P15" s="97">
        <v>1.17E-2</v>
      </c>
      <c r="Q15" s="97">
        <v>7.1000000000000004E-3</v>
      </c>
      <c r="R15" s="97">
        <v>1.4E-2</v>
      </c>
      <c r="S15" s="97">
        <v>1.32E-2</v>
      </c>
      <c r="T15" s="97">
        <v>1.14E-2</v>
      </c>
      <c r="U15" s="97">
        <v>9.4000000000000004E-3</v>
      </c>
      <c r="V15" s="97">
        <v>8.9999999999999993E-3</v>
      </c>
      <c r="W15" s="97">
        <v>1.26E-2</v>
      </c>
      <c r="X15" s="97">
        <v>8.5000000000000006E-3</v>
      </c>
      <c r="Y15" s="97">
        <v>9.2999999999999992E-3</v>
      </c>
      <c r="Z15" s="97">
        <v>1.21E-2</v>
      </c>
      <c r="AA15" s="97">
        <v>9.5999999999999992E-3</v>
      </c>
      <c r="AB15" s="97">
        <v>9.2999999999999992E-3</v>
      </c>
      <c r="AC15" s="97">
        <v>0.01</v>
      </c>
      <c r="AD15" s="97">
        <v>1.03E-2</v>
      </c>
      <c r="AE15" s="97">
        <v>8.9999999999999993E-3</v>
      </c>
      <c r="AF15" s="106"/>
      <c r="AG15" s="98"/>
      <c r="AH15" s="99">
        <f t="shared" si="0"/>
        <v>0.30739999999999995</v>
      </c>
      <c r="AI15" s="100">
        <f t="shared" si="1"/>
        <v>1.0246666666666664E-2</v>
      </c>
      <c r="AJ15" s="97">
        <f t="shared" si="2"/>
        <v>1.4E-2</v>
      </c>
      <c r="AK15" s="84"/>
    </row>
    <row r="16" spans="1:37" ht="18" customHeight="1">
      <c r="A16" s="104" t="s">
        <v>39</v>
      </c>
      <c r="B16" s="97">
        <v>0.01</v>
      </c>
      <c r="C16" s="97">
        <v>1.0699999999999999E-2</v>
      </c>
      <c r="D16" s="97">
        <v>8.0000000000000002E-3</v>
      </c>
      <c r="E16" s="97">
        <v>7.6E-3</v>
      </c>
      <c r="F16" s="97">
        <v>1.0200000000000001E-2</v>
      </c>
      <c r="G16" s="97">
        <v>7.4000000000000003E-3</v>
      </c>
      <c r="H16" s="97">
        <v>1.21E-2</v>
      </c>
      <c r="I16" s="97">
        <v>1.3100000000000001E-2</v>
      </c>
      <c r="J16" s="97">
        <v>1.32E-2</v>
      </c>
      <c r="K16" s="97">
        <v>7.3000000000000001E-3</v>
      </c>
      <c r="L16" s="97">
        <v>1.2200000000000001E-2</v>
      </c>
      <c r="M16" s="97">
        <v>9.4000000000000004E-3</v>
      </c>
      <c r="N16" s="97">
        <v>0.01</v>
      </c>
      <c r="O16" s="97">
        <v>1.12E-2</v>
      </c>
      <c r="P16" s="97">
        <v>1.3299999999999999E-2</v>
      </c>
      <c r="Q16" s="97">
        <v>1.1599999999999999E-2</v>
      </c>
      <c r="R16" s="97">
        <v>8.3999999999999995E-3</v>
      </c>
      <c r="S16" s="97">
        <v>6.1000000000000004E-3</v>
      </c>
      <c r="T16" s="97">
        <v>1.17E-2</v>
      </c>
      <c r="U16" s="97">
        <v>8.8000000000000005E-3</v>
      </c>
      <c r="V16" s="97">
        <v>6.0000000000000001E-3</v>
      </c>
      <c r="W16" s="97">
        <v>8.3999999999999995E-3</v>
      </c>
      <c r="X16" s="97">
        <v>1.09E-2</v>
      </c>
      <c r="Y16" s="97">
        <v>8.8999999999999999E-3</v>
      </c>
      <c r="Z16" s="97">
        <v>7.3000000000000001E-3</v>
      </c>
      <c r="AA16" s="97">
        <v>0.01</v>
      </c>
      <c r="AB16" s="97">
        <v>1.0500000000000001E-2</v>
      </c>
      <c r="AC16" s="97">
        <v>8.0000000000000002E-3</v>
      </c>
      <c r="AD16" s="97">
        <v>1.21E-2</v>
      </c>
      <c r="AE16" s="97">
        <v>1.2E-2</v>
      </c>
      <c r="AF16" s="97">
        <v>7.9000000000000008E-3</v>
      </c>
      <c r="AG16" s="98"/>
      <c r="AH16" s="99">
        <f t="shared" si="0"/>
        <v>0.30430000000000001</v>
      </c>
      <c r="AI16" s="100">
        <f t="shared" si="1"/>
        <v>9.8161290322580658E-3</v>
      </c>
      <c r="AJ16" s="97">
        <f t="shared" si="2"/>
        <v>1.3299999999999999E-2</v>
      </c>
    </row>
    <row r="17" spans="1:41">
      <c r="A17" s="3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</row>
    <row r="18" spans="1:41">
      <c r="A18" s="3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O18" s="125"/>
    </row>
    <row r="19" spans="1:41">
      <c r="A19" s="3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</row>
    <row r="20" spans="1:41">
      <c r="A20" s="6" t="s">
        <v>54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41">
      <c r="A21" s="88" t="s">
        <v>57</v>
      </c>
      <c r="B21" s="88">
        <v>1</v>
      </c>
      <c r="C21" s="88">
        <v>2</v>
      </c>
      <c r="D21" s="88">
        <v>3</v>
      </c>
      <c r="E21" s="88">
        <v>4</v>
      </c>
      <c r="F21" s="88">
        <v>5</v>
      </c>
      <c r="G21" s="88">
        <v>6</v>
      </c>
      <c r="H21" s="88">
        <v>7</v>
      </c>
      <c r="I21" s="88">
        <v>8</v>
      </c>
      <c r="J21" s="88">
        <v>9</v>
      </c>
      <c r="K21" s="88">
        <v>10</v>
      </c>
      <c r="L21" s="88">
        <v>11</v>
      </c>
      <c r="M21" s="88">
        <v>12</v>
      </c>
      <c r="N21" s="88">
        <v>13</v>
      </c>
      <c r="O21" s="88">
        <v>14</v>
      </c>
      <c r="P21" s="88">
        <v>15</v>
      </c>
      <c r="Q21" s="88">
        <v>16</v>
      </c>
      <c r="R21" s="88">
        <v>17</v>
      </c>
      <c r="S21" s="88">
        <v>18</v>
      </c>
      <c r="T21" s="88">
        <v>19</v>
      </c>
      <c r="U21" s="88">
        <v>20</v>
      </c>
      <c r="V21" s="88">
        <v>21</v>
      </c>
      <c r="W21" s="88">
        <v>22</v>
      </c>
      <c r="X21" s="88">
        <v>23</v>
      </c>
      <c r="Y21" s="88">
        <v>24</v>
      </c>
      <c r="Z21" s="88">
        <v>25</v>
      </c>
      <c r="AA21" s="88">
        <v>26</v>
      </c>
      <c r="AB21" s="88">
        <v>27</v>
      </c>
      <c r="AC21" s="88">
        <v>28</v>
      </c>
      <c r="AD21" s="88">
        <v>29</v>
      </c>
      <c r="AE21" s="88">
        <v>30</v>
      </c>
      <c r="AF21" s="88">
        <v>31</v>
      </c>
      <c r="AG21" s="128"/>
      <c r="AH21" s="90" t="s">
        <v>58</v>
      </c>
      <c r="AI21" s="90" t="s">
        <v>59</v>
      </c>
      <c r="AJ21" s="90" t="s">
        <v>60</v>
      </c>
    </row>
    <row r="22" spans="1:41" ht="18" customHeight="1">
      <c r="A22" s="130" t="s">
        <v>68</v>
      </c>
      <c r="B22" s="97">
        <v>1.2200000000000001E-2</v>
      </c>
      <c r="C22" s="97">
        <v>1.17E-2</v>
      </c>
      <c r="D22" s="97">
        <v>9.4000000000000004E-3</v>
      </c>
      <c r="E22" s="97">
        <v>1.24E-2</v>
      </c>
      <c r="F22" s="97">
        <v>1.15E-2</v>
      </c>
      <c r="G22" s="97">
        <v>1.7299999999999999E-2</v>
      </c>
      <c r="H22" s="97">
        <v>1.7299999999999999E-2</v>
      </c>
      <c r="I22" s="97">
        <v>1.3899999999999999E-2</v>
      </c>
      <c r="J22" s="97">
        <v>1.2699999999999999E-2</v>
      </c>
      <c r="K22" s="97">
        <v>1.04E-2</v>
      </c>
      <c r="L22" s="97">
        <v>1.09E-2</v>
      </c>
      <c r="M22" s="97">
        <v>1.34E-2</v>
      </c>
      <c r="N22" s="97">
        <v>1.5100000000000001E-2</v>
      </c>
      <c r="O22" s="97">
        <v>1.55E-2</v>
      </c>
      <c r="P22" s="97">
        <v>9.1000000000000004E-3</v>
      </c>
      <c r="Q22" s="97">
        <v>1.3899999999999999E-2</v>
      </c>
      <c r="R22" s="97">
        <v>9.1000000000000004E-3</v>
      </c>
      <c r="S22" s="97">
        <v>1.5299999999999999E-2</v>
      </c>
      <c r="T22" s="97">
        <v>8.8000000000000005E-3</v>
      </c>
      <c r="U22" s="97">
        <v>1.23E-2</v>
      </c>
      <c r="V22" s="97">
        <v>1.3100000000000001E-2</v>
      </c>
      <c r="W22" s="97">
        <v>1.0500000000000001E-2</v>
      </c>
      <c r="X22" s="97">
        <v>1.2500000000000001E-2</v>
      </c>
      <c r="Y22" s="97">
        <v>1.12E-2</v>
      </c>
      <c r="Z22" s="97">
        <v>1.5800000000000002E-2</v>
      </c>
      <c r="AA22" s="97">
        <v>1.7100000000000001E-2</v>
      </c>
      <c r="AB22" s="97">
        <v>0.01</v>
      </c>
      <c r="AC22" s="97">
        <v>0.01</v>
      </c>
      <c r="AD22" s="97">
        <v>9.4000000000000004E-3</v>
      </c>
      <c r="AE22" s="97">
        <v>1.29E-2</v>
      </c>
      <c r="AF22" s="97">
        <v>1.03E-2</v>
      </c>
      <c r="AG22" s="98"/>
      <c r="AH22" s="99">
        <f t="shared" ref="AH22:AH33" si="3">SUM(B22:AF22)</f>
        <v>0.38500000000000001</v>
      </c>
      <c r="AI22" s="100">
        <f t="shared" ref="AI22:AI33" si="4">IF(ISERROR(AVERAGE(B22:AF22))," ",AVERAGE(B22:AF22))</f>
        <v>1.2419354838709677E-2</v>
      </c>
      <c r="AJ22" s="97">
        <f t="shared" ref="AJ22:AJ33" si="5">MAX(B22:AF22)</f>
        <v>1.7299999999999999E-2</v>
      </c>
      <c r="AK22" s="131"/>
    </row>
    <row r="23" spans="1:41" ht="18" customHeight="1">
      <c r="A23" s="130" t="s">
        <v>27</v>
      </c>
      <c r="B23" s="97">
        <v>1.43E-2</v>
      </c>
      <c r="C23" s="97">
        <v>8.3000000000000001E-3</v>
      </c>
      <c r="D23" s="97">
        <v>1.12E-2</v>
      </c>
      <c r="E23" s="97">
        <v>1.4999999999999999E-2</v>
      </c>
      <c r="F23" s="97">
        <v>1.15E-2</v>
      </c>
      <c r="G23" s="97">
        <v>1.29E-2</v>
      </c>
      <c r="H23" s="97">
        <v>1.4E-2</v>
      </c>
      <c r="I23" s="97">
        <v>1.77E-2</v>
      </c>
      <c r="J23" s="97">
        <v>1.54E-2</v>
      </c>
      <c r="K23" s="97">
        <v>1.4200000000000001E-2</v>
      </c>
      <c r="L23" s="97">
        <v>1.4200000000000001E-2</v>
      </c>
      <c r="M23" s="97">
        <v>9.2999999999999992E-3</v>
      </c>
      <c r="N23" s="97">
        <v>1.41E-2</v>
      </c>
      <c r="O23" s="97">
        <v>7.6E-3</v>
      </c>
      <c r="P23" s="97">
        <v>2.1999999999999999E-2</v>
      </c>
      <c r="Q23" s="97">
        <v>1.3299999999999999E-2</v>
      </c>
      <c r="R23" s="97">
        <v>1.61E-2</v>
      </c>
      <c r="S23" s="97">
        <v>1.5100000000000001E-2</v>
      </c>
      <c r="T23" s="97">
        <v>1.54E-2</v>
      </c>
      <c r="U23" s="97">
        <v>1.6199999999999999E-2</v>
      </c>
      <c r="V23" s="97">
        <v>1.11E-2</v>
      </c>
      <c r="W23" s="97">
        <v>1.5900000000000001E-2</v>
      </c>
      <c r="X23" s="97">
        <v>1.52E-2</v>
      </c>
      <c r="Y23" s="97">
        <v>1.4999999999999999E-2</v>
      </c>
      <c r="Z23" s="97">
        <v>1.3899999999999999E-2</v>
      </c>
      <c r="AA23" s="97">
        <v>1.11E-2</v>
      </c>
      <c r="AB23" s="97">
        <v>1.32E-2</v>
      </c>
      <c r="AC23" s="97">
        <v>1.7500000000000002E-2</v>
      </c>
      <c r="AD23" s="106"/>
      <c r="AE23" s="106"/>
      <c r="AF23" s="106"/>
      <c r="AG23" s="98"/>
      <c r="AH23" s="99">
        <f t="shared" si="3"/>
        <v>0.39070000000000005</v>
      </c>
      <c r="AI23" s="100">
        <f t="shared" si="4"/>
        <v>1.395357142857143E-2</v>
      </c>
      <c r="AJ23" s="97">
        <f t="shared" si="5"/>
        <v>2.1999999999999999E-2</v>
      </c>
      <c r="AK23" s="8"/>
    </row>
    <row r="24" spans="1:41" ht="18" customHeight="1">
      <c r="A24" s="130" t="s">
        <v>28</v>
      </c>
      <c r="B24" s="97">
        <v>1.1299999999999999E-2</v>
      </c>
      <c r="C24" s="97">
        <v>1.3599999999999999E-2</v>
      </c>
      <c r="D24" s="97">
        <v>1.1599999999999999E-2</v>
      </c>
      <c r="E24" s="97">
        <v>1.78E-2</v>
      </c>
      <c r="F24" s="97">
        <v>1.14E-2</v>
      </c>
      <c r="G24" s="97">
        <v>2.1299999999999999E-2</v>
      </c>
      <c r="H24" s="97">
        <v>1.7399999999999999E-2</v>
      </c>
      <c r="I24" s="97">
        <v>1.9E-2</v>
      </c>
      <c r="J24" s="97">
        <v>9.1000000000000004E-3</v>
      </c>
      <c r="K24" s="97">
        <v>1.72E-2</v>
      </c>
      <c r="L24" s="97">
        <v>1.4200000000000001E-2</v>
      </c>
      <c r="M24" s="97">
        <v>1.5599999999999999E-2</v>
      </c>
      <c r="N24" s="97">
        <v>1.24E-2</v>
      </c>
      <c r="O24" s="97">
        <v>1.6899999999999998E-2</v>
      </c>
      <c r="P24" s="97">
        <v>1.8499999999999999E-2</v>
      </c>
      <c r="Q24" s="97">
        <v>1.04E-2</v>
      </c>
      <c r="R24" s="97">
        <v>1.47E-2</v>
      </c>
      <c r="S24" s="97">
        <v>1.4500000000000001E-2</v>
      </c>
      <c r="T24" s="97">
        <v>1.5599999999999999E-2</v>
      </c>
      <c r="U24" s="97">
        <v>4.5999999999999999E-3</v>
      </c>
      <c r="V24" s="97">
        <v>1.35E-2</v>
      </c>
      <c r="W24" s="97">
        <v>1.4800000000000001E-2</v>
      </c>
      <c r="X24" s="97">
        <v>9.1999999999999998E-3</v>
      </c>
      <c r="Y24" s="97">
        <v>1.3899999999999999E-2</v>
      </c>
      <c r="Z24" s="97">
        <v>2.3599999999999999E-2</v>
      </c>
      <c r="AA24" s="97">
        <v>1.2E-2</v>
      </c>
      <c r="AB24" s="97">
        <v>1.3899999999999999E-2</v>
      </c>
      <c r="AC24" s="97">
        <v>1.2500000000000001E-2</v>
      </c>
      <c r="AD24" s="97">
        <v>1.5599999999999999E-2</v>
      </c>
      <c r="AE24" s="97">
        <v>6.4000000000000003E-3</v>
      </c>
      <c r="AF24" s="97">
        <v>1.7999999999999999E-2</v>
      </c>
      <c r="AG24" s="98"/>
      <c r="AH24" s="99">
        <f t="shared" si="3"/>
        <v>0.44050000000000006</v>
      </c>
      <c r="AI24" s="100">
        <f t="shared" si="4"/>
        <v>1.4209677419354841E-2</v>
      </c>
      <c r="AJ24" s="97">
        <f t="shared" si="5"/>
        <v>2.3599999999999999E-2</v>
      </c>
      <c r="AK24" s="129"/>
    </row>
    <row r="25" spans="1:41" ht="18" customHeight="1">
      <c r="A25" s="104" t="s">
        <v>29</v>
      </c>
      <c r="B25" s="97">
        <v>1.72E-2</v>
      </c>
      <c r="C25" s="97">
        <v>9.7999999999999997E-3</v>
      </c>
      <c r="D25" s="97">
        <v>1.6E-2</v>
      </c>
      <c r="E25" s="97">
        <v>1.23E-2</v>
      </c>
      <c r="F25" s="97">
        <v>0.01</v>
      </c>
      <c r="G25" s="97">
        <v>6.1000000000000004E-3</v>
      </c>
      <c r="H25" s="97">
        <v>1.41E-2</v>
      </c>
      <c r="I25" s="97">
        <v>1.3599999999999999E-2</v>
      </c>
      <c r="J25" s="97">
        <v>1.06E-2</v>
      </c>
      <c r="K25" s="97">
        <v>1.21E-2</v>
      </c>
      <c r="L25" s="97">
        <v>7.9000000000000008E-3</v>
      </c>
      <c r="M25" s="97">
        <v>1.04E-2</v>
      </c>
      <c r="N25" s="97">
        <v>1.34E-2</v>
      </c>
      <c r="O25" s="97">
        <v>1.78E-2</v>
      </c>
      <c r="P25" s="97">
        <v>2.0299999999999999E-2</v>
      </c>
      <c r="Q25" s="97">
        <v>0.01</v>
      </c>
      <c r="R25" s="97">
        <v>1.2699999999999999E-2</v>
      </c>
      <c r="S25" s="97">
        <v>8.0000000000000002E-3</v>
      </c>
      <c r="T25" s="97">
        <v>1.04E-2</v>
      </c>
      <c r="U25" s="97">
        <v>1.0200000000000001E-2</v>
      </c>
      <c r="V25" s="97">
        <v>1.03E-2</v>
      </c>
      <c r="W25" s="97">
        <v>1.03E-2</v>
      </c>
      <c r="X25" s="97">
        <v>7.4999999999999997E-3</v>
      </c>
      <c r="Y25" s="97">
        <v>9.4000000000000004E-3</v>
      </c>
      <c r="Z25" s="97">
        <v>7.4000000000000003E-3</v>
      </c>
      <c r="AA25" s="97">
        <v>1.1299999999999999E-2</v>
      </c>
      <c r="AB25" s="97">
        <v>8.8999999999999999E-3</v>
      </c>
      <c r="AC25" s="97">
        <v>1.29E-2</v>
      </c>
      <c r="AD25" s="97">
        <v>1.44E-2</v>
      </c>
      <c r="AE25" s="97">
        <v>1.24E-2</v>
      </c>
      <c r="AF25" s="126"/>
      <c r="AG25" s="98"/>
      <c r="AH25" s="99">
        <f t="shared" si="3"/>
        <v>0.34770000000000006</v>
      </c>
      <c r="AI25" s="100">
        <f t="shared" si="4"/>
        <v>1.1590000000000001E-2</v>
      </c>
      <c r="AJ25" s="97">
        <f t="shared" si="5"/>
        <v>2.0299999999999999E-2</v>
      </c>
      <c r="AK25" s="8"/>
    </row>
    <row r="26" spans="1:41" ht="18" customHeight="1">
      <c r="A26" s="104" t="s">
        <v>30</v>
      </c>
      <c r="B26" s="97">
        <v>2.12E-2</v>
      </c>
      <c r="C26" s="97">
        <v>1.2999999999999999E-2</v>
      </c>
      <c r="D26" s="97">
        <v>7.7999999999999996E-3</v>
      </c>
      <c r="E26" s="97">
        <v>1.01E-2</v>
      </c>
      <c r="F26" s="97">
        <v>8.0000000000000002E-3</v>
      </c>
      <c r="G26" s="97">
        <v>9.5999999999999992E-3</v>
      </c>
      <c r="H26" s="97">
        <v>1.0200000000000001E-2</v>
      </c>
      <c r="I26" s="97">
        <v>7.4999999999999997E-3</v>
      </c>
      <c r="J26" s="97">
        <v>1.1299999999999999E-2</v>
      </c>
      <c r="K26" s="97">
        <v>1.3599999999999999E-2</v>
      </c>
      <c r="L26" s="97">
        <v>8.3999999999999995E-3</v>
      </c>
      <c r="M26" s="97">
        <v>1.11E-2</v>
      </c>
      <c r="N26" s="97">
        <v>8.0999999999999996E-3</v>
      </c>
      <c r="O26" s="97">
        <v>7.3000000000000001E-3</v>
      </c>
      <c r="P26" s="97">
        <v>8.0000000000000002E-3</v>
      </c>
      <c r="Q26" s="97">
        <v>0.01</v>
      </c>
      <c r="R26" s="97">
        <v>1.0800000000000001E-2</v>
      </c>
      <c r="S26" s="97">
        <v>5.4000000000000003E-3</v>
      </c>
      <c r="T26" s="97">
        <v>1.2999999999999999E-2</v>
      </c>
      <c r="U26" s="97">
        <v>1.38E-2</v>
      </c>
      <c r="V26" s="97">
        <v>8.3999999999999995E-3</v>
      </c>
      <c r="W26" s="97">
        <v>1.23E-2</v>
      </c>
      <c r="X26" s="97">
        <v>1.0699999999999999E-2</v>
      </c>
      <c r="Y26" s="97">
        <v>1.4200000000000001E-2</v>
      </c>
      <c r="Z26" s="97">
        <v>7.4999999999999997E-3</v>
      </c>
      <c r="AA26" s="97">
        <v>1.7000000000000001E-2</v>
      </c>
      <c r="AB26" s="97">
        <v>1.7100000000000001E-2</v>
      </c>
      <c r="AC26" s="97">
        <v>1.43E-2</v>
      </c>
      <c r="AD26" s="97">
        <v>1.7399999999999999E-2</v>
      </c>
      <c r="AE26" s="97">
        <v>1.61E-2</v>
      </c>
      <c r="AF26" s="97">
        <v>3.1E-2</v>
      </c>
      <c r="AG26" s="98"/>
      <c r="AH26" s="99">
        <f t="shared" si="3"/>
        <v>0.37420000000000009</v>
      </c>
      <c r="AI26" s="100">
        <f t="shared" si="4"/>
        <v>1.2070967741935487E-2</v>
      </c>
      <c r="AJ26" s="97">
        <f t="shared" si="5"/>
        <v>3.1E-2</v>
      </c>
      <c r="AK26" s="8"/>
    </row>
    <row r="27" spans="1:41" ht="18" customHeight="1">
      <c r="A27" s="104" t="s">
        <v>31</v>
      </c>
      <c r="B27" s="97">
        <v>3.1E-2</v>
      </c>
      <c r="C27" s="97">
        <v>1.12E-2</v>
      </c>
      <c r="D27" s="97">
        <v>0.1023</v>
      </c>
      <c r="E27" s="97">
        <v>5.6000000000000001E-2</v>
      </c>
      <c r="F27" s="97">
        <v>3.2099999999999997E-2</v>
      </c>
      <c r="G27" s="97">
        <v>2.3199999999999998E-2</v>
      </c>
      <c r="H27" s="97">
        <v>2.93E-2</v>
      </c>
      <c r="I27" s="97">
        <v>1.14E-2</v>
      </c>
      <c r="J27" s="97">
        <v>1.43E-2</v>
      </c>
      <c r="K27" s="97">
        <v>1.41E-2</v>
      </c>
      <c r="L27" s="97">
        <v>1.03E-2</v>
      </c>
      <c r="M27" s="97">
        <v>8.6999999999999994E-3</v>
      </c>
      <c r="N27" s="97">
        <v>5.7999999999999996E-3</v>
      </c>
      <c r="O27" s="97">
        <v>1.0200000000000001E-2</v>
      </c>
      <c r="P27" s="97">
        <v>7.1999999999999998E-3</v>
      </c>
      <c r="Q27" s="97">
        <v>0.01</v>
      </c>
      <c r="R27" s="97">
        <v>9.9000000000000008E-3</v>
      </c>
      <c r="S27" s="97">
        <v>5.1999999999999998E-3</v>
      </c>
      <c r="T27" s="97">
        <v>8.6E-3</v>
      </c>
      <c r="U27" s="97">
        <v>7.1000000000000004E-3</v>
      </c>
      <c r="V27" s="97">
        <v>8.8999999999999999E-3</v>
      </c>
      <c r="W27" s="97">
        <v>5.1999999999999998E-3</v>
      </c>
      <c r="X27" s="97">
        <v>1.0200000000000001E-2</v>
      </c>
      <c r="Y27" s="97">
        <v>1.1299999999999999E-2</v>
      </c>
      <c r="Z27" s="97">
        <v>7.7000000000000002E-3</v>
      </c>
      <c r="AA27" s="97">
        <v>1.1299999999999999E-2</v>
      </c>
      <c r="AB27" s="97">
        <v>6.8999999999999999E-3</v>
      </c>
      <c r="AC27" s="97">
        <v>1.14E-2</v>
      </c>
      <c r="AD27" s="97">
        <v>5.3E-3</v>
      </c>
      <c r="AE27" s="97">
        <v>8.0999999999999996E-3</v>
      </c>
      <c r="AF27" s="126"/>
      <c r="AG27" s="98"/>
      <c r="AH27" s="99">
        <f t="shared" si="3"/>
        <v>0.49419999999999997</v>
      </c>
      <c r="AI27" s="100">
        <f t="shared" si="4"/>
        <v>1.6473333333333333E-2</v>
      </c>
      <c r="AJ27" s="97">
        <f t="shared" si="5"/>
        <v>0.1023</v>
      </c>
      <c r="AK27" s="110"/>
    </row>
    <row r="28" spans="1:41" ht="18" customHeight="1">
      <c r="A28" s="104" t="s">
        <v>32</v>
      </c>
      <c r="B28" s="97">
        <v>9.4999999999999998E-3</v>
      </c>
      <c r="C28" s="97">
        <v>7.0000000000000001E-3</v>
      </c>
      <c r="D28" s="97">
        <v>8.0000000000000002E-3</v>
      </c>
      <c r="E28" s="97">
        <v>6.1999999999999998E-3</v>
      </c>
      <c r="F28" s="97">
        <v>1.09E-2</v>
      </c>
      <c r="G28" s="97">
        <v>6.1999999999999998E-3</v>
      </c>
      <c r="H28" s="97">
        <v>1.11E-2</v>
      </c>
      <c r="I28" s="97">
        <v>1.11E-2</v>
      </c>
      <c r="J28" s="97">
        <v>8.5000000000000006E-3</v>
      </c>
      <c r="K28" s="97">
        <v>1.03E-2</v>
      </c>
      <c r="L28" s="97">
        <v>1.2800000000000001E-2</v>
      </c>
      <c r="M28" s="97">
        <v>8.9999999999999993E-3</v>
      </c>
      <c r="N28" s="97">
        <v>1.0699999999999999E-2</v>
      </c>
      <c r="O28" s="97">
        <v>6.7000000000000002E-3</v>
      </c>
      <c r="P28" s="97">
        <v>1.17E-2</v>
      </c>
      <c r="Q28" s="97">
        <v>9.7000000000000003E-3</v>
      </c>
      <c r="R28" s="97">
        <v>8.3999999999999995E-3</v>
      </c>
      <c r="S28" s="97">
        <v>6.3E-3</v>
      </c>
      <c r="T28" s="97">
        <v>1.15E-2</v>
      </c>
      <c r="U28" s="97">
        <v>6.0000000000000001E-3</v>
      </c>
      <c r="V28" s="97">
        <v>8.3999999999999995E-3</v>
      </c>
      <c r="W28" s="97">
        <v>1.12E-2</v>
      </c>
      <c r="X28" s="97">
        <v>6.0000000000000001E-3</v>
      </c>
      <c r="Y28" s="97">
        <v>8.3999999999999995E-3</v>
      </c>
      <c r="Z28" s="97">
        <v>1.2E-2</v>
      </c>
      <c r="AA28" s="97">
        <v>1.0999999999999999E-2</v>
      </c>
      <c r="AB28" s="97">
        <v>1.2999999999999999E-2</v>
      </c>
      <c r="AC28" s="97">
        <v>1.04E-2</v>
      </c>
      <c r="AD28" s="97">
        <v>1.1299999999999999E-2</v>
      </c>
      <c r="AE28" s="97">
        <v>1.2699999999999999E-2</v>
      </c>
      <c r="AF28" s="97">
        <v>6.1000000000000004E-3</v>
      </c>
      <c r="AG28" s="98"/>
      <c r="AH28" s="99">
        <f t="shared" si="3"/>
        <v>0.29209999999999997</v>
      </c>
      <c r="AI28" s="100">
        <f t="shared" si="4"/>
        <v>9.4225806451612888E-3</v>
      </c>
      <c r="AJ28" s="97">
        <f t="shared" si="5"/>
        <v>1.2999999999999999E-2</v>
      </c>
      <c r="AK28" s="110"/>
    </row>
    <row r="29" spans="1:41" ht="18" customHeight="1">
      <c r="A29" s="104" t="s">
        <v>33</v>
      </c>
      <c r="B29" s="97">
        <v>8.0000000000000002E-3</v>
      </c>
      <c r="C29" s="97">
        <v>1.0800000000000001E-2</v>
      </c>
      <c r="D29" s="97">
        <v>6.3E-3</v>
      </c>
      <c r="E29" s="97">
        <v>8.6999999999999994E-3</v>
      </c>
      <c r="F29" s="97">
        <v>8.8000000000000005E-3</v>
      </c>
      <c r="G29" s="97">
        <v>9.4999999999999998E-3</v>
      </c>
      <c r="H29" s="97">
        <v>1.01E-2</v>
      </c>
      <c r="I29" s="97">
        <v>1.1599999999999999E-2</v>
      </c>
      <c r="J29" s="97">
        <v>8.0000000000000002E-3</v>
      </c>
      <c r="K29" s="97">
        <v>1.3599999999999999E-2</v>
      </c>
      <c r="L29" s="97">
        <v>8.3999999999999995E-3</v>
      </c>
      <c r="M29" s="97">
        <v>8.0000000000000002E-3</v>
      </c>
      <c r="N29" s="97">
        <v>8.0999999999999996E-3</v>
      </c>
      <c r="O29" s="97">
        <v>6.7000000000000002E-3</v>
      </c>
      <c r="P29" s="97">
        <v>8.3999999999999995E-3</v>
      </c>
      <c r="Q29" s="97">
        <v>7.7999999999999996E-3</v>
      </c>
      <c r="R29" s="97">
        <v>8.6E-3</v>
      </c>
      <c r="S29" s="97">
        <v>0.01</v>
      </c>
      <c r="T29" s="97">
        <v>1.0999999999999999E-2</v>
      </c>
      <c r="U29" s="97">
        <v>7.0000000000000001E-3</v>
      </c>
      <c r="V29" s="97">
        <v>6.7000000000000002E-3</v>
      </c>
      <c r="W29" s="97">
        <v>8.5000000000000006E-3</v>
      </c>
      <c r="X29" s="97">
        <v>7.6E-3</v>
      </c>
      <c r="Y29" s="97">
        <v>1.2E-2</v>
      </c>
      <c r="Z29" s="97">
        <v>8.0999999999999996E-3</v>
      </c>
      <c r="AA29" s="97">
        <v>8.3999999999999995E-3</v>
      </c>
      <c r="AB29" s="97">
        <v>8.0000000000000002E-3</v>
      </c>
      <c r="AC29" s="97">
        <v>6.4999999999999997E-3</v>
      </c>
      <c r="AD29" s="97">
        <v>8.6999999999999994E-3</v>
      </c>
      <c r="AE29" s="97">
        <v>3.0200000000000001E-2</v>
      </c>
      <c r="AF29" s="97">
        <v>0</v>
      </c>
      <c r="AG29" s="98"/>
      <c r="AH29" s="99">
        <f t="shared" si="3"/>
        <v>0.28410000000000007</v>
      </c>
      <c r="AI29" s="100">
        <f t="shared" si="4"/>
        <v>9.1645161290322599E-3</v>
      </c>
      <c r="AJ29" s="97">
        <f t="shared" si="5"/>
        <v>3.0200000000000001E-2</v>
      </c>
      <c r="AK29" s="111"/>
    </row>
    <row r="30" spans="1:41" ht="18" customHeight="1">
      <c r="A30" s="104" t="s">
        <v>36</v>
      </c>
      <c r="B30" s="97">
        <v>0</v>
      </c>
      <c r="C30" s="97">
        <v>8.8000000000000005E-3</v>
      </c>
      <c r="D30" s="97">
        <v>9.4000000000000004E-3</v>
      </c>
      <c r="E30" s="97">
        <v>8.8000000000000005E-3</v>
      </c>
      <c r="F30" s="97">
        <v>7.9000000000000008E-3</v>
      </c>
      <c r="G30" s="97">
        <v>2.23E-2</v>
      </c>
      <c r="H30" s="97">
        <v>6.7000000000000002E-3</v>
      </c>
      <c r="I30" s="97">
        <v>7.9000000000000008E-3</v>
      </c>
      <c r="J30" s="97">
        <v>0.01</v>
      </c>
      <c r="K30" s="97">
        <v>7.7999999999999996E-3</v>
      </c>
      <c r="L30" s="97">
        <v>9.7999999999999997E-3</v>
      </c>
      <c r="M30" s="97">
        <v>6.0000000000000001E-3</v>
      </c>
      <c r="N30" s="97">
        <v>1.15E-2</v>
      </c>
      <c r="O30" s="97">
        <v>9.4999999999999998E-3</v>
      </c>
      <c r="P30" s="97">
        <v>6.6E-3</v>
      </c>
      <c r="Q30" s="97">
        <v>7.9000000000000008E-3</v>
      </c>
      <c r="R30" s="97">
        <v>7.9000000000000008E-3</v>
      </c>
      <c r="S30" s="97">
        <v>1.3899999999999999E-2</v>
      </c>
      <c r="T30" s="97">
        <v>1.3100000000000001E-2</v>
      </c>
      <c r="U30" s="97">
        <v>1.5299999999999999E-2</v>
      </c>
      <c r="V30" s="97">
        <v>1.95E-2</v>
      </c>
      <c r="W30" s="97">
        <v>5.1000000000000004E-3</v>
      </c>
      <c r="X30" s="97">
        <v>4.1000000000000003E-3</v>
      </c>
      <c r="Y30" s="97">
        <v>7.7000000000000002E-3</v>
      </c>
      <c r="Z30" s="97">
        <v>8.6E-3</v>
      </c>
      <c r="AA30" s="97">
        <v>6.7000000000000002E-3</v>
      </c>
      <c r="AB30" s="97">
        <v>8.9999999999999993E-3</v>
      </c>
      <c r="AC30" s="97">
        <v>8.5000000000000006E-3</v>
      </c>
      <c r="AD30" s="97">
        <v>8.8999999999999999E-3</v>
      </c>
      <c r="AE30" s="97">
        <v>9.1000000000000004E-3</v>
      </c>
      <c r="AF30" s="106"/>
      <c r="AG30" s="98"/>
      <c r="AH30" s="99">
        <f t="shared" si="3"/>
        <v>0.27829999999999999</v>
      </c>
      <c r="AI30" s="100">
        <f t="shared" si="4"/>
        <v>9.2766666666666657E-3</v>
      </c>
      <c r="AJ30" s="97">
        <f t="shared" si="5"/>
        <v>2.23E-2</v>
      </c>
      <c r="AK30" s="112"/>
    </row>
    <row r="31" spans="1:41" ht="18" customHeight="1">
      <c r="A31" s="104" t="s">
        <v>37</v>
      </c>
      <c r="B31" s="97">
        <v>1.0699999999999999E-2</v>
      </c>
      <c r="C31" s="97">
        <v>6.7999999999999996E-3</v>
      </c>
      <c r="D31" s="97">
        <v>7.1999999999999998E-3</v>
      </c>
      <c r="E31" s="97">
        <v>9.7999999999999997E-3</v>
      </c>
      <c r="F31" s="97">
        <v>6.1999999999999998E-3</v>
      </c>
      <c r="G31" s="97">
        <v>1.0200000000000001E-2</v>
      </c>
      <c r="H31" s="97">
        <v>1.44E-2</v>
      </c>
      <c r="I31" s="97">
        <v>6.3E-3</v>
      </c>
      <c r="J31" s="97">
        <v>8.2000000000000007E-3</v>
      </c>
      <c r="K31" s="97">
        <v>6.4999999999999997E-3</v>
      </c>
      <c r="L31" s="97">
        <v>1.0699999999999999E-2</v>
      </c>
      <c r="M31" s="97">
        <v>1.0500000000000001E-2</v>
      </c>
      <c r="N31" s="97">
        <v>1.46E-2</v>
      </c>
      <c r="O31" s="97">
        <v>1.7600000000000001E-2</v>
      </c>
      <c r="P31" s="97">
        <v>1.0999999999999999E-2</v>
      </c>
      <c r="Q31" s="97">
        <v>1.09E-2</v>
      </c>
      <c r="R31" s="97">
        <v>9.7999999999999997E-3</v>
      </c>
      <c r="S31" s="97">
        <v>1.29E-2</v>
      </c>
      <c r="T31" s="97">
        <v>5.1999999999999998E-3</v>
      </c>
      <c r="U31" s="97">
        <v>1.3100000000000001E-2</v>
      </c>
      <c r="V31" s="97">
        <v>1.1299999999999999E-2</v>
      </c>
      <c r="W31" s="97">
        <v>6.7999999999999996E-3</v>
      </c>
      <c r="X31" s="97">
        <v>1.0500000000000001E-2</v>
      </c>
      <c r="Y31" s="97">
        <v>1.15E-2</v>
      </c>
      <c r="Z31" s="97">
        <v>1.1599999999999999E-2</v>
      </c>
      <c r="AA31" s="97">
        <v>5.4999999999999997E-3</v>
      </c>
      <c r="AB31" s="97">
        <v>8.0999999999999996E-3</v>
      </c>
      <c r="AC31" s="97">
        <v>1.7600000000000001E-2</v>
      </c>
      <c r="AD31" s="97">
        <v>9.5999999999999992E-3</v>
      </c>
      <c r="AE31" s="97">
        <v>1.0500000000000001E-2</v>
      </c>
      <c r="AF31" s="97">
        <v>9.1000000000000004E-3</v>
      </c>
      <c r="AG31" s="98"/>
      <c r="AH31" s="99">
        <f t="shared" si="3"/>
        <v>0.31470000000000004</v>
      </c>
      <c r="AI31" s="100">
        <f t="shared" si="4"/>
        <v>1.0151612903225807E-2</v>
      </c>
      <c r="AJ31" s="97">
        <f t="shared" si="5"/>
        <v>1.7600000000000001E-2</v>
      </c>
      <c r="AK31" s="124"/>
    </row>
    <row r="32" spans="1:41" ht="18" customHeight="1">
      <c r="A32" s="104" t="s">
        <v>38</v>
      </c>
      <c r="B32" s="97">
        <v>1.21E-2</v>
      </c>
      <c r="C32" s="97">
        <v>6.4999999999999997E-3</v>
      </c>
      <c r="D32" s="97">
        <v>1.21E-2</v>
      </c>
      <c r="E32" s="97">
        <v>1.21E-2</v>
      </c>
      <c r="F32" s="97">
        <v>8.8999999999999999E-3</v>
      </c>
      <c r="G32" s="97">
        <v>0.01</v>
      </c>
      <c r="H32" s="97">
        <v>9.7000000000000003E-3</v>
      </c>
      <c r="I32" s="97">
        <v>1.17E-2</v>
      </c>
      <c r="J32" s="97">
        <v>1.26E-2</v>
      </c>
      <c r="K32" s="97">
        <v>1.17E-2</v>
      </c>
      <c r="L32" s="97">
        <v>1.44E-2</v>
      </c>
      <c r="M32" s="97">
        <v>7.1000000000000004E-3</v>
      </c>
      <c r="N32" s="97">
        <v>1.2999999999999999E-2</v>
      </c>
      <c r="O32" s="97">
        <v>8.6E-3</v>
      </c>
      <c r="P32" s="97">
        <v>1.1900000000000001E-2</v>
      </c>
      <c r="Q32" s="97">
        <v>6.3E-3</v>
      </c>
      <c r="R32" s="97">
        <v>1.5100000000000001E-2</v>
      </c>
      <c r="S32" s="97">
        <v>1.5299999999999999E-2</v>
      </c>
      <c r="T32" s="97">
        <v>1.21E-2</v>
      </c>
      <c r="U32" s="97">
        <v>1.43E-2</v>
      </c>
      <c r="V32" s="97">
        <v>5.0000000000000001E-3</v>
      </c>
      <c r="W32" s="97">
        <v>1.3100000000000001E-2</v>
      </c>
      <c r="X32" s="97">
        <v>8.3000000000000001E-3</v>
      </c>
      <c r="Y32" s="97">
        <v>1.01E-2</v>
      </c>
      <c r="Z32" s="97">
        <v>1.35E-2</v>
      </c>
      <c r="AA32" s="97">
        <v>9.2999999999999992E-3</v>
      </c>
      <c r="AB32" s="97">
        <v>1.2699999999999999E-2</v>
      </c>
      <c r="AC32" s="97">
        <v>0.01</v>
      </c>
      <c r="AD32" s="97">
        <v>8.9999999999999993E-3</v>
      </c>
      <c r="AE32" s="97">
        <v>1.0200000000000001E-2</v>
      </c>
      <c r="AF32" s="106"/>
      <c r="AG32" s="98"/>
      <c r="AH32" s="99">
        <f t="shared" si="3"/>
        <v>0.32669999999999999</v>
      </c>
      <c r="AI32" s="100">
        <f t="shared" si="4"/>
        <v>1.089E-2</v>
      </c>
      <c r="AJ32" s="97">
        <f t="shared" si="5"/>
        <v>1.5299999999999999E-2</v>
      </c>
      <c r="AK32" s="84"/>
    </row>
    <row r="33" spans="1:38" ht="18" customHeight="1">
      <c r="A33" s="104" t="s">
        <v>39</v>
      </c>
      <c r="B33" s="97">
        <v>0.01</v>
      </c>
      <c r="C33" s="97">
        <v>8.6999999999999994E-3</v>
      </c>
      <c r="D33" s="97">
        <v>1.0500000000000001E-2</v>
      </c>
      <c r="E33" s="97">
        <v>8.9999999999999993E-3</v>
      </c>
      <c r="F33" s="97">
        <v>9.7999999999999997E-3</v>
      </c>
      <c r="G33" s="97">
        <v>1.3100000000000001E-2</v>
      </c>
      <c r="H33" s="97">
        <v>1.3100000000000001E-2</v>
      </c>
      <c r="I33" s="97">
        <v>1.14E-2</v>
      </c>
      <c r="J33" s="97">
        <v>1.14E-2</v>
      </c>
      <c r="K33" s="97">
        <v>7.1999999999999998E-3</v>
      </c>
      <c r="L33" s="97">
        <v>1.5900000000000001E-2</v>
      </c>
      <c r="M33" s="97">
        <v>6.7999999999999996E-3</v>
      </c>
      <c r="N33" s="97">
        <v>1.0200000000000001E-2</v>
      </c>
      <c r="O33" s="97">
        <v>1.3100000000000001E-2</v>
      </c>
      <c r="P33" s="97">
        <v>1.24E-2</v>
      </c>
      <c r="Q33" s="97">
        <v>1.17E-2</v>
      </c>
      <c r="R33" s="97">
        <v>1.0200000000000001E-2</v>
      </c>
      <c r="S33" s="97">
        <v>8.0000000000000002E-3</v>
      </c>
      <c r="T33" s="97">
        <v>1.0699999999999999E-2</v>
      </c>
      <c r="U33" s="97">
        <v>9.5999999999999992E-3</v>
      </c>
      <c r="V33" s="97">
        <v>6.0000000000000001E-3</v>
      </c>
      <c r="W33" s="97">
        <v>5.7000000000000002E-3</v>
      </c>
      <c r="X33" s="97">
        <v>1.4999999999999999E-2</v>
      </c>
      <c r="Y33" s="97">
        <v>9.4000000000000004E-3</v>
      </c>
      <c r="Z33" s="97">
        <v>8.6999999999999994E-3</v>
      </c>
      <c r="AA33" s="97">
        <v>9.5999999999999992E-3</v>
      </c>
      <c r="AB33" s="97">
        <v>1.18E-2</v>
      </c>
      <c r="AC33" s="97">
        <v>1.1299999999999999E-2</v>
      </c>
      <c r="AD33" s="97">
        <v>1.21E-2</v>
      </c>
      <c r="AE33" s="97">
        <v>9.7999999999999997E-3</v>
      </c>
      <c r="AF33" s="97">
        <v>8.6999999999999994E-3</v>
      </c>
      <c r="AG33" s="98"/>
      <c r="AH33" s="99">
        <f t="shared" si="3"/>
        <v>0.32089999999999991</v>
      </c>
      <c r="AI33" s="100">
        <f t="shared" si="4"/>
        <v>1.0351612903225803E-2</v>
      </c>
      <c r="AJ33" s="97">
        <f t="shared" si="5"/>
        <v>1.5900000000000001E-2</v>
      </c>
    </row>
    <row r="34" spans="1:3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8">
      <c r="A36" s="6" t="s">
        <v>69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8">
      <c r="A37" s="88" t="s">
        <v>57</v>
      </c>
      <c r="B37" s="88">
        <v>1</v>
      </c>
      <c r="C37" s="88">
        <v>2</v>
      </c>
      <c r="D37" s="88">
        <v>3</v>
      </c>
      <c r="E37" s="88">
        <v>4</v>
      </c>
      <c r="F37" s="88">
        <v>5</v>
      </c>
      <c r="G37" s="88">
        <v>6</v>
      </c>
      <c r="H37" s="88">
        <v>7</v>
      </c>
      <c r="I37" s="88">
        <v>8</v>
      </c>
      <c r="J37" s="88">
        <v>9</v>
      </c>
      <c r="K37" s="88">
        <v>10</v>
      </c>
      <c r="L37" s="88">
        <v>11</v>
      </c>
      <c r="M37" s="88">
        <v>12</v>
      </c>
      <c r="N37" s="88">
        <v>13</v>
      </c>
      <c r="O37" s="88">
        <v>14</v>
      </c>
      <c r="P37" s="88">
        <v>15</v>
      </c>
      <c r="Q37" s="88">
        <v>16</v>
      </c>
      <c r="R37" s="88">
        <v>17</v>
      </c>
      <c r="S37" s="88">
        <v>18</v>
      </c>
      <c r="T37" s="88">
        <v>19</v>
      </c>
      <c r="U37" s="88">
        <v>20</v>
      </c>
      <c r="V37" s="88">
        <v>21</v>
      </c>
      <c r="W37" s="88">
        <v>22</v>
      </c>
      <c r="X37" s="88">
        <v>23</v>
      </c>
      <c r="Y37" s="88">
        <v>24</v>
      </c>
      <c r="Z37" s="88">
        <v>25</v>
      </c>
      <c r="AA37" s="88">
        <v>26</v>
      </c>
      <c r="AB37" s="88">
        <v>27</v>
      </c>
      <c r="AC37" s="88">
        <v>28</v>
      </c>
      <c r="AD37" s="88">
        <v>29</v>
      </c>
      <c r="AE37" s="88">
        <v>30</v>
      </c>
      <c r="AF37" s="88">
        <v>31</v>
      </c>
      <c r="AG37" s="128"/>
      <c r="AH37" s="90" t="s">
        <v>58</v>
      </c>
      <c r="AI37" s="90" t="s">
        <v>59</v>
      </c>
      <c r="AJ37" s="90" t="s">
        <v>60</v>
      </c>
    </row>
    <row r="38" spans="1:38" ht="21" customHeight="1">
      <c r="A38" s="104" t="s">
        <v>68</v>
      </c>
      <c r="B38" s="97">
        <f t="shared" ref="B38:AF38" si="6">B22+B5</f>
        <v>2.3900000000000001E-2</v>
      </c>
      <c r="C38" s="97">
        <f t="shared" si="6"/>
        <v>2.3100000000000002E-2</v>
      </c>
      <c r="D38" s="97">
        <f t="shared" si="6"/>
        <v>1.8200000000000001E-2</v>
      </c>
      <c r="E38" s="97">
        <f t="shared" si="6"/>
        <v>2.3399999999999997E-2</v>
      </c>
      <c r="F38" s="97">
        <f t="shared" si="6"/>
        <v>2.1600000000000001E-2</v>
      </c>
      <c r="G38" s="97">
        <f t="shared" si="6"/>
        <v>3.5099999999999999E-2</v>
      </c>
      <c r="H38" s="97">
        <f t="shared" si="6"/>
        <v>3.5199999999999995E-2</v>
      </c>
      <c r="I38" s="97">
        <f t="shared" si="6"/>
        <v>2.7199999999999998E-2</v>
      </c>
      <c r="J38" s="97">
        <f t="shared" si="6"/>
        <v>2.4799999999999999E-2</v>
      </c>
      <c r="K38" s="97">
        <f t="shared" si="6"/>
        <v>2.0999999999999998E-2</v>
      </c>
      <c r="L38" s="97">
        <f t="shared" si="6"/>
        <v>2.1299999999999999E-2</v>
      </c>
      <c r="M38" s="97">
        <f t="shared" si="6"/>
        <v>2.5500000000000002E-2</v>
      </c>
      <c r="N38" s="97">
        <f t="shared" si="6"/>
        <v>3.0200000000000001E-2</v>
      </c>
      <c r="O38" s="97">
        <f t="shared" si="6"/>
        <v>2.9700000000000001E-2</v>
      </c>
      <c r="P38" s="97">
        <f t="shared" si="6"/>
        <v>1.8200000000000001E-2</v>
      </c>
      <c r="Q38" s="97">
        <f t="shared" si="6"/>
        <v>2.6499999999999999E-2</v>
      </c>
      <c r="R38" s="97">
        <f t="shared" si="6"/>
        <v>1.78E-2</v>
      </c>
      <c r="S38" s="97">
        <f t="shared" si="6"/>
        <v>2.98E-2</v>
      </c>
      <c r="T38" s="97">
        <f t="shared" si="6"/>
        <v>1.7500000000000002E-2</v>
      </c>
      <c r="U38" s="97">
        <f t="shared" si="6"/>
        <v>2.3300000000000001E-2</v>
      </c>
      <c r="V38" s="97">
        <f t="shared" si="6"/>
        <v>2.5600000000000001E-2</v>
      </c>
      <c r="W38" s="97">
        <f t="shared" si="6"/>
        <v>2.0299999999999999E-2</v>
      </c>
      <c r="X38" s="97">
        <f t="shared" si="6"/>
        <v>2.52E-2</v>
      </c>
      <c r="Y38" s="97">
        <f t="shared" si="6"/>
        <v>2.12E-2</v>
      </c>
      <c r="Z38" s="97">
        <f t="shared" si="6"/>
        <v>3.0499999999999999E-2</v>
      </c>
      <c r="AA38" s="97">
        <f t="shared" si="6"/>
        <v>2.23E-2</v>
      </c>
      <c r="AB38" s="97">
        <f t="shared" si="6"/>
        <v>2.18E-2</v>
      </c>
      <c r="AC38" s="97">
        <f t="shared" si="6"/>
        <v>2.8200000000000003E-2</v>
      </c>
      <c r="AD38" s="97">
        <f t="shared" si="6"/>
        <v>1.77E-2</v>
      </c>
      <c r="AE38" s="97">
        <f t="shared" si="6"/>
        <v>2.53E-2</v>
      </c>
      <c r="AF38" s="97">
        <f t="shared" si="6"/>
        <v>1.95E-2</v>
      </c>
      <c r="AG38" s="98"/>
      <c r="AH38" s="99">
        <f t="shared" ref="AH38:AH49" si="7">AH5+AH22</f>
        <v>0.7508999999999999</v>
      </c>
      <c r="AI38" s="100">
        <f t="shared" ref="AI38:AI49" si="8">IF(ISERROR(AVERAGE(B38:AF38))," ",AVERAGE(B38:AF38))</f>
        <v>2.4222580645161289E-2</v>
      </c>
      <c r="AJ38" s="97">
        <f t="shared" ref="AJ38:AJ49" si="9">MAX(B38:AF38)</f>
        <v>3.5199999999999995E-2</v>
      </c>
      <c r="AK38" s="127"/>
    </row>
    <row r="39" spans="1:38" ht="21" customHeight="1">
      <c r="A39" s="104" t="s">
        <v>27</v>
      </c>
      <c r="B39" s="97">
        <f t="shared" ref="B39:AC39" si="10">B23+B6</f>
        <v>2.87E-2</v>
      </c>
      <c r="C39" s="97">
        <f t="shared" si="10"/>
        <v>1.6300000000000002E-2</v>
      </c>
      <c r="D39" s="97">
        <f t="shared" si="10"/>
        <v>2.3300000000000001E-2</v>
      </c>
      <c r="E39" s="97">
        <f t="shared" si="10"/>
        <v>2.7699999999999999E-2</v>
      </c>
      <c r="F39" s="97">
        <f t="shared" si="10"/>
        <v>2.1999999999999999E-2</v>
      </c>
      <c r="G39" s="97">
        <f t="shared" si="10"/>
        <v>2.52E-2</v>
      </c>
      <c r="H39" s="97">
        <f t="shared" si="10"/>
        <v>2.7200000000000002E-2</v>
      </c>
      <c r="I39" s="97">
        <f t="shared" si="10"/>
        <v>3.5200000000000002E-2</v>
      </c>
      <c r="J39" s="97">
        <f t="shared" si="10"/>
        <v>2.92E-2</v>
      </c>
      <c r="K39" s="97">
        <f t="shared" si="10"/>
        <v>2.7300000000000001E-2</v>
      </c>
      <c r="L39" s="97">
        <f t="shared" si="10"/>
        <v>2.86E-2</v>
      </c>
      <c r="M39" s="97">
        <f t="shared" si="10"/>
        <v>1.8200000000000001E-2</v>
      </c>
      <c r="N39" s="97">
        <f t="shared" si="10"/>
        <v>2.76E-2</v>
      </c>
      <c r="O39" s="97">
        <f t="shared" si="10"/>
        <v>1.4499999999999999E-2</v>
      </c>
      <c r="P39" s="97">
        <f t="shared" si="10"/>
        <v>4.2799999999999998E-2</v>
      </c>
      <c r="Q39" s="97">
        <f t="shared" si="10"/>
        <v>2.5999999999999999E-2</v>
      </c>
      <c r="R39" s="97">
        <f t="shared" si="10"/>
        <v>3.15E-2</v>
      </c>
      <c r="S39" s="97">
        <f t="shared" si="10"/>
        <v>3.0200000000000001E-2</v>
      </c>
      <c r="T39" s="97">
        <f t="shared" si="10"/>
        <v>2.9600000000000001E-2</v>
      </c>
      <c r="U39" s="97">
        <f t="shared" si="10"/>
        <v>3.1600000000000003E-2</v>
      </c>
      <c r="V39" s="97">
        <f t="shared" si="10"/>
        <v>2.1499999999999998E-2</v>
      </c>
      <c r="W39" s="97">
        <f t="shared" si="10"/>
        <v>3.0800000000000001E-2</v>
      </c>
      <c r="X39" s="97">
        <f t="shared" si="10"/>
        <v>2.9700000000000001E-2</v>
      </c>
      <c r="Y39" s="97">
        <f t="shared" si="10"/>
        <v>2.8999999999999998E-2</v>
      </c>
      <c r="Z39" s="97">
        <f t="shared" si="10"/>
        <v>2.76E-2</v>
      </c>
      <c r="AA39" s="97">
        <f t="shared" si="10"/>
        <v>2.1499999999999998E-2</v>
      </c>
      <c r="AB39" s="97">
        <f t="shared" si="10"/>
        <v>2.5899999999999999E-2</v>
      </c>
      <c r="AC39" s="97">
        <f t="shared" si="10"/>
        <v>2.9200000000000004E-2</v>
      </c>
      <c r="AD39" s="106"/>
      <c r="AE39" s="106"/>
      <c r="AF39" s="106"/>
      <c r="AG39" s="98"/>
      <c r="AH39" s="99">
        <f t="shared" si="7"/>
        <v>0.75790000000000002</v>
      </c>
      <c r="AI39" s="100">
        <f t="shared" si="8"/>
        <v>2.706785714285714E-2</v>
      </c>
      <c r="AJ39" s="97">
        <f t="shared" si="9"/>
        <v>4.2799999999999998E-2</v>
      </c>
      <c r="AK39" s="8"/>
    </row>
    <row r="40" spans="1:38" ht="21" customHeight="1">
      <c r="A40" s="104" t="s">
        <v>28</v>
      </c>
      <c r="B40" s="97">
        <f t="shared" ref="B40:AC40" si="11">B24+B7</f>
        <v>2.6299999999999997E-2</v>
      </c>
      <c r="C40" s="97">
        <f t="shared" si="11"/>
        <v>2.47E-2</v>
      </c>
      <c r="D40" s="97">
        <f t="shared" si="11"/>
        <v>2.3099999999999999E-2</v>
      </c>
      <c r="E40" s="97">
        <f t="shared" si="11"/>
        <v>3.6600000000000001E-2</v>
      </c>
      <c r="F40" s="97">
        <f t="shared" si="11"/>
        <v>2.1600000000000001E-2</v>
      </c>
      <c r="G40" s="97">
        <f t="shared" si="11"/>
        <v>4.1399999999999999E-2</v>
      </c>
      <c r="H40" s="97">
        <f t="shared" si="11"/>
        <v>3.3599999999999998E-2</v>
      </c>
      <c r="I40" s="97">
        <f t="shared" si="11"/>
        <v>3.7100000000000001E-2</v>
      </c>
      <c r="J40" s="97">
        <f t="shared" si="11"/>
        <v>1.8200000000000001E-2</v>
      </c>
      <c r="K40" s="97">
        <f t="shared" si="11"/>
        <v>3.2500000000000001E-2</v>
      </c>
      <c r="L40" s="97">
        <f t="shared" si="11"/>
        <v>2.81E-2</v>
      </c>
      <c r="M40" s="97">
        <f t="shared" si="11"/>
        <v>2.9899999999999999E-2</v>
      </c>
      <c r="N40" s="97">
        <f t="shared" si="11"/>
        <v>2.4E-2</v>
      </c>
      <c r="O40" s="97">
        <f t="shared" si="11"/>
        <v>3.3500000000000002E-2</v>
      </c>
      <c r="P40" s="97">
        <f t="shared" si="11"/>
        <v>3.5299999999999998E-2</v>
      </c>
      <c r="Q40" s="97">
        <f t="shared" si="11"/>
        <v>2.0199999999999999E-2</v>
      </c>
      <c r="R40" s="97">
        <f t="shared" si="11"/>
        <v>2.87E-2</v>
      </c>
      <c r="S40" s="97">
        <f t="shared" si="11"/>
        <v>2.8400000000000002E-2</v>
      </c>
      <c r="T40" s="97">
        <f t="shared" si="11"/>
        <v>3.1699999999999999E-2</v>
      </c>
      <c r="U40" s="97">
        <f t="shared" si="11"/>
        <v>1.0700000000000001E-2</v>
      </c>
      <c r="V40" s="97">
        <f t="shared" si="11"/>
        <v>2.3E-2</v>
      </c>
      <c r="W40" s="97">
        <f t="shared" si="11"/>
        <v>2.9100000000000001E-2</v>
      </c>
      <c r="X40" s="97">
        <f t="shared" si="11"/>
        <v>1.7899999999999999E-2</v>
      </c>
      <c r="Y40" s="97">
        <f t="shared" si="11"/>
        <v>2.5399999999999999E-2</v>
      </c>
      <c r="Z40" s="97">
        <f t="shared" si="11"/>
        <v>4.5600000000000002E-2</v>
      </c>
      <c r="AA40" s="97">
        <f t="shared" si="11"/>
        <v>2.3400000000000001E-2</v>
      </c>
      <c r="AB40" s="97">
        <f t="shared" si="11"/>
        <v>2.7E-2</v>
      </c>
      <c r="AC40" s="97">
        <f t="shared" si="11"/>
        <v>2.3900000000000001E-2</v>
      </c>
      <c r="AD40" s="97">
        <f>AD24+AD7</f>
        <v>0.03</v>
      </c>
      <c r="AE40" s="97">
        <f>AE24+AE7</f>
        <v>1.49E-2</v>
      </c>
      <c r="AF40" s="97">
        <f>AF24+AF7</f>
        <v>3.3099999999999997E-2</v>
      </c>
      <c r="AG40" s="98"/>
      <c r="AH40" s="99">
        <f t="shared" si="7"/>
        <v>0.85890000000000022</v>
      </c>
      <c r="AI40" s="100">
        <f t="shared" si="8"/>
        <v>2.7706451612903232E-2</v>
      </c>
      <c r="AJ40" s="97">
        <f t="shared" si="9"/>
        <v>4.5600000000000002E-2</v>
      </c>
      <c r="AK40" s="111"/>
    </row>
    <row r="41" spans="1:38" ht="21" customHeight="1">
      <c r="A41" s="104" t="s">
        <v>29</v>
      </c>
      <c r="B41" s="97">
        <f t="shared" ref="B41:AC41" si="12">B25+B8</f>
        <v>3.3000000000000002E-2</v>
      </c>
      <c r="C41" s="97">
        <f t="shared" si="12"/>
        <v>2.0499999999999997E-2</v>
      </c>
      <c r="D41" s="97">
        <f t="shared" si="12"/>
        <v>2.9499999999999998E-2</v>
      </c>
      <c r="E41" s="97">
        <f t="shared" si="12"/>
        <v>2.7200000000000002E-2</v>
      </c>
      <c r="F41" s="97">
        <f t="shared" si="12"/>
        <v>1.89E-2</v>
      </c>
      <c r="G41" s="97">
        <f t="shared" si="12"/>
        <v>1.5300000000000001E-2</v>
      </c>
      <c r="H41" s="97">
        <f t="shared" si="12"/>
        <v>2.5099999999999997E-2</v>
      </c>
      <c r="I41" s="97">
        <f t="shared" si="12"/>
        <v>2.5000000000000001E-2</v>
      </c>
      <c r="J41" s="97">
        <f t="shared" si="12"/>
        <v>2.01E-2</v>
      </c>
      <c r="K41" s="97">
        <f t="shared" si="12"/>
        <v>2.3300000000000001E-2</v>
      </c>
      <c r="L41" s="97">
        <f t="shared" si="12"/>
        <v>1.5800000000000002E-2</v>
      </c>
      <c r="M41" s="97">
        <f t="shared" si="12"/>
        <v>2.0199999999999999E-2</v>
      </c>
      <c r="N41" s="97">
        <f t="shared" si="12"/>
        <v>2.6200000000000001E-2</v>
      </c>
      <c r="O41" s="97">
        <f t="shared" si="12"/>
        <v>3.2199999999999999E-2</v>
      </c>
      <c r="P41" s="97">
        <f t="shared" si="12"/>
        <v>3.7499999999999999E-2</v>
      </c>
      <c r="Q41" s="97">
        <f t="shared" si="12"/>
        <v>2.3199999999999998E-2</v>
      </c>
      <c r="R41" s="97">
        <f t="shared" si="12"/>
        <v>2.4799999999999999E-2</v>
      </c>
      <c r="S41" s="97">
        <f t="shared" si="12"/>
        <v>1.5300000000000001E-2</v>
      </c>
      <c r="T41" s="97">
        <f t="shared" si="12"/>
        <v>2.0499999999999997E-2</v>
      </c>
      <c r="U41" s="97">
        <f t="shared" si="12"/>
        <v>2.0200000000000003E-2</v>
      </c>
      <c r="V41" s="97">
        <f t="shared" si="12"/>
        <v>2.0299999999999999E-2</v>
      </c>
      <c r="W41" s="97">
        <f t="shared" si="12"/>
        <v>1.8800000000000001E-2</v>
      </c>
      <c r="X41" s="97">
        <f t="shared" si="12"/>
        <v>1.5099999999999999E-2</v>
      </c>
      <c r="Y41" s="97">
        <f t="shared" si="12"/>
        <v>1.77E-2</v>
      </c>
      <c r="Z41" s="97">
        <f t="shared" si="12"/>
        <v>1.4500000000000001E-2</v>
      </c>
      <c r="AA41" s="97">
        <f t="shared" si="12"/>
        <v>2.1899999999999999E-2</v>
      </c>
      <c r="AB41" s="97">
        <f t="shared" si="12"/>
        <v>1.61E-2</v>
      </c>
      <c r="AC41" s="97">
        <f t="shared" si="12"/>
        <v>2.5899999999999999E-2</v>
      </c>
      <c r="AD41" s="97">
        <f t="shared" ref="AD41:AE49" si="13">AD25+AD8</f>
        <v>2.7999999999999997E-2</v>
      </c>
      <c r="AE41" s="97">
        <f t="shared" si="13"/>
        <v>2.4500000000000001E-2</v>
      </c>
      <c r="AF41" s="126"/>
      <c r="AG41" s="98"/>
      <c r="AH41" s="99">
        <f t="shared" si="7"/>
        <v>0.67660000000000009</v>
      </c>
      <c r="AI41" s="100">
        <f t="shared" si="8"/>
        <v>2.2553333333333331E-2</v>
      </c>
      <c r="AJ41" s="97">
        <f t="shared" si="9"/>
        <v>3.7499999999999999E-2</v>
      </c>
      <c r="AK41" s="8"/>
    </row>
    <row r="42" spans="1:38" ht="21" customHeight="1">
      <c r="A42" s="104" t="s">
        <v>30</v>
      </c>
      <c r="B42" s="97">
        <f t="shared" ref="B42:AC42" si="14">B26+B9</f>
        <v>3.9099999999999996E-2</v>
      </c>
      <c r="C42" s="97">
        <f t="shared" si="14"/>
        <v>2.29E-2</v>
      </c>
      <c r="D42" s="97">
        <f t="shared" si="14"/>
        <v>1.8099999999999998E-2</v>
      </c>
      <c r="E42" s="97">
        <f t="shared" si="14"/>
        <v>0.02</v>
      </c>
      <c r="F42" s="97">
        <f t="shared" si="14"/>
        <v>1.5100000000000001E-2</v>
      </c>
      <c r="G42" s="97">
        <f t="shared" si="14"/>
        <v>1.8299999999999997E-2</v>
      </c>
      <c r="H42" s="97">
        <f t="shared" si="14"/>
        <v>2.0200000000000003E-2</v>
      </c>
      <c r="I42" s="97">
        <f t="shared" si="14"/>
        <v>1.5099999999999999E-2</v>
      </c>
      <c r="J42" s="97">
        <f t="shared" si="14"/>
        <v>2.2100000000000002E-2</v>
      </c>
      <c r="K42" s="97">
        <f t="shared" si="14"/>
        <v>2.5999999999999999E-2</v>
      </c>
      <c r="L42" s="97">
        <f t="shared" si="14"/>
        <v>1.6399999999999998E-2</v>
      </c>
      <c r="M42" s="97">
        <f t="shared" si="14"/>
        <v>2.1700000000000001E-2</v>
      </c>
      <c r="N42" s="97">
        <f t="shared" si="14"/>
        <v>1.5899999999999997E-2</v>
      </c>
      <c r="O42" s="97">
        <f t="shared" si="14"/>
        <v>1.4700000000000001E-2</v>
      </c>
      <c r="P42" s="97">
        <f t="shared" si="14"/>
        <v>1.5800000000000002E-2</v>
      </c>
      <c r="Q42" s="97">
        <f t="shared" si="14"/>
        <v>1.8800000000000001E-2</v>
      </c>
      <c r="R42" s="97">
        <f t="shared" si="14"/>
        <v>2.0700000000000003E-2</v>
      </c>
      <c r="S42" s="97">
        <f t="shared" si="14"/>
        <v>1.06E-2</v>
      </c>
      <c r="T42" s="97">
        <f t="shared" si="14"/>
        <v>2.4E-2</v>
      </c>
      <c r="U42" s="97">
        <f t="shared" si="14"/>
        <v>2.8299999999999999E-2</v>
      </c>
      <c r="V42" s="97">
        <f t="shared" si="14"/>
        <v>1.6799999999999999E-2</v>
      </c>
      <c r="W42" s="97">
        <f t="shared" si="14"/>
        <v>2.1700000000000001E-2</v>
      </c>
      <c r="X42" s="97">
        <f t="shared" si="14"/>
        <v>2.1999999999999999E-2</v>
      </c>
      <c r="Y42" s="97">
        <f t="shared" si="14"/>
        <v>2.8200000000000003E-2</v>
      </c>
      <c r="Z42" s="97">
        <f t="shared" si="14"/>
        <v>1.4499999999999999E-2</v>
      </c>
      <c r="AA42" s="97">
        <f t="shared" si="14"/>
        <v>3.2300000000000002E-2</v>
      </c>
      <c r="AB42" s="97">
        <f t="shared" si="14"/>
        <v>3.44E-2</v>
      </c>
      <c r="AC42" s="97">
        <f t="shared" si="14"/>
        <v>2.7900000000000001E-2</v>
      </c>
      <c r="AD42" s="97">
        <f t="shared" si="13"/>
        <v>3.4000000000000002E-2</v>
      </c>
      <c r="AE42" s="97">
        <f t="shared" si="13"/>
        <v>3.1899999999999998E-2</v>
      </c>
      <c r="AF42" s="97">
        <f>AF26+AF9</f>
        <v>6.0100000000000001E-2</v>
      </c>
      <c r="AG42" s="98"/>
      <c r="AH42" s="99">
        <f t="shared" si="7"/>
        <v>0.72760000000000002</v>
      </c>
      <c r="AI42" s="100">
        <f t="shared" si="8"/>
        <v>2.3470967741935488E-2</v>
      </c>
      <c r="AJ42" s="97">
        <f t="shared" si="9"/>
        <v>6.0100000000000001E-2</v>
      </c>
    </row>
    <row r="43" spans="1:38" ht="21" customHeight="1">
      <c r="A43" s="104" t="s">
        <v>31</v>
      </c>
      <c r="B43" s="97">
        <f t="shared" ref="B43:AC43" si="15">B27+B10</f>
        <v>5.28E-2</v>
      </c>
      <c r="C43" s="97">
        <f t="shared" si="15"/>
        <v>4.53E-2</v>
      </c>
      <c r="D43" s="97">
        <f t="shared" si="15"/>
        <v>0.1522</v>
      </c>
      <c r="E43" s="97">
        <f t="shared" si="15"/>
        <v>0.10600000000000001</v>
      </c>
      <c r="F43" s="97">
        <f t="shared" si="15"/>
        <v>6.1299999999999993E-2</v>
      </c>
      <c r="G43" s="97">
        <f t="shared" si="15"/>
        <v>4.4600000000000001E-2</v>
      </c>
      <c r="H43" s="97">
        <f t="shared" si="15"/>
        <v>5.6499999999999995E-2</v>
      </c>
      <c r="I43" s="97">
        <f t="shared" si="15"/>
        <v>2.06E-2</v>
      </c>
      <c r="J43" s="97">
        <f t="shared" si="15"/>
        <v>2.8400000000000002E-2</v>
      </c>
      <c r="K43" s="97">
        <f t="shared" si="15"/>
        <v>2.8199999999999999E-2</v>
      </c>
      <c r="L43" s="97">
        <f t="shared" si="15"/>
        <v>0.02</v>
      </c>
      <c r="M43" s="97">
        <f t="shared" si="15"/>
        <v>1.7000000000000001E-2</v>
      </c>
      <c r="N43" s="97">
        <f t="shared" si="15"/>
        <v>1.1299999999999999E-2</v>
      </c>
      <c r="O43" s="97">
        <f t="shared" si="15"/>
        <v>1.9400000000000001E-2</v>
      </c>
      <c r="P43" s="97">
        <f t="shared" si="15"/>
        <v>1.44E-2</v>
      </c>
      <c r="Q43" s="97">
        <f t="shared" si="15"/>
        <v>0.02</v>
      </c>
      <c r="R43" s="97">
        <f t="shared" si="15"/>
        <v>1.8200000000000001E-2</v>
      </c>
      <c r="S43" s="97">
        <f t="shared" si="15"/>
        <v>9.9999999999999985E-3</v>
      </c>
      <c r="T43" s="97">
        <f t="shared" si="15"/>
        <v>1.6500000000000001E-2</v>
      </c>
      <c r="U43" s="97">
        <f t="shared" si="15"/>
        <v>1.4200000000000001E-2</v>
      </c>
      <c r="V43" s="97">
        <f t="shared" si="15"/>
        <v>1.7100000000000001E-2</v>
      </c>
      <c r="W43" s="97">
        <f t="shared" si="15"/>
        <v>1.03E-2</v>
      </c>
      <c r="X43" s="97">
        <f t="shared" si="15"/>
        <v>2.0200000000000003E-2</v>
      </c>
      <c r="Y43" s="97">
        <f t="shared" si="15"/>
        <v>2.1499999999999998E-2</v>
      </c>
      <c r="Z43" s="97">
        <f t="shared" si="15"/>
        <v>1.54E-2</v>
      </c>
      <c r="AA43" s="97">
        <f t="shared" si="15"/>
        <v>2.1699999999999997E-2</v>
      </c>
      <c r="AB43" s="97">
        <f t="shared" si="15"/>
        <v>1.3100000000000001E-2</v>
      </c>
      <c r="AC43" s="97">
        <f t="shared" si="15"/>
        <v>2.1999999999999999E-2</v>
      </c>
      <c r="AD43" s="97">
        <f t="shared" si="13"/>
        <v>1.04E-2</v>
      </c>
      <c r="AE43" s="97">
        <f t="shared" si="13"/>
        <v>1.6199999999999999E-2</v>
      </c>
      <c r="AF43" s="126"/>
      <c r="AG43" s="98"/>
      <c r="AH43" s="99">
        <f t="shared" si="7"/>
        <v>0.92479999999999984</v>
      </c>
      <c r="AI43" s="100">
        <f t="shared" si="8"/>
        <v>3.0826666666666658E-2</v>
      </c>
      <c r="AJ43" s="97">
        <f t="shared" si="9"/>
        <v>0.1522</v>
      </c>
      <c r="AK43" s="110"/>
    </row>
    <row r="44" spans="1:38" ht="21" customHeight="1">
      <c r="A44" s="104" t="s">
        <v>32</v>
      </c>
      <c r="B44" s="97">
        <f t="shared" ref="B44:AC44" si="16">B28+B11</f>
        <v>1.8099999999999998E-2</v>
      </c>
      <c r="C44" s="97">
        <f t="shared" si="16"/>
        <v>1.3899999999999999E-2</v>
      </c>
      <c r="D44" s="97">
        <f t="shared" si="16"/>
        <v>1.5100000000000001E-2</v>
      </c>
      <c r="E44" s="97">
        <f t="shared" si="16"/>
        <v>1.2199999999999999E-2</v>
      </c>
      <c r="F44" s="97">
        <f t="shared" si="16"/>
        <v>2.07E-2</v>
      </c>
      <c r="G44" s="97">
        <f t="shared" si="16"/>
        <v>1.2E-2</v>
      </c>
      <c r="H44" s="97">
        <f t="shared" si="16"/>
        <v>2.1100000000000001E-2</v>
      </c>
      <c r="I44" s="97">
        <f t="shared" si="16"/>
        <v>2.2499999999999999E-2</v>
      </c>
      <c r="J44" s="97">
        <f t="shared" si="16"/>
        <v>1.6400000000000001E-2</v>
      </c>
      <c r="K44" s="97">
        <f t="shared" si="16"/>
        <v>1.9799999999999998E-2</v>
      </c>
      <c r="L44" s="97">
        <f t="shared" si="16"/>
        <v>2.5399999999999999E-2</v>
      </c>
      <c r="M44" s="97">
        <f t="shared" si="16"/>
        <v>1.7000000000000001E-2</v>
      </c>
      <c r="N44" s="97">
        <f t="shared" si="16"/>
        <v>2.1299999999999999E-2</v>
      </c>
      <c r="O44" s="97">
        <f t="shared" si="16"/>
        <v>1.37E-2</v>
      </c>
      <c r="P44" s="97">
        <f t="shared" si="16"/>
        <v>2.1700000000000001E-2</v>
      </c>
      <c r="Q44" s="97">
        <f t="shared" si="16"/>
        <v>1.9200000000000002E-2</v>
      </c>
      <c r="R44" s="97">
        <f t="shared" si="16"/>
        <v>1.6500000000000001E-2</v>
      </c>
      <c r="S44" s="97">
        <f t="shared" si="16"/>
        <v>1.21E-2</v>
      </c>
      <c r="T44" s="97">
        <f t="shared" si="16"/>
        <v>2.0900000000000002E-2</v>
      </c>
      <c r="U44" s="97">
        <f t="shared" si="16"/>
        <v>1.35E-2</v>
      </c>
      <c r="V44" s="97">
        <f t="shared" si="16"/>
        <v>1.7399999999999999E-2</v>
      </c>
      <c r="W44" s="97">
        <f t="shared" si="16"/>
        <v>1.9200000000000002E-2</v>
      </c>
      <c r="X44" s="97">
        <f t="shared" si="16"/>
        <v>1.32E-2</v>
      </c>
      <c r="Y44" s="97">
        <f t="shared" si="16"/>
        <v>1.6399999999999998E-2</v>
      </c>
      <c r="Z44" s="97">
        <f t="shared" si="16"/>
        <v>2.3E-2</v>
      </c>
      <c r="AA44" s="97">
        <f t="shared" si="16"/>
        <v>2.2199999999999998E-2</v>
      </c>
      <c r="AB44" s="97">
        <f t="shared" si="16"/>
        <v>2.53E-2</v>
      </c>
      <c r="AC44" s="97">
        <f t="shared" si="16"/>
        <v>2.2499999999999999E-2</v>
      </c>
      <c r="AD44" s="97">
        <f t="shared" si="13"/>
        <v>2.01E-2</v>
      </c>
      <c r="AE44" s="97">
        <f t="shared" si="13"/>
        <v>2.4799999999999999E-2</v>
      </c>
      <c r="AF44" s="97">
        <f>AF28+AF11</f>
        <v>1.1300000000000001E-2</v>
      </c>
      <c r="AG44" s="98"/>
      <c r="AH44" s="99">
        <f t="shared" si="7"/>
        <v>0.56850000000000001</v>
      </c>
      <c r="AI44" s="100">
        <f t="shared" si="8"/>
        <v>1.8338709677419355E-2</v>
      </c>
      <c r="AJ44" s="97">
        <f t="shared" si="9"/>
        <v>2.5399999999999999E-2</v>
      </c>
      <c r="AK44" s="110"/>
      <c r="AL44" s="125"/>
    </row>
    <row r="45" spans="1:38" ht="21" customHeight="1">
      <c r="A45" s="104" t="s">
        <v>33</v>
      </c>
      <c r="B45" s="97">
        <f t="shared" ref="B45:AC45" si="17">B29+B12</f>
        <v>1.5599999999999999E-2</v>
      </c>
      <c r="C45" s="97">
        <f t="shared" si="17"/>
        <v>2.1299999999999999E-2</v>
      </c>
      <c r="D45" s="97">
        <f t="shared" si="17"/>
        <v>1.23E-2</v>
      </c>
      <c r="E45" s="97">
        <f t="shared" si="17"/>
        <v>1.6799999999999999E-2</v>
      </c>
      <c r="F45" s="97">
        <f t="shared" si="17"/>
        <v>1.7000000000000001E-2</v>
      </c>
      <c r="G45" s="97">
        <f t="shared" si="17"/>
        <v>1.84E-2</v>
      </c>
      <c r="H45" s="97">
        <f t="shared" si="17"/>
        <v>1.9200000000000002E-2</v>
      </c>
      <c r="I45" s="97">
        <f t="shared" si="17"/>
        <v>2.2599999999999999E-2</v>
      </c>
      <c r="J45" s="97">
        <f t="shared" si="17"/>
        <v>1.55E-2</v>
      </c>
      <c r="K45" s="97">
        <f t="shared" si="17"/>
        <v>2.6599999999999999E-2</v>
      </c>
      <c r="L45" s="97">
        <f t="shared" si="17"/>
        <v>1.54E-2</v>
      </c>
      <c r="M45" s="97">
        <f t="shared" si="17"/>
        <v>1.6500000000000001E-2</v>
      </c>
      <c r="N45" s="97">
        <f t="shared" si="17"/>
        <v>1.5899999999999997E-2</v>
      </c>
      <c r="O45" s="97">
        <f t="shared" si="17"/>
        <v>1.3299999999999999E-2</v>
      </c>
      <c r="P45" s="97">
        <f t="shared" si="17"/>
        <v>1.6799999999999999E-2</v>
      </c>
      <c r="Q45" s="97">
        <f t="shared" si="17"/>
        <v>1.4800000000000001E-2</v>
      </c>
      <c r="R45" s="97">
        <f t="shared" si="17"/>
        <v>1.67E-2</v>
      </c>
      <c r="S45" s="97">
        <f t="shared" si="17"/>
        <v>0.02</v>
      </c>
      <c r="T45" s="97">
        <f t="shared" si="17"/>
        <v>2.07E-2</v>
      </c>
      <c r="U45" s="97">
        <f t="shared" si="17"/>
        <v>1.38E-2</v>
      </c>
      <c r="V45" s="97">
        <f t="shared" si="17"/>
        <v>1.3100000000000001E-2</v>
      </c>
      <c r="W45" s="97">
        <f t="shared" si="17"/>
        <v>1.6400000000000001E-2</v>
      </c>
      <c r="X45" s="97">
        <f t="shared" si="17"/>
        <v>1.4499999999999999E-2</v>
      </c>
      <c r="Y45" s="97">
        <f t="shared" si="17"/>
        <v>2.35E-2</v>
      </c>
      <c r="Z45" s="97">
        <f t="shared" si="17"/>
        <v>1.5099999999999999E-2</v>
      </c>
      <c r="AA45" s="97">
        <f t="shared" si="17"/>
        <v>1.67E-2</v>
      </c>
      <c r="AB45" s="97">
        <f t="shared" si="17"/>
        <v>1.5699999999999999E-2</v>
      </c>
      <c r="AC45" s="97">
        <f t="shared" si="17"/>
        <v>1.2500000000000001E-2</v>
      </c>
      <c r="AD45" s="97">
        <f t="shared" si="13"/>
        <v>1.67E-2</v>
      </c>
      <c r="AE45" s="97">
        <f t="shared" si="13"/>
        <v>4.1800000000000004E-2</v>
      </c>
      <c r="AF45" s="97">
        <f>AF29+AF12</f>
        <v>1.44E-2</v>
      </c>
      <c r="AG45" s="98"/>
      <c r="AH45" s="99">
        <f t="shared" si="7"/>
        <v>0.54960000000000009</v>
      </c>
      <c r="AI45" s="100">
        <f t="shared" si="8"/>
        <v>1.7729032258064516E-2</v>
      </c>
      <c r="AJ45" s="97">
        <f t="shared" si="9"/>
        <v>4.1800000000000004E-2</v>
      </c>
      <c r="AK45" s="111"/>
    </row>
    <row r="46" spans="1:38" ht="21" customHeight="1">
      <c r="A46" s="104" t="s">
        <v>36</v>
      </c>
      <c r="B46" s="97">
        <f t="shared" ref="B46:AC46" si="18">B30+B13</f>
        <v>4.7000000000000002E-3</v>
      </c>
      <c r="C46" s="97">
        <f t="shared" si="18"/>
        <v>1.7000000000000001E-2</v>
      </c>
      <c r="D46" s="97">
        <f t="shared" si="18"/>
        <v>1.78E-2</v>
      </c>
      <c r="E46" s="97">
        <f t="shared" si="18"/>
        <v>1.7100000000000001E-2</v>
      </c>
      <c r="F46" s="97">
        <f t="shared" si="18"/>
        <v>1.5200000000000002E-2</v>
      </c>
      <c r="G46" s="97">
        <f t="shared" si="18"/>
        <v>3.3500000000000002E-2</v>
      </c>
      <c r="H46" s="97">
        <f t="shared" si="18"/>
        <v>1.29E-2</v>
      </c>
      <c r="I46" s="97">
        <f t="shared" si="18"/>
        <v>1.5900000000000001E-2</v>
      </c>
      <c r="J46" s="97">
        <f t="shared" si="18"/>
        <v>1.89E-2</v>
      </c>
      <c r="K46" s="97">
        <f t="shared" si="18"/>
        <v>1.54E-2</v>
      </c>
      <c r="L46" s="97">
        <f t="shared" si="18"/>
        <v>1.8700000000000001E-2</v>
      </c>
      <c r="M46" s="97">
        <f t="shared" si="18"/>
        <v>1.2E-2</v>
      </c>
      <c r="N46" s="97">
        <f t="shared" si="18"/>
        <v>2.2800000000000001E-2</v>
      </c>
      <c r="O46" s="97">
        <f t="shared" si="18"/>
        <v>1.8099999999999998E-2</v>
      </c>
      <c r="P46" s="97">
        <f t="shared" si="18"/>
        <v>1.38E-2</v>
      </c>
      <c r="Q46" s="97">
        <f t="shared" si="18"/>
        <v>1.4700000000000001E-2</v>
      </c>
      <c r="R46" s="97">
        <f t="shared" si="18"/>
        <v>1.5000000000000001E-2</v>
      </c>
      <c r="S46" s="97">
        <f t="shared" si="18"/>
        <v>2.6799999999999997E-2</v>
      </c>
      <c r="T46" s="97">
        <f t="shared" si="18"/>
        <v>2.7700000000000002E-2</v>
      </c>
      <c r="U46" s="97">
        <f t="shared" si="18"/>
        <v>2.8299999999999999E-2</v>
      </c>
      <c r="V46" s="97">
        <f t="shared" si="18"/>
        <v>3.6900000000000002E-2</v>
      </c>
      <c r="W46" s="97">
        <f t="shared" si="18"/>
        <v>9.8999999999999991E-3</v>
      </c>
      <c r="X46" s="97">
        <f t="shared" si="18"/>
        <v>8.8999999999999999E-3</v>
      </c>
      <c r="Y46" s="97">
        <f t="shared" si="18"/>
        <v>1.46E-2</v>
      </c>
      <c r="Z46" s="97">
        <f t="shared" si="18"/>
        <v>1.7100000000000001E-2</v>
      </c>
      <c r="AA46" s="97">
        <f t="shared" si="18"/>
        <v>1.26E-2</v>
      </c>
      <c r="AB46" s="97">
        <f t="shared" si="18"/>
        <v>1.7899999999999999E-2</v>
      </c>
      <c r="AC46" s="97">
        <f t="shared" si="18"/>
        <v>1.6899999999999998E-2</v>
      </c>
      <c r="AD46" s="97">
        <f t="shared" si="13"/>
        <v>1.6199999999999999E-2</v>
      </c>
      <c r="AE46" s="97">
        <f t="shared" si="13"/>
        <v>1.83E-2</v>
      </c>
      <c r="AF46" s="106"/>
      <c r="AG46" s="98"/>
      <c r="AH46" s="99">
        <f t="shared" si="7"/>
        <v>0.53559999999999997</v>
      </c>
      <c r="AI46" s="100">
        <f t="shared" si="8"/>
        <v>1.7853333333333332E-2</v>
      </c>
      <c r="AJ46" s="97">
        <f t="shared" si="9"/>
        <v>3.6900000000000002E-2</v>
      </c>
      <c r="AK46" s="112"/>
    </row>
    <row r="47" spans="1:38" ht="21" customHeight="1">
      <c r="A47" s="104" t="s">
        <v>37</v>
      </c>
      <c r="B47" s="97">
        <f t="shared" ref="B47:AC47" si="19">B31+B14</f>
        <v>1.8499999999999999E-2</v>
      </c>
      <c r="C47" s="97">
        <f t="shared" si="19"/>
        <v>1.54E-2</v>
      </c>
      <c r="D47" s="97">
        <f t="shared" si="19"/>
        <v>1.35E-2</v>
      </c>
      <c r="E47" s="97">
        <f t="shared" si="19"/>
        <v>1.95E-2</v>
      </c>
      <c r="F47" s="97">
        <f t="shared" si="19"/>
        <v>1.18E-2</v>
      </c>
      <c r="G47" s="97">
        <f t="shared" si="19"/>
        <v>2.12E-2</v>
      </c>
      <c r="H47" s="97">
        <f t="shared" si="19"/>
        <v>2.5999999999999999E-2</v>
      </c>
      <c r="I47" s="97">
        <f t="shared" si="19"/>
        <v>1.26E-2</v>
      </c>
      <c r="J47" s="97">
        <f t="shared" si="19"/>
        <v>1.5699999999999999E-2</v>
      </c>
      <c r="K47" s="97">
        <f t="shared" si="19"/>
        <v>1.2799999999999999E-2</v>
      </c>
      <c r="L47" s="97">
        <f t="shared" si="19"/>
        <v>2.0299999999999999E-2</v>
      </c>
      <c r="M47" s="97">
        <f t="shared" si="19"/>
        <v>1.9700000000000002E-2</v>
      </c>
      <c r="N47" s="97">
        <f t="shared" si="19"/>
        <v>2.98E-2</v>
      </c>
      <c r="O47" s="97">
        <f t="shared" si="19"/>
        <v>3.3799999999999997E-2</v>
      </c>
      <c r="P47" s="97">
        <f t="shared" si="19"/>
        <v>2.1600000000000001E-2</v>
      </c>
      <c r="Q47" s="97">
        <f t="shared" si="19"/>
        <v>2.07E-2</v>
      </c>
      <c r="R47" s="97">
        <f t="shared" si="19"/>
        <v>1.9599999999999999E-2</v>
      </c>
      <c r="S47" s="97">
        <f t="shared" si="19"/>
        <v>2.4399999999999998E-2</v>
      </c>
      <c r="T47" s="97">
        <f t="shared" si="19"/>
        <v>1.0499999999999999E-2</v>
      </c>
      <c r="U47" s="97">
        <f t="shared" si="19"/>
        <v>2.3400000000000001E-2</v>
      </c>
      <c r="V47" s="97">
        <f t="shared" si="19"/>
        <v>2.3899999999999998E-2</v>
      </c>
      <c r="W47" s="97">
        <f t="shared" si="19"/>
        <v>1.3599999999999999E-2</v>
      </c>
      <c r="X47" s="97">
        <f t="shared" si="19"/>
        <v>2.0299999999999999E-2</v>
      </c>
      <c r="Y47" s="97">
        <f t="shared" si="19"/>
        <v>2.2499999999999999E-2</v>
      </c>
      <c r="Z47" s="97">
        <f t="shared" si="19"/>
        <v>2.1699999999999997E-2</v>
      </c>
      <c r="AA47" s="97">
        <f t="shared" si="19"/>
        <v>1.2999999999999999E-2</v>
      </c>
      <c r="AB47" s="97">
        <f t="shared" si="19"/>
        <v>2.0299999999999999E-2</v>
      </c>
      <c r="AC47" s="97">
        <f t="shared" si="19"/>
        <v>2.8799999999999999E-2</v>
      </c>
      <c r="AD47" s="97">
        <f t="shared" si="13"/>
        <v>1.7299999999999999E-2</v>
      </c>
      <c r="AE47" s="97">
        <f t="shared" si="13"/>
        <v>2.1100000000000001E-2</v>
      </c>
      <c r="AF47" s="97">
        <f>AF31+AF14</f>
        <v>1.8200000000000001E-2</v>
      </c>
      <c r="AG47" s="98"/>
      <c r="AH47" s="99">
        <f t="shared" si="7"/>
        <v>0.61150000000000004</v>
      </c>
      <c r="AI47" s="100">
        <f t="shared" si="8"/>
        <v>1.9725806451612902E-2</v>
      </c>
      <c r="AJ47" s="97">
        <f t="shared" si="9"/>
        <v>3.3799999999999997E-2</v>
      </c>
      <c r="AK47" s="124"/>
    </row>
    <row r="48" spans="1:38" ht="21" customHeight="1">
      <c r="A48" s="104" t="s">
        <v>38</v>
      </c>
      <c r="B48" s="97">
        <f t="shared" ref="B48:AC48" si="20">B32+B15</f>
        <v>2.3E-2</v>
      </c>
      <c r="C48" s="97">
        <f t="shared" si="20"/>
        <v>1.2199999999999999E-2</v>
      </c>
      <c r="D48" s="97">
        <f t="shared" si="20"/>
        <v>2.4300000000000002E-2</v>
      </c>
      <c r="E48" s="97">
        <f t="shared" si="20"/>
        <v>2.3399999999999997E-2</v>
      </c>
      <c r="F48" s="97">
        <f t="shared" si="20"/>
        <v>1.6800000000000002E-2</v>
      </c>
      <c r="G48" s="97">
        <f t="shared" si="20"/>
        <v>0.02</v>
      </c>
      <c r="H48" s="97">
        <f t="shared" si="20"/>
        <v>1.89E-2</v>
      </c>
      <c r="I48" s="97">
        <f t="shared" si="20"/>
        <v>2.3E-2</v>
      </c>
      <c r="J48" s="97">
        <f t="shared" si="20"/>
        <v>2.3699999999999999E-2</v>
      </c>
      <c r="K48" s="97">
        <f t="shared" si="20"/>
        <v>2.29E-2</v>
      </c>
      <c r="L48" s="97">
        <f t="shared" si="20"/>
        <v>2.63E-2</v>
      </c>
      <c r="M48" s="97">
        <f t="shared" si="20"/>
        <v>1.5300000000000001E-2</v>
      </c>
      <c r="N48" s="97">
        <f t="shared" si="20"/>
        <v>2.3E-2</v>
      </c>
      <c r="O48" s="97">
        <f t="shared" si="20"/>
        <v>1.8599999999999998E-2</v>
      </c>
      <c r="P48" s="97">
        <f t="shared" si="20"/>
        <v>2.3600000000000003E-2</v>
      </c>
      <c r="Q48" s="97">
        <f t="shared" si="20"/>
        <v>1.34E-2</v>
      </c>
      <c r="R48" s="97">
        <f t="shared" si="20"/>
        <v>2.9100000000000001E-2</v>
      </c>
      <c r="S48" s="97">
        <f t="shared" si="20"/>
        <v>2.8499999999999998E-2</v>
      </c>
      <c r="T48" s="97">
        <f t="shared" si="20"/>
        <v>2.35E-2</v>
      </c>
      <c r="U48" s="97">
        <f t="shared" si="20"/>
        <v>2.3699999999999999E-2</v>
      </c>
      <c r="V48" s="97">
        <f t="shared" si="20"/>
        <v>1.3999999999999999E-2</v>
      </c>
      <c r="W48" s="97">
        <f t="shared" si="20"/>
        <v>2.5700000000000001E-2</v>
      </c>
      <c r="X48" s="97">
        <f t="shared" si="20"/>
        <v>1.6800000000000002E-2</v>
      </c>
      <c r="Y48" s="97">
        <f t="shared" si="20"/>
        <v>1.9400000000000001E-2</v>
      </c>
      <c r="Z48" s="97">
        <f t="shared" si="20"/>
        <v>2.5599999999999998E-2</v>
      </c>
      <c r="AA48" s="97">
        <f t="shared" si="20"/>
        <v>1.89E-2</v>
      </c>
      <c r="AB48" s="97">
        <f t="shared" si="20"/>
        <v>2.1999999999999999E-2</v>
      </c>
      <c r="AC48" s="97">
        <f t="shared" si="20"/>
        <v>0.02</v>
      </c>
      <c r="AD48" s="97">
        <f t="shared" si="13"/>
        <v>1.9299999999999998E-2</v>
      </c>
      <c r="AE48" s="97">
        <f t="shared" si="13"/>
        <v>1.9200000000000002E-2</v>
      </c>
      <c r="AF48" s="106"/>
      <c r="AG48" s="98"/>
      <c r="AH48" s="99">
        <f t="shared" si="7"/>
        <v>0.63409999999999989</v>
      </c>
      <c r="AI48" s="100">
        <f t="shared" si="8"/>
        <v>2.1136666666666668E-2</v>
      </c>
      <c r="AJ48" s="97">
        <f t="shared" si="9"/>
        <v>2.9100000000000001E-2</v>
      </c>
    </row>
    <row r="49" spans="1:36" ht="21" customHeight="1">
      <c r="A49" s="104" t="s">
        <v>39</v>
      </c>
      <c r="B49" s="97">
        <f t="shared" ref="B49:AC49" si="21">B33+B16</f>
        <v>0.02</v>
      </c>
      <c r="C49" s="97">
        <f t="shared" si="21"/>
        <v>1.9400000000000001E-2</v>
      </c>
      <c r="D49" s="97">
        <f t="shared" si="21"/>
        <v>1.8500000000000003E-2</v>
      </c>
      <c r="E49" s="97">
        <f t="shared" si="21"/>
        <v>1.66E-2</v>
      </c>
      <c r="F49" s="97">
        <f t="shared" si="21"/>
        <v>0.02</v>
      </c>
      <c r="G49" s="97">
        <f t="shared" si="21"/>
        <v>2.0500000000000001E-2</v>
      </c>
      <c r="H49" s="97">
        <f t="shared" si="21"/>
        <v>2.52E-2</v>
      </c>
      <c r="I49" s="97">
        <f t="shared" si="21"/>
        <v>2.4500000000000001E-2</v>
      </c>
      <c r="J49" s="97">
        <f t="shared" si="21"/>
        <v>2.46E-2</v>
      </c>
      <c r="K49" s="97">
        <f t="shared" si="21"/>
        <v>1.4499999999999999E-2</v>
      </c>
      <c r="L49" s="97">
        <f t="shared" si="21"/>
        <v>2.81E-2</v>
      </c>
      <c r="M49" s="97">
        <f t="shared" si="21"/>
        <v>1.6199999999999999E-2</v>
      </c>
      <c r="N49" s="97">
        <f t="shared" si="21"/>
        <v>2.0200000000000003E-2</v>
      </c>
      <c r="O49" s="97">
        <f t="shared" si="21"/>
        <v>2.4300000000000002E-2</v>
      </c>
      <c r="P49" s="97">
        <f t="shared" si="21"/>
        <v>2.5700000000000001E-2</v>
      </c>
      <c r="Q49" s="97">
        <f t="shared" si="21"/>
        <v>2.3300000000000001E-2</v>
      </c>
      <c r="R49" s="97">
        <f t="shared" si="21"/>
        <v>1.8599999999999998E-2</v>
      </c>
      <c r="S49" s="97">
        <f t="shared" si="21"/>
        <v>1.4100000000000001E-2</v>
      </c>
      <c r="T49" s="97">
        <f t="shared" si="21"/>
        <v>2.24E-2</v>
      </c>
      <c r="U49" s="97">
        <f t="shared" si="21"/>
        <v>1.84E-2</v>
      </c>
      <c r="V49" s="97">
        <f t="shared" si="21"/>
        <v>1.2E-2</v>
      </c>
      <c r="W49" s="97">
        <f t="shared" si="21"/>
        <v>1.41E-2</v>
      </c>
      <c r="X49" s="97">
        <f t="shared" si="21"/>
        <v>2.5899999999999999E-2</v>
      </c>
      <c r="Y49" s="97">
        <f t="shared" si="21"/>
        <v>1.83E-2</v>
      </c>
      <c r="Z49" s="97">
        <f t="shared" si="21"/>
        <v>1.6E-2</v>
      </c>
      <c r="AA49" s="97">
        <f t="shared" si="21"/>
        <v>1.9599999999999999E-2</v>
      </c>
      <c r="AB49" s="97">
        <f t="shared" si="21"/>
        <v>2.23E-2</v>
      </c>
      <c r="AC49" s="97">
        <f t="shared" si="21"/>
        <v>1.9299999999999998E-2</v>
      </c>
      <c r="AD49" s="97">
        <f t="shared" si="13"/>
        <v>2.4199999999999999E-2</v>
      </c>
      <c r="AE49" s="97">
        <f t="shared" si="13"/>
        <v>2.18E-2</v>
      </c>
      <c r="AF49" s="97">
        <f>AF33+AF16</f>
        <v>1.66E-2</v>
      </c>
      <c r="AG49" s="98"/>
      <c r="AH49" s="99">
        <f t="shared" si="7"/>
        <v>0.62519999999999998</v>
      </c>
      <c r="AI49" s="100">
        <f t="shared" si="8"/>
        <v>2.0167741935483867E-2</v>
      </c>
      <c r="AJ49" s="97">
        <f t="shared" si="9"/>
        <v>2.81E-2</v>
      </c>
    </row>
    <row r="51" spans="1:36" ht="15" thickBot="1"/>
    <row r="52" spans="1:36" ht="42.75">
      <c r="B52" s="123" t="s">
        <v>67</v>
      </c>
      <c r="C52" s="122" t="s">
        <v>66</v>
      </c>
      <c r="D52" s="122" t="s">
        <v>65</v>
      </c>
      <c r="E52" s="122" t="s">
        <v>64</v>
      </c>
      <c r="F52" s="121" t="s">
        <v>63</v>
      </c>
    </row>
    <row r="53" spans="1:36">
      <c r="B53" s="120">
        <v>0</v>
      </c>
      <c r="C53" s="118">
        <v>5529200</v>
      </c>
      <c r="D53" s="118"/>
      <c r="E53" s="118">
        <v>32708900</v>
      </c>
      <c r="F53" s="116"/>
    </row>
    <row r="54" spans="1:36">
      <c r="B54" s="120">
        <v>1</v>
      </c>
      <c r="C54" s="118">
        <v>5539200</v>
      </c>
      <c r="D54" s="118">
        <f t="shared" ref="D54:D84" si="22">(C54-C53)/1000000</f>
        <v>0.01</v>
      </c>
      <c r="E54" s="118">
        <v>32718900</v>
      </c>
      <c r="F54" s="116">
        <f t="shared" ref="F54:F84" si="23">(E54-E53)/1000000</f>
        <v>0.01</v>
      </c>
      <c r="G54">
        <f t="shared" ref="G54:G84" si="24">(D54+F54)*1000000</f>
        <v>20000</v>
      </c>
    </row>
    <row r="55" spans="1:36">
      <c r="B55" s="120">
        <v>2</v>
      </c>
      <c r="C55" s="118">
        <v>5549900</v>
      </c>
      <c r="D55" s="118">
        <f t="shared" si="22"/>
        <v>1.0699999999999999E-2</v>
      </c>
      <c r="E55" s="118">
        <v>32727600</v>
      </c>
      <c r="F55" s="116">
        <f t="shared" si="23"/>
        <v>8.6999999999999994E-3</v>
      </c>
      <c r="G55">
        <f t="shared" si="24"/>
        <v>19400</v>
      </c>
    </row>
    <row r="56" spans="1:36">
      <c r="B56" s="120">
        <v>3</v>
      </c>
      <c r="C56" s="118">
        <v>5557900</v>
      </c>
      <c r="D56" s="118">
        <f t="shared" si="22"/>
        <v>8.0000000000000002E-3</v>
      </c>
      <c r="E56" s="118">
        <v>32738100</v>
      </c>
      <c r="F56" s="116">
        <f t="shared" si="23"/>
        <v>1.0500000000000001E-2</v>
      </c>
      <c r="G56">
        <f t="shared" si="24"/>
        <v>18500.000000000004</v>
      </c>
    </row>
    <row r="57" spans="1:36">
      <c r="B57" s="120">
        <v>4</v>
      </c>
      <c r="C57" s="118">
        <v>5565500</v>
      </c>
      <c r="D57" s="118">
        <f t="shared" si="22"/>
        <v>7.6E-3</v>
      </c>
      <c r="E57" s="118">
        <v>32747100</v>
      </c>
      <c r="F57" s="116">
        <f t="shared" si="23"/>
        <v>8.9999999999999993E-3</v>
      </c>
      <c r="G57">
        <f t="shared" si="24"/>
        <v>16600</v>
      </c>
    </row>
    <row r="58" spans="1:36">
      <c r="B58" s="120">
        <v>5</v>
      </c>
      <c r="C58" s="118">
        <v>5575700</v>
      </c>
      <c r="D58" s="118">
        <f t="shared" si="22"/>
        <v>1.0200000000000001E-2</v>
      </c>
      <c r="E58" s="118">
        <v>32756900</v>
      </c>
      <c r="F58" s="116">
        <f t="shared" si="23"/>
        <v>9.7999999999999997E-3</v>
      </c>
      <c r="G58">
        <f t="shared" si="24"/>
        <v>20000</v>
      </c>
    </row>
    <row r="59" spans="1:36">
      <c r="B59" s="120">
        <v>6</v>
      </c>
      <c r="C59" s="118">
        <v>5583100</v>
      </c>
      <c r="D59" s="118">
        <f t="shared" si="22"/>
        <v>7.4000000000000003E-3</v>
      </c>
      <c r="E59" s="118">
        <v>32770000</v>
      </c>
      <c r="F59" s="116">
        <f t="shared" si="23"/>
        <v>1.3100000000000001E-2</v>
      </c>
      <c r="G59">
        <f t="shared" si="24"/>
        <v>20500</v>
      </c>
    </row>
    <row r="60" spans="1:36">
      <c r="B60" s="120">
        <v>7</v>
      </c>
      <c r="C60" s="118">
        <v>5595200</v>
      </c>
      <c r="D60" s="118">
        <f t="shared" si="22"/>
        <v>1.21E-2</v>
      </c>
      <c r="E60" s="118">
        <v>32783100</v>
      </c>
      <c r="F60" s="116">
        <f t="shared" si="23"/>
        <v>1.3100000000000001E-2</v>
      </c>
      <c r="G60">
        <f t="shared" si="24"/>
        <v>25200</v>
      </c>
    </row>
    <row r="61" spans="1:36">
      <c r="B61" s="120">
        <v>8</v>
      </c>
      <c r="C61" s="118">
        <v>5608300</v>
      </c>
      <c r="D61" s="118">
        <f t="shared" si="22"/>
        <v>1.3100000000000001E-2</v>
      </c>
      <c r="E61" s="118">
        <v>32794500</v>
      </c>
      <c r="F61" s="116">
        <f t="shared" si="23"/>
        <v>1.14E-2</v>
      </c>
      <c r="G61">
        <f t="shared" si="24"/>
        <v>24500</v>
      </c>
    </row>
    <row r="62" spans="1:36">
      <c r="B62" s="120">
        <v>9</v>
      </c>
      <c r="C62" s="118">
        <v>5621500</v>
      </c>
      <c r="D62" s="118">
        <f t="shared" si="22"/>
        <v>1.32E-2</v>
      </c>
      <c r="E62" s="118">
        <v>32805900</v>
      </c>
      <c r="F62" s="116">
        <f t="shared" si="23"/>
        <v>1.14E-2</v>
      </c>
      <c r="G62">
        <f t="shared" si="24"/>
        <v>24600</v>
      </c>
    </row>
    <row r="63" spans="1:36">
      <c r="B63" s="120">
        <v>10</v>
      </c>
      <c r="C63" s="118">
        <v>5628800</v>
      </c>
      <c r="D63" s="118">
        <f t="shared" si="22"/>
        <v>7.3000000000000001E-3</v>
      </c>
      <c r="E63" s="118">
        <v>32813100</v>
      </c>
      <c r="F63" s="116">
        <f t="shared" si="23"/>
        <v>7.1999999999999998E-3</v>
      </c>
      <c r="G63">
        <f t="shared" si="24"/>
        <v>14499.999999999998</v>
      </c>
    </row>
    <row r="64" spans="1:36">
      <c r="B64" s="120">
        <v>11</v>
      </c>
      <c r="C64" s="118">
        <v>5641000</v>
      </c>
      <c r="D64" s="118">
        <f t="shared" si="22"/>
        <v>1.2200000000000001E-2</v>
      </c>
      <c r="E64" s="118">
        <v>32829000</v>
      </c>
      <c r="F64" s="116">
        <f t="shared" si="23"/>
        <v>1.5900000000000001E-2</v>
      </c>
      <c r="G64">
        <f t="shared" si="24"/>
        <v>28100</v>
      </c>
    </row>
    <row r="65" spans="2:7">
      <c r="B65" s="120">
        <v>12</v>
      </c>
      <c r="C65" s="118">
        <v>5650400</v>
      </c>
      <c r="D65" s="118">
        <f t="shared" si="22"/>
        <v>9.4000000000000004E-3</v>
      </c>
      <c r="E65" s="118">
        <v>32835800</v>
      </c>
      <c r="F65" s="116">
        <f t="shared" si="23"/>
        <v>6.7999999999999996E-3</v>
      </c>
      <c r="G65">
        <f t="shared" si="24"/>
        <v>16200</v>
      </c>
    </row>
    <row r="66" spans="2:7">
      <c r="B66" s="120">
        <v>13</v>
      </c>
      <c r="C66" s="118">
        <v>5660400</v>
      </c>
      <c r="D66" s="118">
        <f t="shared" si="22"/>
        <v>0.01</v>
      </c>
      <c r="E66" s="118">
        <v>32846000</v>
      </c>
      <c r="F66" s="116">
        <f t="shared" si="23"/>
        <v>1.0200000000000001E-2</v>
      </c>
      <c r="G66">
        <f t="shared" si="24"/>
        <v>20200.000000000004</v>
      </c>
    </row>
    <row r="67" spans="2:7">
      <c r="B67" s="120">
        <v>14</v>
      </c>
      <c r="C67" s="118">
        <v>5671600</v>
      </c>
      <c r="D67" s="118">
        <f t="shared" si="22"/>
        <v>1.12E-2</v>
      </c>
      <c r="E67" s="118">
        <v>32859100</v>
      </c>
      <c r="F67" s="116">
        <f t="shared" si="23"/>
        <v>1.3100000000000001E-2</v>
      </c>
      <c r="G67">
        <f t="shared" si="24"/>
        <v>24300.000000000004</v>
      </c>
    </row>
    <row r="68" spans="2:7">
      <c r="B68" s="120">
        <v>15</v>
      </c>
      <c r="C68" s="118">
        <v>5684900</v>
      </c>
      <c r="D68" s="118">
        <f t="shared" si="22"/>
        <v>1.3299999999999999E-2</v>
      </c>
      <c r="E68" s="118">
        <v>32871500</v>
      </c>
      <c r="F68" s="116">
        <f t="shared" si="23"/>
        <v>1.24E-2</v>
      </c>
      <c r="G68">
        <f t="shared" si="24"/>
        <v>25700</v>
      </c>
    </row>
    <row r="69" spans="2:7">
      <c r="B69" s="120">
        <v>16</v>
      </c>
      <c r="C69" s="118">
        <v>5696500</v>
      </c>
      <c r="D69" s="118">
        <f t="shared" si="22"/>
        <v>1.1599999999999999E-2</v>
      </c>
      <c r="E69" s="118">
        <v>32883200</v>
      </c>
      <c r="F69" s="116">
        <f t="shared" si="23"/>
        <v>1.17E-2</v>
      </c>
      <c r="G69">
        <f t="shared" si="24"/>
        <v>23300</v>
      </c>
    </row>
    <row r="70" spans="2:7">
      <c r="B70" s="120">
        <v>17</v>
      </c>
      <c r="C70" s="118">
        <v>5704900</v>
      </c>
      <c r="D70" s="118">
        <f t="shared" si="22"/>
        <v>8.3999999999999995E-3</v>
      </c>
      <c r="E70" s="118">
        <v>32893400</v>
      </c>
      <c r="F70" s="116">
        <f t="shared" si="23"/>
        <v>1.0200000000000001E-2</v>
      </c>
      <c r="G70">
        <f t="shared" si="24"/>
        <v>18600</v>
      </c>
    </row>
    <row r="71" spans="2:7">
      <c r="B71" s="120">
        <v>18</v>
      </c>
      <c r="C71" s="118">
        <v>5711000</v>
      </c>
      <c r="D71" s="118">
        <f t="shared" si="22"/>
        <v>6.1000000000000004E-3</v>
      </c>
      <c r="E71" s="118">
        <v>32901400</v>
      </c>
      <c r="F71" s="116">
        <f t="shared" si="23"/>
        <v>8.0000000000000002E-3</v>
      </c>
      <c r="G71">
        <f t="shared" si="24"/>
        <v>14100.000000000002</v>
      </c>
    </row>
    <row r="72" spans="2:7">
      <c r="B72" s="120">
        <v>19</v>
      </c>
      <c r="C72" s="118">
        <v>5722700</v>
      </c>
      <c r="D72" s="118">
        <f t="shared" si="22"/>
        <v>1.17E-2</v>
      </c>
      <c r="E72" s="118">
        <v>32912100</v>
      </c>
      <c r="F72" s="116">
        <f t="shared" si="23"/>
        <v>1.0699999999999999E-2</v>
      </c>
      <c r="G72">
        <f t="shared" si="24"/>
        <v>22400</v>
      </c>
    </row>
    <row r="73" spans="2:7">
      <c r="B73" s="120">
        <v>20</v>
      </c>
      <c r="C73" s="118">
        <v>5731500</v>
      </c>
      <c r="D73" s="118">
        <f t="shared" si="22"/>
        <v>8.8000000000000005E-3</v>
      </c>
      <c r="E73" s="118">
        <v>32921700</v>
      </c>
      <c r="F73" s="116">
        <f t="shared" si="23"/>
        <v>9.5999999999999992E-3</v>
      </c>
      <c r="G73">
        <f t="shared" si="24"/>
        <v>18400</v>
      </c>
    </row>
    <row r="74" spans="2:7">
      <c r="B74" s="120">
        <v>21</v>
      </c>
      <c r="C74" s="118">
        <v>5737500</v>
      </c>
      <c r="D74" s="118">
        <f t="shared" si="22"/>
        <v>6.0000000000000001E-3</v>
      </c>
      <c r="E74" s="118">
        <v>32927700</v>
      </c>
      <c r="F74" s="116">
        <f t="shared" si="23"/>
        <v>6.0000000000000001E-3</v>
      </c>
      <c r="G74">
        <f t="shared" si="24"/>
        <v>12000</v>
      </c>
    </row>
    <row r="75" spans="2:7">
      <c r="B75" s="120">
        <v>22</v>
      </c>
      <c r="C75" s="118">
        <v>5745900</v>
      </c>
      <c r="D75" s="118">
        <f t="shared" si="22"/>
        <v>8.3999999999999995E-3</v>
      </c>
      <c r="E75" s="118">
        <v>32933400</v>
      </c>
      <c r="F75" s="116">
        <f t="shared" si="23"/>
        <v>5.7000000000000002E-3</v>
      </c>
      <c r="G75">
        <f t="shared" si="24"/>
        <v>14100</v>
      </c>
    </row>
    <row r="76" spans="2:7">
      <c r="B76" s="120">
        <v>23</v>
      </c>
      <c r="C76" s="118">
        <v>5756800</v>
      </c>
      <c r="D76" s="118">
        <f t="shared" si="22"/>
        <v>1.09E-2</v>
      </c>
      <c r="E76" s="118">
        <v>32948400</v>
      </c>
      <c r="F76" s="116">
        <f t="shared" si="23"/>
        <v>1.4999999999999999E-2</v>
      </c>
      <c r="G76">
        <f t="shared" si="24"/>
        <v>25900</v>
      </c>
    </row>
    <row r="77" spans="2:7">
      <c r="B77" s="120">
        <v>24</v>
      </c>
      <c r="C77" s="118">
        <v>5765700</v>
      </c>
      <c r="D77" s="118">
        <f t="shared" si="22"/>
        <v>8.8999999999999999E-3</v>
      </c>
      <c r="E77" s="118">
        <v>32957800</v>
      </c>
      <c r="F77" s="116">
        <f t="shared" si="23"/>
        <v>9.4000000000000004E-3</v>
      </c>
      <c r="G77">
        <f t="shared" si="24"/>
        <v>18300</v>
      </c>
    </row>
    <row r="78" spans="2:7">
      <c r="B78" s="120">
        <v>25</v>
      </c>
      <c r="C78" s="118">
        <v>5773000</v>
      </c>
      <c r="D78" s="118">
        <f t="shared" si="22"/>
        <v>7.3000000000000001E-3</v>
      </c>
      <c r="E78" s="118">
        <v>32966500</v>
      </c>
      <c r="F78" s="116">
        <f t="shared" si="23"/>
        <v>8.6999999999999994E-3</v>
      </c>
      <c r="G78">
        <f t="shared" si="24"/>
        <v>16000</v>
      </c>
    </row>
    <row r="79" spans="2:7">
      <c r="B79" s="120">
        <v>26</v>
      </c>
      <c r="C79" s="118">
        <v>5783000</v>
      </c>
      <c r="D79" s="118">
        <f t="shared" si="22"/>
        <v>0.01</v>
      </c>
      <c r="E79" s="118">
        <v>32976100</v>
      </c>
      <c r="F79" s="116">
        <f t="shared" si="23"/>
        <v>9.5999999999999992E-3</v>
      </c>
      <c r="G79">
        <f t="shared" si="24"/>
        <v>19600</v>
      </c>
    </row>
    <row r="80" spans="2:7">
      <c r="B80" s="120">
        <v>27</v>
      </c>
      <c r="C80" s="118">
        <v>5793500</v>
      </c>
      <c r="D80" s="118">
        <f t="shared" si="22"/>
        <v>1.0500000000000001E-2</v>
      </c>
      <c r="E80" s="118">
        <v>32987900</v>
      </c>
      <c r="F80" s="116">
        <f t="shared" si="23"/>
        <v>1.18E-2</v>
      </c>
      <c r="G80">
        <f t="shared" si="24"/>
        <v>22300</v>
      </c>
    </row>
    <row r="81" spans="2:7">
      <c r="B81" s="120">
        <v>28</v>
      </c>
      <c r="C81" s="118">
        <v>5801500</v>
      </c>
      <c r="D81" s="118">
        <f t="shared" si="22"/>
        <v>8.0000000000000002E-3</v>
      </c>
      <c r="E81" s="118">
        <v>32999200</v>
      </c>
      <c r="F81" s="116">
        <f t="shared" si="23"/>
        <v>1.1299999999999999E-2</v>
      </c>
      <c r="G81">
        <f t="shared" si="24"/>
        <v>19299.999999999996</v>
      </c>
    </row>
    <row r="82" spans="2:7">
      <c r="B82" s="120">
        <v>29</v>
      </c>
      <c r="C82" s="118">
        <v>5813600</v>
      </c>
      <c r="D82" s="118">
        <f t="shared" si="22"/>
        <v>1.21E-2</v>
      </c>
      <c r="E82" s="118">
        <v>33011300</v>
      </c>
      <c r="F82" s="116">
        <f t="shared" si="23"/>
        <v>1.21E-2</v>
      </c>
      <c r="G82">
        <f t="shared" si="24"/>
        <v>24200</v>
      </c>
    </row>
    <row r="83" spans="2:7">
      <c r="B83" s="120">
        <v>30</v>
      </c>
      <c r="C83" s="118">
        <v>5825600</v>
      </c>
      <c r="D83" s="118">
        <f t="shared" si="22"/>
        <v>1.2E-2</v>
      </c>
      <c r="E83" s="118">
        <v>33021100</v>
      </c>
      <c r="F83" s="116">
        <f t="shared" si="23"/>
        <v>9.7999999999999997E-3</v>
      </c>
      <c r="G83">
        <f t="shared" si="24"/>
        <v>21800</v>
      </c>
    </row>
    <row r="84" spans="2:7" ht="15" thickBot="1">
      <c r="B84" s="119">
        <v>31</v>
      </c>
      <c r="C84" s="118">
        <v>5833500</v>
      </c>
      <c r="D84" s="118">
        <f t="shared" si="22"/>
        <v>7.9000000000000008E-3</v>
      </c>
      <c r="E84" s="117">
        <v>33029800</v>
      </c>
      <c r="F84" s="116">
        <f t="shared" si="23"/>
        <v>8.6999999999999994E-3</v>
      </c>
      <c r="G84">
        <f t="shared" si="24"/>
        <v>16600</v>
      </c>
    </row>
    <row r="85" spans="2:7">
      <c r="C85">
        <f>C83-C53</f>
        <v>296400</v>
      </c>
      <c r="D85">
        <f>SUM(D54:D84)</f>
        <v>0.30430000000000001</v>
      </c>
      <c r="E85">
        <f>E83-E53</f>
        <v>312200</v>
      </c>
      <c r="F85">
        <f>SUM(F54:F84)</f>
        <v>0.32089999999999991</v>
      </c>
      <c r="G85" s="109">
        <f>SUM(G54:G84)</f>
        <v>625200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6C2B-F39A-4409-928E-85A09FB6F081}">
  <dimension ref="A1:P2"/>
  <sheetViews>
    <sheetView tabSelected="1" workbookViewId="0">
      <selection activeCell="O18" sqref="O18:P19"/>
    </sheetView>
  </sheetViews>
  <sheetFormatPr defaultRowHeight="14.25"/>
  <sheetData>
    <row r="1" spans="1:16" ht="19.5" customHeight="1">
      <c r="A1" s="153" t="s">
        <v>98</v>
      </c>
      <c r="B1" s="154">
        <v>43466</v>
      </c>
      <c r="C1" s="154">
        <v>43497</v>
      </c>
      <c r="D1" s="154">
        <v>43525</v>
      </c>
      <c r="E1" s="154">
        <v>43556</v>
      </c>
      <c r="F1" s="154">
        <v>43586</v>
      </c>
      <c r="G1" s="154">
        <v>43617</v>
      </c>
      <c r="H1" s="154">
        <v>43647</v>
      </c>
      <c r="I1" s="154">
        <v>43678</v>
      </c>
      <c r="J1" s="154">
        <v>43725</v>
      </c>
      <c r="K1" s="154">
        <v>43755</v>
      </c>
      <c r="L1" s="154">
        <v>43786</v>
      </c>
      <c r="M1" s="154">
        <v>43816</v>
      </c>
      <c r="N1" s="155"/>
      <c r="O1" s="155"/>
      <c r="P1" s="155"/>
    </row>
    <row r="2" spans="1:16">
      <c r="A2" t="s">
        <v>72</v>
      </c>
      <c r="B2">
        <v>750900</v>
      </c>
      <c r="C2">
        <v>757899.99999999988</v>
      </c>
      <c r="D2">
        <v>858900.00000000023</v>
      </c>
      <c r="E2">
        <v>676600</v>
      </c>
      <c r="F2">
        <v>727600.00000000012</v>
      </c>
      <c r="G2">
        <v>924799.99999999977</v>
      </c>
      <c r="H2">
        <v>568500</v>
      </c>
      <c r="I2">
        <v>549600</v>
      </c>
      <c r="J2">
        <v>535600</v>
      </c>
      <c r="K2">
        <v>611499.99999999988</v>
      </c>
      <c r="L2">
        <v>634100</v>
      </c>
      <c r="M2">
        <v>625199.99999999988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9E208D-ED25-495A-A6B2-9CF79CFF2DBC}"/>
</file>

<file path=customXml/itemProps2.xml><?xml version="1.0" encoding="utf-8"?>
<ds:datastoreItem xmlns:ds="http://schemas.openxmlformats.org/officeDocument/2006/customXml" ds:itemID="{4D93C4AA-4C74-4141-B351-681207032929}"/>
</file>

<file path=customXml/itemProps3.xml><?xml version="1.0" encoding="utf-8"?>
<ds:datastoreItem xmlns:ds="http://schemas.openxmlformats.org/officeDocument/2006/customXml" ds:itemID="{139129A7-2344-451F-848E-A825A203C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WLU</vt:lpstr>
      <vt:lpstr>Lake Placid</vt:lpstr>
      <vt:lpstr>Daily Flow-223</vt:lpstr>
      <vt:lpstr>Lake Placid Wells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2020-02-06T15:26:46Z</dcterms:created>
  <dcterms:modified xsi:type="dcterms:W3CDTF">2020-02-06T16:16:51Z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