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03BB3143-7FEE-4D67-87EC-B5733F049F45}" xr6:coauthVersionLast="44" xr6:coauthVersionMax="45" xr10:uidLastSave="{00000000-0000-0000-0000-000000000000}"/>
  <bookViews>
    <workbookView xWindow="-110" yWindow="-110" windowWidth="19420" windowHeight="10420" tabRatio="794" xr2:uid="{00000000-000D-0000-FFFF-FFFF00000000}"/>
  </bookViews>
  <sheets>
    <sheet name="Schedule 1A" sheetId="35" r:id="rId1"/>
    <sheet name="Schedule 1B" sheetId="34" r:id="rId2"/>
  </sheets>
  <definedNames>
    <definedName name="_xlnm._FilterDatabase" localSheetId="0" hidden="1">'Schedule 1A'!$A$10:$S$404</definedName>
    <definedName name="_xlnm._FilterDatabase" localSheetId="1" hidden="1">'Schedule 1B'!$A$10:$W$404</definedName>
    <definedName name="_xlnm.Print_Area" localSheetId="0">'Schedule 1A'!$A$1:$S$413</definedName>
    <definedName name="_xlnm.Print_Area" localSheetId="1">'Schedule 1B'!$A$1:$W$411</definedName>
    <definedName name="_xlnm.Print_Titles" localSheetId="0">'Schedule 1A'!$1:$11</definedName>
    <definedName name="_xlnm.Print_Titles" localSheetId="1">'Schedule 1B'!$1:$11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8" i="34" l="1"/>
  <c r="S367" i="34"/>
  <c r="S366" i="34"/>
  <c r="S365" i="34"/>
  <c r="S364" i="34"/>
  <c r="S363" i="34"/>
  <c r="S362" i="34"/>
  <c r="S361" i="34"/>
  <c r="S360" i="34"/>
  <c r="S359" i="34"/>
  <c r="S358" i="34"/>
  <c r="S357" i="34"/>
  <c r="S386" i="34"/>
  <c r="S385" i="34"/>
  <c r="S384" i="34"/>
  <c r="S383" i="34"/>
  <c r="S382" i="34"/>
  <c r="S381" i="34"/>
  <c r="S380" i="34"/>
  <c r="S379" i="34"/>
  <c r="S378" i="34"/>
  <c r="S377" i="34"/>
  <c r="S376" i="34"/>
  <c r="S375" i="34"/>
  <c r="S374" i="34"/>
  <c r="U386" i="34"/>
  <c r="U385" i="34"/>
  <c r="U384" i="34"/>
  <c r="U383" i="34"/>
  <c r="U382" i="34"/>
  <c r="U381" i="34"/>
  <c r="U380" i="34"/>
  <c r="U379" i="34"/>
  <c r="U378" i="34"/>
  <c r="U377" i="34"/>
  <c r="U376" i="34"/>
  <c r="U375" i="34"/>
  <c r="U374" i="34"/>
  <c r="U387" i="34"/>
  <c r="U368" i="34"/>
  <c r="U367" i="34"/>
  <c r="U366" i="34"/>
  <c r="U365" i="34"/>
  <c r="U364" i="34"/>
  <c r="U363" i="34"/>
  <c r="U362" i="34"/>
  <c r="U361" i="34"/>
  <c r="U360" i="34"/>
  <c r="U359" i="34"/>
  <c r="U358" i="34"/>
  <c r="U357" i="34"/>
  <c r="U17" i="34"/>
  <c r="S17" i="34" s="1"/>
  <c r="S374" i="35"/>
  <c r="S375" i="35"/>
  <c r="S376" i="35"/>
  <c r="S377" i="35"/>
  <c r="S378" i="35"/>
  <c r="S379" i="35"/>
  <c r="S380" i="35"/>
  <c r="S381" i="35"/>
  <c r="S382" i="35"/>
  <c r="S383" i="35"/>
  <c r="S384" i="35"/>
  <c r="S385" i="35"/>
  <c r="S386" i="35"/>
  <c r="S387" i="35"/>
  <c r="I374" i="34" l="1"/>
  <c r="S17" i="35"/>
  <c r="U399" i="34" l="1"/>
  <c r="U398" i="34"/>
  <c r="U397" i="34"/>
  <c r="U396" i="34"/>
  <c r="U395" i="34"/>
  <c r="U394" i="34"/>
  <c r="U393" i="34"/>
  <c r="W34" i="34"/>
  <c r="I33" i="34" l="1"/>
  <c r="S33" i="35"/>
  <c r="U33" i="34" l="1"/>
  <c r="S33" i="34" s="1"/>
  <c r="W33" i="34" l="1"/>
  <c r="E301" i="35" l="1"/>
  <c r="E215" i="35" l="1"/>
  <c r="E339" i="35"/>
  <c r="E314" i="35"/>
  <c r="E54" i="35"/>
  <c r="E56" i="35" s="1"/>
  <c r="E68" i="35"/>
  <c r="E116" i="35"/>
  <c r="I121" i="34"/>
  <c r="I124" i="34"/>
  <c r="I249" i="34"/>
  <c r="I278" i="34"/>
  <c r="I63" i="34"/>
  <c r="I91" i="34"/>
  <c r="I155" i="34"/>
  <c r="I176" i="34"/>
  <c r="I221" i="34"/>
  <c r="I266" i="34"/>
  <c r="I375" i="34"/>
  <c r="I48" i="34"/>
  <c r="I103" i="34"/>
  <c r="I138" i="34"/>
  <c r="I211" i="34"/>
  <c r="I291" i="34"/>
  <c r="I344" i="34"/>
  <c r="I111" i="34"/>
  <c r="I239" i="34"/>
  <c r="I324" i="34"/>
  <c r="I79" i="34"/>
  <c r="I119" i="34"/>
  <c r="I156" i="34"/>
  <c r="I177" i="34"/>
  <c r="I267" i="34"/>
  <c r="I284" i="34"/>
  <c r="I292" i="34"/>
  <c r="I133" i="34"/>
  <c r="I300" i="34"/>
  <c r="I325" i="34"/>
  <c r="I227" i="34"/>
  <c r="I178" i="34"/>
  <c r="I335" i="34"/>
  <c r="I52" i="34"/>
  <c r="I101" i="34"/>
  <c r="I77" i="34"/>
  <c r="I90" i="34"/>
  <c r="I19" i="34"/>
  <c r="I318" i="34"/>
  <c r="E140" i="35"/>
  <c r="E142" i="35" s="1"/>
  <c r="E242" i="35"/>
  <c r="E346" i="35"/>
  <c r="E158" i="35"/>
  <c r="E35" i="35"/>
  <c r="E37" i="35" s="1"/>
  <c r="E126" i="35"/>
  <c r="E202" i="35"/>
  <c r="E224" i="35"/>
  <c r="E401" i="35"/>
  <c r="E308" i="35"/>
  <c r="E22" i="35"/>
  <c r="E320" i="35"/>
  <c r="E233" i="35"/>
  <c r="E180" i="35"/>
  <c r="E82" i="35"/>
  <c r="E268" i="35"/>
  <c r="E281" i="35"/>
  <c r="E193" i="35"/>
  <c r="E327" i="35"/>
  <c r="E332" i="35"/>
  <c r="E370" i="35"/>
  <c r="E389" i="35"/>
  <c r="E288" i="35"/>
  <c r="E255" i="35"/>
  <c r="E167" i="35"/>
  <c r="E96" i="35"/>
  <c r="E106" i="35"/>
  <c r="E295" i="35"/>
  <c r="I312" i="34"/>
  <c r="I78" i="34"/>
  <c r="I51" i="34"/>
  <c r="I299" i="34"/>
  <c r="I113" i="34"/>
  <c r="I232" i="34"/>
  <c r="I110" i="34"/>
  <c r="I214" i="34"/>
  <c r="I237" i="34"/>
  <c r="I298" i="34"/>
  <c r="I338" i="34"/>
  <c r="I137" i="34"/>
  <c r="I368" i="34"/>
  <c r="I209" i="34"/>
  <c r="I123" i="34"/>
  <c r="I135" i="34"/>
  <c r="I192" i="34"/>
  <c r="I336" i="34"/>
  <c r="I219" i="34"/>
  <c r="I102" i="34"/>
  <c r="I89" i="34"/>
  <c r="I330" i="34"/>
  <c r="I100" i="34"/>
  <c r="I67" i="34"/>
  <c r="I62" i="34"/>
  <c r="I64" i="34"/>
  <c r="I287" i="34"/>
  <c r="I326" i="34"/>
  <c r="I342" i="34"/>
  <c r="I362" i="34"/>
  <c r="I251" i="34"/>
  <c r="I105" i="34"/>
  <c r="I109" i="34"/>
  <c r="I94" i="34"/>
  <c r="I238" i="34"/>
  <c r="I265" i="34"/>
  <c r="I47" i="34"/>
  <c r="I305" i="34"/>
  <c r="I307" i="34"/>
  <c r="I311" i="34"/>
  <c r="I345" i="34"/>
  <c r="I358" i="34"/>
  <c r="I61" i="34"/>
  <c r="I32" i="34"/>
  <c r="I76" i="34"/>
  <c r="I49" i="34"/>
  <c r="G268" i="34"/>
  <c r="I95" i="34"/>
  <c r="I200" i="34"/>
  <c r="I152" i="34"/>
  <c r="I293" i="34"/>
  <c r="G332" i="34"/>
  <c r="I378" i="34"/>
  <c r="I343" i="34"/>
  <c r="I115" i="34"/>
  <c r="I263" i="34"/>
  <c r="I306" i="34"/>
  <c r="I337" i="34"/>
  <c r="I162" i="34"/>
  <c r="I164" i="34"/>
  <c r="I222" i="34"/>
  <c r="I241" i="34"/>
  <c r="I114" i="34"/>
  <c r="I229" i="34"/>
  <c r="I279" i="34"/>
  <c r="I331" i="34"/>
  <c r="I365" i="34"/>
  <c r="I30" i="34"/>
  <c r="I175" i="34"/>
  <c r="I187" i="34"/>
  <c r="I21" i="34"/>
  <c r="I189" i="34"/>
  <c r="I190" i="34"/>
  <c r="I197" i="34"/>
  <c r="I161" i="34"/>
  <c r="I210" i="34"/>
  <c r="I294" i="34"/>
  <c r="I285" i="34"/>
  <c r="I359" i="34"/>
  <c r="I212" i="34"/>
  <c r="G22" i="34"/>
  <c r="G68" i="34"/>
  <c r="G54" i="34"/>
  <c r="G35" i="34"/>
  <c r="G116" i="34"/>
  <c r="G140" i="34"/>
  <c r="G82" i="34"/>
  <c r="I93" i="34"/>
  <c r="G106" i="34"/>
  <c r="I53" i="34"/>
  <c r="I65" i="34"/>
  <c r="I75" i="34"/>
  <c r="I80" i="34"/>
  <c r="G202" i="34"/>
  <c r="I20" i="34"/>
  <c r="I31" i="34"/>
  <c r="I50" i="34"/>
  <c r="I18" i="34"/>
  <c r="I29" i="34"/>
  <c r="I81" i="34"/>
  <c r="I92" i="34"/>
  <c r="G126" i="34"/>
  <c r="I66" i="34"/>
  <c r="G193" i="34"/>
  <c r="I122" i="34"/>
  <c r="G96" i="34"/>
  <c r="G180" i="34"/>
  <c r="I136" i="34"/>
  <c r="I157" i="34"/>
  <c r="I196" i="34"/>
  <c r="G301" i="34"/>
  <c r="G167" i="34"/>
  <c r="G255" i="34"/>
  <c r="G308" i="34"/>
  <c r="I134" i="34"/>
  <c r="I154" i="34"/>
  <c r="I163" i="34"/>
  <c r="I188" i="34"/>
  <c r="G242" i="34"/>
  <c r="I99" i="34"/>
  <c r="I104" i="34"/>
  <c r="I112" i="34"/>
  <c r="I139" i="34"/>
  <c r="I166" i="34"/>
  <c r="I120" i="34"/>
  <c r="I125" i="34"/>
  <c r="I191" i="34"/>
  <c r="I198" i="34"/>
  <c r="G215" i="34"/>
  <c r="I174" i="34"/>
  <c r="I201" i="34"/>
  <c r="G224" i="34"/>
  <c r="I153" i="34"/>
  <c r="G158" i="34"/>
  <c r="I179" i="34"/>
  <c r="I199" i="34"/>
  <c r="G233" i="34"/>
  <c r="I220" i="34"/>
  <c r="I230" i="34"/>
  <c r="I236" i="34"/>
  <c r="G281" i="34"/>
  <c r="G288" i="34"/>
  <c r="I213" i="34"/>
  <c r="I218" i="34"/>
  <c r="I253" i="34"/>
  <c r="G295" i="34"/>
  <c r="I223" i="34"/>
  <c r="I228" i="34"/>
  <c r="I254" i="34"/>
  <c r="I231" i="34"/>
  <c r="G314" i="34"/>
  <c r="I240" i="34"/>
  <c r="I280" i="34"/>
  <c r="I286" i="34"/>
  <c r="G320" i="34"/>
  <c r="G346" i="34"/>
  <c r="I250" i="34"/>
  <c r="G327" i="34"/>
  <c r="I252" i="34"/>
  <c r="I262" i="34"/>
  <c r="I264" i="34"/>
  <c r="G339" i="34"/>
  <c r="I363" i="34"/>
  <c r="I398" i="34"/>
  <c r="I380" i="34"/>
  <c r="I384" i="34"/>
  <c r="I393" i="34"/>
  <c r="I319" i="34"/>
  <c r="I323" i="34"/>
  <c r="I397" i="34"/>
  <c r="I379" i="34"/>
  <c r="I361" i="34"/>
  <c r="I367" i="34"/>
  <c r="I383" i="34"/>
  <c r="I387" i="34"/>
  <c r="I348" i="34"/>
  <c r="I396" i="34"/>
  <c r="I360" i="34"/>
  <c r="I366" i="34"/>
  <c r="G370" i="34"/>
  <c r="I377" i="34"/>
  <c r="I382" i="34"/>
  <c r="I386" i="34"/>
  <c r="I304" i="34"/>
  <c r="I395" i="34"/>
  <c r="I313" i="34"/>
  <c r="I317" i="34"/>
  <c r="I357" i="34"/>
  <c r="I376" i="34"/>
  <c r="I399" i="34"/>
  <c r="G401" i="34"/>
  <c r="I364" i="34"/>
  <c r="G389" i="34"/>
  <c r="I381" i="34"/>
  <c r="I385" i="34"/>
  <c r="I394" i="34"/>
  <c r="E204" i="35" l="1"/>
  <c r="I165" i="34"/>
  <c r="G270" i="34"/>
  <c r="U51" i="34"/>
  <c r="S51" i="34" s="1"/>
  <c r="U75" i="34"/>
  <c r="S75" i="34" s="1"/>
  <c r="U214" i="34"/>
  <c r="S214" i="34" s="1"/>
  <c r="U286" i="34"/>
  <c r="S286" i="34" s="1"/>
  <c r="U166" i="34"/>
  <c r="S166" i="34" s="1"/>
  <c r="U154" i="34"/>
  <c r="S154" i="34" s="1"/>
  <c r="U29" i="34"/>
  <c r="S29" i="34" s="1"/>
  <c r="U65" i="34"/>
  <c r="S65" i="34" s="1"/>
  <c r="U189" i="34"/>
  <c r="S189" i="34" s="1"/>
  <c r="U114" i="34"/>
  <c r="S114" i="34" s="1"/>
  <c r="U200" i="34"/>
  <c r="S200" i="34" s="1"/>
  <c r="U238" i="34"/>
  <c r="S238" i="34" s="1"/>
  <c r="U78" i="34"/>
  <c r="S78" i="34" s="1"/>
  <c r="U156" i="34"/>
  <c r="S156" i="34" s="1"/>
  <c r="U111" i="34"/>
  <c r="S111" i="34" s="1"/>
  <c r="U313" i="34"/>
  <c r="S313" i="34" s="1"/>
  <c r="U219" i="34"/>
  <c r="U285" i="34"/>
  <c r="S285" i="34" s="1"/>
  <c r="U32" i="34"/>
  <c r="S32" i="34" s="1"/>
  <c r="U323" i="34"/>
  <c r="S323" i="34" s="1"/>
  <c r="U264" i="34"/>
  <c r="S264" i="34" s="1"/>
  <c r="U280" i="34"/>
  <c r="S280" i="34" s="1"/>
  <c r="U199" i="34"/>
  <c r="S199" i="34" s="1"/>
  <c r="U174" i="34"/>
  <c r="S174" i="34" s="1"/>
  <c r="U139" i="34"/>
  <c r="S139" i="34" s="1"/>
  <c r="U134" i="34"/>
  <c r="S134" i="34" s="1"/>
  <c r="U53" i="34"/>
  <c r="S53" i="34" s="1"/>
  <c r="U263" i="34"/>
  <c r="S263" i="34" s="1"/>
  <c r="U61" i="34"/>
  <c r="S61" i="34" s="1"/>
  <c r="U94" i="34"/>
  <c r="S94" i="34" s="1"/>
  <c r="U251" i="34"/>
  <c r="S251" i="34" s="1"/>
  <c r="U67" i="34"/>
  <c r="S67" i="34" s="1"/>
  <c r="U227" i="34"/>
  <c r="S227" i="34" s="1"/>
  <c r="U165" i="34"/>
  <c r="S165" i="34" s="1"/>
  <c r="U279" i="34"/>
  <c r="S279" i="34" s="1"/>
  <c r="U306" i="34"/>
  <c r="S306" i="34" s="1"/>
  <c r="U319" i="34"/>
  <c r="S319" i="34" s="1"/>
  <c r="U262" i="34"/>
  <c r="U179" i="34"/>
  <c r="S179" i="34" s="1"/>
  <c r="U122" i="34"/>
  <c r="U18" i="34"/>
  <c r="S18" i="34" s="1"/>
  <c r="U294" i="34"/>
  <c r="S294" i="34" s="1"/>
  <c r="U95" i="34"/>
  <c r="S95" i="34" s="1"/>
  <c r="U336" i="34"/>
  <c r="S336" i="34" s="1"/>
  <c r="U312" i="34"/>
  <c r="S312" i="34" s="1"/>
  <c r="U19" i="34"/>
  <c r="S19" i="34" s="1"/>
  <c r="U344" i="34"/>
  <c r="S344" i="34" s="1"/>
  <c r="U266" i="34"/>
  <c r="S266" i="34" s="1"/>
  <c r="U124" i="34"/>
  <c r="S124" i="34" s="1"/>
  <c r="U177" i="34"/>
  <c r="S177" i="34" s="1"/>
  <c r="U190" i="34"/>
  <c r="S190" i="34" s="1"/>
  <c r="U304" i="34"/>
  <c r="S304" i="34" s="1"/>
  <c r="U240" i="34"/>
  <c r="S240" i="34" s="1"/>
  <c r="U236" i="34"/>
  <c r="U112" i="34"/>
  <c r="S112" i="34" s="1"/>
  <c r="U93" i="34"/>
  <c r="S93" i="34" s="1"/>
  <c r="U21" i="34"/>
  <c r="S21" i="34" s="1"/>
  <c r="U343" i="34"/>
  <c r="S343" i="34" s="1"/>
  <c r="U345" i="34"/>
  <c r="S345" i="34" s="1"/>
  <c r="U342" i="34"/>
  <c r="S342" i="34" s="1"/>
  <c r="U110" i="34"/>
  <c r="S110" i="34" s="1"/>
  <c r="U90" i="34"/>
  <c r="S90" i="34" s="1"/>
  <c r="U325" i="34"/>
  <c r="S325" i="34" s="1"/>
  <c r="U221" i="34"/>
  <c r="S221" i="34" s="1"/>
  <c r="U121" i="34"/>
  <c r="S121" i="34" s="1"/>
  <c r="U218" i="34"/>
  <c r="S218" i="34" s="1"/>
  <c r="U62" i="34"/>
  <c r="S395" i="34"/>
  <c r="U265" i="34"/>
  <c r="S265" i="34" s="1"/>
  <c r="S387" i="34"/>
  <c r="S396" i="34"/>
  <c r="S393" i="34"/>
  <c r="U252" i="34"/>
  <c r="S252" i="34" s="1"/>
  <c r="U231" i="34"/>
  <c r="S231" i="34" s="1"/>
  <c r="U198" i="34"/>
  <c r="S198" i="34" s="1"/>
  <c r="U50" i="34"/>
  <c r="S50" i="34" s="1"/>
  <c r="U210" i="34"/>
  <c r="S210" i="34" s="1"/>
  <c r="U187" i="34"/>
  <c r="S187" i="34" s="1"/>
  <c r="U241" i="34"/>
  <c r="S241" i="34" s="1"/>
  <c r="U100" i="34"/>
  <c r="S100" i="34" s="1"/>
  <c r="U192" i="34"/>
  <c r="S192" i="34" s="1"/>
  <c r="U137" i="34"/>
  <c r="S137" i="34" s="1"/>
  <c r="U232" i="34"/>
  <c r="S232" i="34" s="1"/>
  <c r="U77" i="34"/>
  <c r="S77" i="34" s="1"/>
  <c r="U300" i="34"/>
  <c r="S300" i="34" s="1"/>
  <c r="U291" i="34"/>
  <c r="S291" i="34" s="1"/>
  <c r="U120" i="34"/>
  <c r="S120" i="34" s="1"/>
  <c r="U213" i="34"/>
  <c r="S213" i="34" s="1"/>
  <c r="U229" i="34"/>
  <c r="S229" i="34" s="1"/>
  <c r="U254" i="34"/>
  <c r="S254" i="34" s="1"/>
  <c r="U230" i="34"/>
  <c r="S230" i="34" s="1"/>
  <c r="U153" i="34"/>
  <c r="U191" i="34"/>
  <c r="S191" i="34" s="1"/>
  <c r="U104" i="34"/>
  <c r="U161" i="34"/>
  <c r="S161" i="34" s="1"/>
  <c r="U175" i="34"/>
  <c r="U222" i="34"/>
  <c r="S222" i="34" s="1"/>
  <c r="U293" i="34"/>
  <c r="S293" i="34" s="1"/>
  <c r="U49" i="34"/>
  <c r="S49" i="34" s="1"/>
  <c r="U311" i="34"/>
  <c r="U109" i="34"/>
  <c r="S109" i="34" s="1"/>
  <c r="U135" i="34"/>
  <c r="S135" i="34" s="1"/>
  <c r="U338" i="34"/>
  <c r="S338" i="34" s="1"/>
  <c r="U101" i="34"/>
  <c r="S101" i="34" s="1"/>
  <c r="U133" i="34"/>
  <c r="S133" i="34" s="1"/>
  <c r="U119" i="34"/>
  <c r="S119" i="34" s="1"/>
  <c r="U176" i="34"/>
  <c r="S176" i="34" s="1"/>
  <c r="S394" i="34"/>
  <c r="U239" i="34"/>
  <c r="S239" i="34" s="1"/>
  <c r="S399" i="34"/>
  <c r="U30" i="34"/>
  <c r="U330" i="34"/>
  <c r="S330" i="34" s="1"/>
  <c r="U123" i="34"/>
  <c r="S123" i="34" s="1"/>
  <c r="U298" i="34"/>
  <c r="S298" i="34" s="1"/>
  <c r="U52" i="34"/>
  <c r="S52" i="34" s="1"/>
  <c r="U292" i="34"/>
  <c r="S292" i="34" s="1"/>
  <c r="U79" i="34"/>
  <c r="S79" i="34" s="1"/>
  <c r="U211" i="34"/>
  <c r="S211" i="34" s="1"/>
  <c r="U155" i="34"/>
  <c r="S155" i="34" s="1"/>
  <c r="U80" i="34"/>
  <c r="S80" i="34" s="1"/>
  <c r="U163" i="34"/>
  <c r="S163" i="34" s="1"/>
  <c r="U228" i="34"/>
  <c r="S228" i="34" s="1"/>
  <c r="U31" i="34"/>
  <c r="U164" i="34"/>
  <c r="S164" i="34" s="1"/>
  <c r="U105" i="34"/>
  <c r="S105" i="34" s="1"/>
  <c r="U223" i="34"/>
  <c r="S223" i="34" s="1"/>
  <c r="U220" i="34"/>
  <c r="S220" i="34" s="1"/>
  <c r="U99" i="34"/>
  <c r="S99" i="34" s="1"/>
  <c r="U196" i="34"/>
  <c r="S196" i="34" s="1"/>
  <c r="U162" i="34"/>
  <c r="S162" i="34" s="1"/>
  <c r="U115" i="34"/>
  <c r="S115" i="34" s="1"/>
  <c r="U305" i="34"/>
  <c r="S305" i="34" s="1"/>
  <c r="U287" i="34"/>
  <c r="U209" i="34"/>
  <c r="S209" i="34" s="1"/>
  <c r="U113" i="34"/>
  <c r="S113" i="34" s="1"/>
  <c r="U335" i="34"/>
  <c r="S335" i="34" s="1"/>
  <c r="U284" i="34"/>
  <c r="S284" i="34" s="1"/>
  <c r="U138" i="34"/>
  <c r="S138" i="34" s="1"/>
  <c r="U91" i="34"/>
  <c r="S91" i="34" s="1"/>
  <c r="U197" i="34"/>
  <c r="U249" i="34"/>
  <c r="S249" i="34" s="1"/>
  <c r="U66" i="34"/>
  <c r="S66" i="34" s="1"/>
  <c r="U307" i="34"/>
  <c r="S307" i="34" s="1"/>
  <c r="U326" i="34"/>
  <c r="S326" i="34" s="1"/>
  <c r="U201" i="34"/>
  <c r="S201" i="34" s="1"/>
  <c r="U125" i="34"/>
  <c r="S125" i="34" s="1"/>
  <c r="U157" i="34"/>
  <c r="S157" i="34" s="1"/>
  <c r="U20" i="34"/>
  <c r="S20" i="34" s="1"/>
  <c r="U212" i="34"/>
  <c r="S212" i="34" s="1"/>
  <c r="U76" i="34"/>
  <c r="S76" i="34" s="1"/>
  <c r="U89" i="34"/>
  <c r="U267" i="34"/>
  <c r="S267" i="34" s="1"/>
  <c r="U103" i="34"/>
  <c r="U63" i="34"/>
  <c r="U81" i="34"/>
  <c r="S81" i="34" s="1"/>
  <c r="U152" i="34"/>
  <c r="S152" i="34" s="1"/>
  <c r="U317" i="34"/>
  <c r="S317" i="34" s="1"/>
  <c r="U348" i="34"/>
  <c r="S348" i="34" s="1"/>
  <c r="S397" i="34"/>
  <c r="S398" i="34"/>
  <c r="U250" i="34"/>
  <c r="S250" i="34" s="1"/>
  <c r="U253" i="34"/>
  <c r="S253" i="34" s="1"/>
  <c r="U188" i="34"/>
  <c r="S188" i="34" s="1"/>
  <c r="U136" i="34"/>
  <c r="S136" i="34" s="1"/>
  <c r="U92" i="34"/>
  <c r="S92" i="34" s="1"/>
  <c r="U331" i="34"/>
  <c r="S331" i="34" s="1"/>
  <c r="U337" i="34"/>
  <c r="S337" i="34" s="1"/>
  <c r="U47" i="34"/>
  <c r="S47" i="34" s="1"/>
  <c r="U64" i="34"/>
  <c r="S64" i="34" s="1"/>
  <c r="U102" i="34"/>
  <c r="S102" i="34" s="1"/>
  <c r="U237" i="34"/>
  <c r="S237" i="34" s="1"/>
  <c r="U299" i="34"/>
  <c r="S299" i="34" s="1"/>
  <c r="U318" i="34"/>
  <c r="S318" i="34" s="1"/>
  <c r="U178" i="34"/>
  <c r="S178" i="34" s="1"/>
  <c r="U324" i="34"/>
  <c r="S324" i="34" s="1"/>
  <c r="U48" i="34"/>
  <c r="S48" i="34" s="1"/>
  <c r="U278" i="34"/>
  <c r="S278" i="34" s="1"/>
  <c r="I17" i="34"/>
  <c r="E70" i="35"/>
  <c r="E301" i="34"/>
  <c r="I301" i="34" s="1"/>
  <c r="G204" i="34"/>
  <c r="E257" i="35"/>
  <c r="E244" i="35"/>
  <c r="E84" i="35"/>
  <c r="E128" i="35"/>
  <c r="E403" i="35"/>
  <c r="E350" i="35"/>
  <c r="E270" i="35"/>
  <c r="E169" i="35"/>
  <c r="E182" i="35" s="1"/>
  <c r="E24" i="35"/>
  <c r="G142" i="34"/>
  <c r="G24" i="34"/>
  <c r="G37" i="34"/>
  <c r="G56" i="34"/>
  <c r="G257" i="34"/>
  <c r="G70" i="34"/>
  <c r="G84" i="34"/>
  <c r="E346" i="34"/>
  <c r="I346" i="34" s="1"/>
  <c r="E295" i="34"/>
  <c r="I295" i="34" s="1"/>
  <c r="E22" i="34"/>
  <c r="I22" i="34" s="1"/>
  <c r="E288" i="34"/>
  <c r="I288" i="34" s="1"/>
  <c r="G350" i="34"/>
  <c r="G403" i="34"/>
  <c r="E193" i="34"/>
  <c r="I193" i="34" s="1"/>
  <c r="E339" i="34"/>
  <c r="I339" i="34" s="1"/>
  <c r="E233" i="34"/>
  <c r="I233" i="34" s="1"/>
  <c r="G128" i="34"/>
  <c r="G244" i="34"/>
  <c r="E332" i="34"/>
  <c r="I332" i="34" s="1"/>
  <c r="E268" i="34"/>
  <c r="E270" i="34" s="1"/>
  <c r="E281" i="34"/>
  <c r="I281" i="34" s="1"/>
  <c r="E215" i="34"/>
  <c r="I215" i="34" s="1"/>
  <c r="E167" i="34"/>
  <c r="I167" i="34" s="1"/>
  <c r="E54" i="34"/>
  <c r="E56" i="34" s="1"/>
  <c r="E180" i="34"/>
  <c r="I180" i="34" s="1"/>
  <c r="E370" i="34"/>
  <c r="I370" i="34" s="1"/>
  <c r="E320" i="34"/>
  <c r="I320" i="34" s="1"/>
  <c r="E158" i="34"/>
  <c r="I158" i="34" s="1"/>
  <c r="E126" i="34"/>
  <c r="I126" i="34" s="1"/>
  <c r="E96" i="34"/>
  <c r="I96" i="34" s="1"/>
  <c r="E68" i="34"/>
  <c r="E70" i="34" s="1"/>
  <c r="E308" i="34"/>
  <c r="I308" i="34" s="1"/>
  <c r="E389" i="34"/>
  <c r="I389" i="34" s="1"/>
  <c r="E202" i="34"/>
  <c r="I202" i="34" s="1"/>
  <c r="E327" i="34"/>
  <c r="I327" i="34" s="1"/>
  <c r="E106" i="34"/>
  <c r="I106" i="34" s="1"/>
  <c r="E224" i="34"/>
  <c r="I224" i="34" s="1"/>
  <c r="G169" i="34"/>
  <c r="E35" i="34"/>
  <c r="E37" i="34" s="1"/>
  <c r="E140" i="34"/>
  <c r="E142" i="34" s="1"/>
  <c r="E82" i="34"/>
  <c r="I82" i="34" s="1"/>
  <c r="E401" i="34"/>
  <c r="I401" i="34" s="1"/>
  <c r="E255" i="34"/>
  <c r="E257" i="34" s="1"/>
  <c r="E314" i="34"/>
  <c r="I314" i="34" s="1"/>
  <c r="E242" i="34"/>
  <c r="I242" i="34" s="1"/>
  <c r="E116" i="34"/>
  <c r="I116" i="34" s="1"/>
  <c r="I68" i="34" l="1"/>
  <c r="I255" i="34"/>
  <c r="I142" i="34"/>
  <c r="I54" i="34"/>
  <c r="I37" i="34"/>
  <c r="I35" i="34"/>
  <c r="I140" i="34"/>
  <c r="I70" i="34"/>
  <c r="I257" i="34"/>
  <c r="I268" i="34"/>
  <c r="I56" i="34"/>
  <c r="I270" i="34"/>
  <c r="S31" i="34"/>
  <c r="S104" i="34"/>
  <c r="S63" i="34"/>
  <c r="S103" i="34"/>
  <c r="S153" i="34"/>
  <c r="S62" i="34"/>
  <c r="S287" i="34"/>
  <c r="S30" i="34"/>
  <c r="S175" i="34"/>
  <c r="S311" i="34"/>
  <c r="S122" i="34"/>
  <c r="S236" i="34"/>
  <c r="S89" i="34"/>
  <c r="S219" i="34"/>
  <c r="S262" i="34"/>
  <c r="S197" i="34"/>
  <c r="E272" i="35"/>
  <c r="E144" i="35"/>
  <c r="E39" i="35"/>
  <c r="E24" i="34"/>
  <c r="E39" i="34" s="1"/>
  <c r="G39" i="34"/>
  <c r="G144" i="34"/>
  <c r="G182" i="34"/>
  <c r="E204" i="34"/>
  <c r="I204" i="34" s="1"/>
  <c r="E350" i="34"/>
  <c r="I350" i="34" s="1"/>
  <c r="E244" i="34"/>
  <c r="I244" i="34" s="1"/>
  <c r="E403" i="34"/>
  <c r="I403" i="34" s="1"/>
  <c r="E128" i="34"/>
  <c r="I128" i="34" s="1"/>
  <c r="E169" i="34"/>
  <c r="E182" i="34" s="1"/>
  <c r="E84" i="34"/>
  <c r="I84" i="34" s="1"/>
  <c r="I39" i="34" l="1"/>
  <c r="I169" i="34"/>
  <c r="G272" i="34"/>
  <c r="G352" i="34" s="1"/>
  <c r="I182" i="34"/>
  <c r="I24" i="34"/>
  <c r="E352" i="35"/>
  <c r="E272" i="34"/>
  <c r="E144" i="34"/>
  <c r="E352" i="34" l="1"/>
  <c r="I352" i="34" s="1"/>
  <c r="I144" i="34"/>
  <c r="I272" i="34"/>
  <c r="E405" i="35"/>
  <c r="G405" i="34"/>
  <c r="E405" i="34" l="1"/>
  <c r="I405" i="34" s="1"/>
  <c r="U332" i="34" l="1"/>
  <c r="S332" i="34" s="1"/>
  <c r="S335" i="35" l="1"/>
  <c r="W335" i="34" s="1"/>
  <c r="S319" i="35"/>
  <c r="W319" i="34" s="1"/>
  <c r="S317" i="35"/>
  <c r="W317" i="34" s="1"/>
  <c r="S299" i="35"/>
  <c r="W299" i="34" s="1"/>
  <c r="S279" i="35"/>
  <c r="W279" i="34" s="1"/>
  <c r="S241" i="35"/>
  <c r="W241" i="34" s="1"/>
  <c r="S345" i="35"/>
  <c r="W345" i="34" s="1"/>
  <c r="S324" i="35"/>
  <c r="W324" i="34" s="1"/>
  <c r="S284" i="35"/>
  <c r="W284" i="34" s="1"/>
  <c r="S166" i="35"/>
  <c r="W166" i="34" s="1"/>
  <c r="S337" i="35"/>
  <c r="W337" i="34" s="1"/>
  <c r="S306" i="35"/>
  <c r="W306" i="34" s="1"/>
  <c r="S304" i="35"/>
  <c r="W304" i="34" s="1"/>
  <c r="S286" i="35"/>
  <c r="W286" i="34" s="1"/>
  <c r="S161" i="35"/>
  <c r="W161" i="34" s="1"/>
  <c r="S326" i="35"/>
  <c r="W326" i="34" s="1"/>
  <c r="S342" i="35"/>
  <c r="W342" i="34" s="1"/>
  <c r="S311" i="35"/>
  <c r="W311" i="34" s="1"/>
  <c r="S291" i="35"/>
  <c r="W291" i="34" s="1"/>
  <c r="S163" i="35"/>
  <c r="W163" i="34" s="1"/>
  <c r="S122" i="35"/>
  <c r="W122" i="34" s="1"/>
  <c r="S112" i="35"/>
  <c r="W112" i="34" s="1"/>
  <c r="S102" i="35"/>
  <c r="W102" i="34" s="1"/>
  <c r="S80" i="35"/>
  <c r="W80" i="34" s="1"/>
  <c r="S66" i="35"/>
  <c r="W66" i="34" s="1"/>
  <c r="S52" i="35"/>
  <c r="W52" i="34" s="1"/>
  <c r="S361" i="35"/>
  <c r="W361" i="34" s="1"/>
  <c r="S331" i="35"/>
  <c r="W331" i="34" s="1"/>
  <c r="S298" i="35"/>
  <c r="W298" i="34" s="1"/>
  <c r="S293" i="35"/>
  <c r="W293" i="34" s="1"/>
  <c r="S278" i="35"/>
  <c r="W278" i="34" s="1"/>
  <c r="S136" i="35"/>
  <c r="W136" i="34" s="1"/>
  <c r="S47" i="35"/>
  <c r="W47" i="34" s="1"/>
  <c r="S344" i="35"/>
  <c r="W344" i="34" s="1"/>
  <c r="S323" i="35"/>
  <c r="W323" i="34" s="1"/>
  <c r="S318" i="35"/>
  <c r="W318" i="34" s="1"/>
  <c r="S313" i="35"/>
  <c r="W313" i="34" s="1"/>
  <c r="S165" i="35"/>
  <c r="W165" i="34" s="1"/>
  <c r="S336" i="35"/>
  <c r="W336" i="34" s="1"/>
  <c r="S300" i="35"/>
  <c r="W300" i="34" s="1"/>
  <c r="S285" i="35"/>
  <c r="W285" i="34" s="1"/>
  <c r="S280" i="35"/>
  <c r="W280" i="34" s="1"/>
  <c r="S348" i="35"/>
  <c r="W348" i="34" s="1"/>
  <c r="S325" i="35"/>
  <c r="W325" i="34" s="1"/>
  <c r="S305" i="35"/>
  <c r="W305" i="34" s="1"/>
  <c r="S338" i="35"/>
  <c r="W338" i="34" s="1"/>
  <c r="S307" i="35"/>
  <c r="W307" i="34" s="1"/>
  <c r="S287" i="35"/>
  <c r="W287" i="34" s="1"/>
  <c r="S162" i="35"/>
  <c r="W162" i="34" s="1"/>
  <c r="S330" i="35"/>
  <c r="W330" i="34" s="1"/>
  <c r="S360" i="35"/>
  <c r="W360" i="34" s="1"/>
  <c r="S63" i="35"/>
  <c r="W63" i="34" s="1"/>
  <c r="S294" i="35"/>
  <c r="W294" i="34" s="1"/>
  <c r="S343" i="35"/>
  <c r="W343" i="34" s="1"/>
  <c r="S292" i="35"/>
  <c r="W292" i="34" s="1"/>
  <c r="S76" i="35"/>
  <c r="W76" i="34" s="1"/>
  <c r="S79" i="35"/>
  <c r="W79" i="34" s="1"/>
  <c r="S75" i="35"/>
  <c r="W75" i="34" s="1"/>
  <c r="S65" i="35"/>
  <c r="W65" i="34" s="1"/>
  <c r="S62" i="35"/>
  <c r="W62" i="34" s="1"/>
  <c r="S164" i="35"/>
  <c r="W164" i="34" s="1"/>
  <c r="S78" i="35"/>
  <c r="W78" i="34" s="1"/>
  <c r="S61" i="35"/>
  <c r="W61" i="34" s="1"/>
  <c r="S51" i="35"/>
  <c r="W51" i="34" s="1"/>
  <c r="S53" i="35"/>
  <c r="W53" i="34" s="1"/>
  <c r="S92" i="35"/>
  <c r="W92" i="34" s="1"/>
  <c r="S81" i="35"/>
  <c r="W81" i="34" s="1"/>
  <c r="S67" i="35"/>
  <c r="W67" i="34" s="1"/>
  <c r="S64" i="35"/>
  <c r="W64" i="34" s="1"/>
  <c r="S77" i="35"/>
  <c r="W77" i="34" s="1"/>
  <c r="S312" i="35"/>
  <c r="W312" i="34" s="1"/>
  <c r="S50" i="35"/>
  <c r="W50" i="34" s="1"/>
  <c r="S157" i="35"/>
  <c r="W157" i="34" s="1"/>
  <c r="S155" i="35"/>
  <c r="W155" i="34" s="1"/>
  <c r="S368" i="35"/>
  <c r="W368" i="34" s="1"/>
  <c r="S176" i="35"/>
  <c r="W176" i="34" s="1"/>
  <c r="S154" i="35"/>
  <c r="W154" i="34" s="1"/>
  <c r="S31" i="35"/>
  <c r="W31" i="34" s="1"/>
  <c r="S152" i="35"/>
  <c r="W152" i="34" s="1"/>
  <c r="S103" i="35"/>
  <c r="W103" i="34" s="1"/>
  <c r="S175" i="35"/>
  <c r="W175" i="34" s="1"/>
  <c r="S320" i="35" l="1"/>
  <c r="S212" i="35"/>
  <c r="W212" i="34" s="1"/>
  <c r="S114" i="35"/>
  <c r="W114" i="34" s="1"/>
  <c r="S201" i="35"/>
  <c r="W201" i="34" s="1"/>
  <c r="S190" i="35"/>
  <c r="W190" i="34" s="1"/>
  <c r="S198" i="35"/>
  <c r="W198" i="34" s="1"/>
  <c r="S196" i="35"/>
  <c r="W196" i="34" s="1"/>
  <c r="S264" i="35"/>
  <c r="W264" i="34" s="1"/>
  <c r="S111" i="35"/>
  <c r="W111" i="34" s="1"/>
  <c r="S125" i="35"/>
  <c r="W125" i="34" s="1"/>
  <c r="S200" i="35"/>
  <c r="W200" i="34" s="1"/>
  <c r="S238" i="35"/>
  <c r="W238" i="34" s="1"/>
  <c r="W375" i="34"/>
  <c r="S156" i="35"/>
  <c r="W156" i="34" s="1"/>
  <c r="S90" i="35"/>
  <c r="W90" i="34" s="1"/>
  <c r="S187" i="35"/>
  <c r="W187" i="34" s="1"/>
  <c r="S99" i="35"/>
  <c r="W99" i="34" s="1"/>
  <c r="S220" i="35"/>
  <c r="W220" i="34" s="1"/>
  <c r="S252" i="35"/>
  <c r="W252" i="34" s="1"/>
  <c r="S236" i="35"/>
  <c r="W236" i="34" s="1"/>
  <c r="S211" i="35"/>
  <c r="W211" i="34" s="1"/>
  <c r="S105" i="35"/>
  <c r="W105" i="34" s="1"/>
  <c r="S121" i="35"/>
  <c r="W121" i="34" s="1"/>
  <c r="S119" i="35"/>
  <c r="W119" i="34" s="1"/>
  <c r="S101" i="35"/>
  <c r="W101" i="34" s="1"/>
  <c r="S249" i="35"/>
  <c r="W249" i="34" s="1"/>
  <c r="S223" i="35"/>
  <c r="W223" i="34" s="1"/>
  <c r="S178" i="35"/>
  <c r="W178" i="34" s="1"/>
  <c r="S177" i="35"/>
  <c r="W177" i="34" s="1"/>
  <c r="S221" i="35"/>
  <c r="W221" i="34" s="1"/>
  <c r="S133" i="35"/>
  <c r="W133" i="34" s="1"/>
  <c r="S362" i="35"/>
  <c r="W362" i="34" s="1"/>
  <c r="S314" i="35"/>
  <c r="S308" i="35"/>
  <c r="S301" i="35"/>
  <c r="Q301" i="35" s="1"/>
  <c r="S339" i="35"/>
  <c r="S346" i="35"/>
  <c r="Q346" i="35" s="1"/>
  <c r="S295" i="35"/>
  <c r="Q295" i="35" s="1"/>
  <c r="S288" i="35"/>
  <c r="Q288" i="35" s="1"/>
  <c r="S327" i="35"/>
  <c r="Q327" i="35" s="1"/>
  <c r="S167" i="35"/>
  <c r="Q167" i="35" s="1"/>
  <c r="S332" i="35"/>
  <c r="W332" i="34"/>
  <c r="S82" i="35"/>
  <c r="Q82" i="35" s="1"/>
  <c r="S281" i="35"/>
  <c r="S68" i="35"/>
  <c r="Q68" i="35" s="1"/>
  <c r="Q320" i="35"/>
  <c r="W382" i="34"/>
  <c r="S120" i="35"/>
  <c r="W120" i="34" s="1"/>
  <c r="S398" i="35"/>
  <c r="W398" i="34" s="1"/>
  <c r="W380" i="34"/>
  <c r="S267" i="35"/>
  <c r="W267" i="34" s="1"/>
  <c r="S230" i="35"/>
  <c r="W230" i="34" s="1"/>
  <c r="S199" i="35"/>
  <c r="W199" i="34" s="1"/>
  <c r="S110" i="35"/>
  <c r="W110" i="34" s="1"/>
  <c r="W17" i="34"/>
  <c r="S367" i="35"/>
  <c r="W367" i="34" s="1"/>
  <c r="S179" i="35"/>
  <c r="W179" i="34" s="1"/>
  <c r="S123" i="35"/>
  <c r="W123" i="34" s="1"/>
  <c r="W378" i="34"/>
  <c r="S262" i="35"/>
  <c r="W262" i="34" s="1"/>
  <c r="S30" i="35"/>
  <c r="W30" i="34" s="1"/>
  <c r="S209" i="35"/>
  <c r="W209" i="34" s="1"/>
  <c r="S394" i="35"/>
  <c r="W394" i="34" s="1"/>
  <c r="W379" i="34"/>
  <c r="W376" i="34"/>
  <c r="S366" i="35"/>
  <c r="W366" i="34" s="1"/>
  <c r="S365" i="35"/>
  <c r="W365" i="34" s="1"/>
  <c r="S229" i="35"/>
  <c r="W229" i="34" s="1"/>
  <c r="S210" i="35"/>
  <c r="W210" i="34" s="1"/>
  <c r="S189" i="35"/>
  <c r="W189" i="34" s="1"/>
  <c r="S218" i="35"/>
  <c r="W218" i="34" s="1"/>
  <c r="S397" i="35"/>
  <c r="W397" i="34" s="1"/>
  <c r="S94" i="35"/>
  <c r="W94" i="34" s="1"/>
  <c r="S250" i="35"/>
  <c r="W250" i="34" s="1"/>
  <c r="W377" i="34"/>
  <c r="S363" i="35"/>
  <c r="W363" i="34" s="1"/>
  <c r="S135" i="35"/>
  <c r="W135" i="34" s="1"/>
  <c r="S251" i="35"/>
  <c r="W251" i="34" s="1"/>
  <c r="S109" i="35"/>
  <c r="W109" i="34" s="1"/>
  <c r="S89" i="35"/>
  <c r="W89" i="34" s="1"/>
  <c r="S399" i="35"/>
  <c r="W399" i="34" s="1"/>
  <c r="S139" i="35"/>
  <c r="W139" i="34" s="1"/>
  <c r="S232" i="35"/>
  <c r="W232" i="34" s="1"/>
  <c r="W384" i="34"/>
  <c r="S214" i="35"/>
  <c r="W214" i="34" s="1"/>
  <c r="S192" i="35"/>
  <c r="W192" i="34" s="1"/>
  <c r="S95" i="35"/>
  <c r="W95" i="34" s="1"/>
  <c r="S222" i="35"/>
  <c r="W222" i="34" s="1"/>
  <c r="S266" i="35"/>
  <c r="W266" i="34" s="1"/>
  <c r="S213" i="35"/>
  <c r="W213" i="34" s="1"/>
  <c r="S113" i="35"/>
  <c r="W113" i="34" s="1"/>
  <c r="S137" i="35"/>
  <c r="W137" i="34" s="1"/>
  <c r="S93" i="35"/>
  <c r="W93" i="34" s="1"/>
  <c r="S237" i="35"/>
  <c r="W237" i="34" s="1"/>
  <c r="S48" i="35"/>
  <c r="W48" i="34" s="1"/>
  <c r="S100" i="35"/>
  <c r="W100" i="34" s="1"/>
  <c r="S91" i="35"/>
  <c r="W91" i="34" s="1"/>
  <c r="S263" i="35"/>
  <c r="W263" i="34" s="1"/>
  <c r="W381" i="34"/>
  <c r="S364" i="35"/>
  <c r="W364" i="34" s="1"/>
  <c r="S240" i="35"/>
  <c r="W240" i="34" s="1"/>
  <c r="S219" i="35"/>
  <c r="W219" i="34" s="1"/>
  <c r="S396" i="35"/>
  <c r="W396" i="34" s="1"/>
  <c r="W387" i="34"/>
  <c r="S138" i="35"/>
  <c r="W138" i="34" s="1"/>
  <c r="S124" i="35"/>
  <c r="W124" i="34" s="1"/>
  <c r="S104" i="35"/>
  <c r="W104" i="34" s="1"/>
  <c r="S265" i="35"/>
  <c r="W265" i="34" s="1"/>
  <c r="S197" i="35"/>
  <c r="W197" i="34" s="1"/>
  <c r="S254" i="35"/>
  <c r="W254" i="34" s="1"/>
  <c r="S359" i="35"/>
  <c r="W359" i="34" s="1"/>
  <c r="S253" i="35"/>
  <c r="W253" i="34" s="1"/>
  <c r="S227" i="35"/>
  <c r="W227" i="34" s="1"/>
  <c r="S49" i="35"/>
  <c r="W49" i="34" s="1"/>
  <c r="W386" i="34"/>
  <c r="S395" i="35"/>
  <c r="W395" i="34" s="1"/>
  <c r="S358" i="35"/>
  <c r="W358" i="34" s="1"/>
  <c r="S115" i="35"/>
  <c r="W115" i="34" s="1"/>
  <c r="S29" i="35"/>
  <c r="W29" i="34" s="1"/>
  <c r="S32" i="35"/>
  <c r="W32" i="34" s="1"/>
  <c r="W383" i="34"/>
  <c r="S191" i="35"/>
  <c r="W191" i="34" s="1"/>
  <c r="S231" i="35"/>
  <c r="W231" i="34" s="1"/>
  <c r="S239" i="35"/>
  <c r="W239" i="34" s="1"/>
  <c r="S134" i="35"/>
  <c r="W134" i="34" s="1"/>
  <c r="S228" i="35"/>
  <c r="W228" i="34" s="1"/>
  <c r="S188" i="35"/>
  <c r="W188" i="34" s="1"/>
  <c r="S174" i="35" l="1"/>
  <c r="S153" i="35"/>
  <c r="Q314" i="35"/>
  <c r="S54" i="35"/>
  <c r="Q54" i="35" s="1"/>
  <c r="S140" i="35"/>
  <c r="Q140" i="35" s="1"/>
  <c r="S268" i="35"/>
  <c r="Q268" i="35" s="1"/>
  <c r="S106" i="35"/>
  <c r="S35" i="35"/>
  <c r="Q308" i="35"/>
  <c r="Q339" i="35"/>
  <c r="S350" i="35"/>
  <c r="Q350" i="35" s="1"/>
  <c r="S84" i="35"/>
  <c r="Q84" i="35" s="1"/>
  <c r="S70" i="35"/>
  <c r="Q70" i="35" s="1"/>
  <c r="Q281" i="35"/>
  <c r="Q332" i="35"/>
  <c r="U320" i="34"/>
  <c r="S320" i="34" s="1"/>
  <c r="U224" i="34"/>
  <c r="S224" i="34" s="1"/>
  <c r="U401" i="34"/>
  <c r="S401" i="34" s="1"/>
  <c r="W385" i="34"/>
  <c r="S21" i="35"/>
  <c r="W21" i="34" s="1"/>
  <c r="S19" i="35"/>
  <c r="W19" i="34" s="1"/>
  <c r="S158" i="35" l="1"/>
  <c r="Q158" i="35" s="1"/>
  <c r="W153" i="34"/>
  <c r="S180" i="35"/>
  <c r="Q180" i="35" s="1"/>
  <c r="W174" i="34"/>
  <c r="U22" i="34"/>
  <c r="S22" i="34" s="1"/>
  <c r="S393" i="35"/>
  <c r="S142" i="35"/>
  <c r="Q142" i="35" s="1"/>
  <c r="S270" i="35"/>
  <c r="Q270" i="35" s="1"/>
  <c r="S96" i="35"/>
  <c r="Q96" i="35" s="1"/>
  <c r="S56" i="35"/>
  <c r="Q56" i="35" s="1"/>
  <c r="S233" i="35"/>
  <c r="Q233" i="35" s="1"/>
  <c r="S202" i="35"/>
  <c r="Q202" i="35" s="1"/>
  <c r="S215" i="35"/>
  <c r="Q215" i="35" s="1"/>
  <c r="Q35" i="35"/>
  <c r="S37" i="35"/>
  <c r="Q37" i="35" s="1"/>
  <c r="Q106" i="35"/>
  <c r="S242" i="35"/>
  <c r="Q242" i="35" s="1"/>
  <c r="S116" i="35"/>
  <c r="Q116" i="35" s="1"/>
  <c r="S255" i="35"/>
  <c r="Q255" i="35" s="1"/>
  <c r="S193" i="35"/>
  <c r="Q193" i="35" s="1"/>
  <c r="S224" i="35"/>
  <c r="S126" i="35"/>
  <c r="Q126" i="35" s="1"/>
  <c r="W320" i="34"/>
  <c r="U308" i="34"/>
  <c r="S308" i="34" s="1"/>
  <c r="U301" i="34"/>
  <c r="S301" i="34" s="1"/>
  <c r="U327" i="34"/>
  <c r="S327" i="34" s="1"/>
  <c r="U295" i="34"/>
  <c r="S295" i="34" s="1"/>
  <c r="U339" i="34"/>
  <c r="S339" i="34" s="1"/>
  <c r="W224" i="34"/>
  <c r="U233" i="34"/>
  <c r="S233" i="34" s="1"/>
  <c r="U180" i="34"/>
  <c r="S180" i="34" s="1"/>
  <c r="U35" i="34"/>
  <c r="S35" i="34" s="1"/>
  <c r="U281" i="34"/>
  <c r="S281" i="34" s="1"/>
  <c r="W314" i="34"/>
  <c r="U314" i="34"/>
  <c r="S314" i="34" s="1"/>
  <c r="U346" i="34"/>
  <c r="S346" i="34" s="1"/>
  <c r="U288" i="34"/>
  <c r="S288" i="34" s="1"/>
  <c r="S18" i="35"/>
  <c r="W18" i="34" s="1"/>
  <c r="S20" i="35"/>
  <c r="W20" i="34" s="1"/>
  <c r="S169" i="35" l="1"/>
  <c r="Q169" i="35" s="1"/>
  <c r="S401" i="35"/>
  <c r="Q401" i="35" s="1"/>
  <c r="W393" i="34"/>
  <c r="W401" i="34" s="1"/>
  <c r="U24" i="34"/>
  <c r="S24" i="34" s="1"/>
  <c r="U37" i="34"/>
  <c r="S37" i="34" s="1"/>
  <c r="S357" i="35"/>
  <c r="W374" i="34"/>
  <c r="S128" i="35"/>
  <c r="Q128" i="35" s="1"/>
  <c r="Q224" i="35"/>
  <c r="S244" i="35"/>
  <c r="Q244" i="35" s="1"/>
  <c r="S204" i="35"/>
  <c r="Q204" i="35" s="1"/>
  <c r="S257" i="35"/>
  <c r="Q257" i="35" s="1"/>
  <c r="W346" i="34"/>
  <c r="W301" i="34"/>
  <c r="W308" i="34"/>
  <c r="W327" i="34"/>
  <c r="W288" i="34"/>
  <c r="W295" i="34"/>
  <c r="W339" i="34"/>
  <c r="W35" i="34"/>
  <c r="W37" i="34" s="1"/>
  <c r="U350" i="34"/>
  <c r="S350" i="34" s="1"/>
  <c r="W180" i="34"/>
  <c r="W116" i="34"/>
  <c r="U116" i="34"/>
  <c r="S116" i="34" s="1"/>
  <c r="W281" i="34"/>
  <c r="W233" i="34"/>
  <c r="S182" i="35" l="1"/>
  <c r="Q182" i="35" s="1"/>
  <c r="S370" i="35"/>
  <c r="Q370" i="35" s="1"/>
  <c r="W357" i="34"/>
  <c r="U39" i="34"/>
  <c r="S39" i="34" s="1"/>
  <c r="S144" i="35"/>
  <c r="Q144" i="35" s="1"/>
  <c r="S389" i="35"/>
  <c r="Q389" i="35" s="1"/>
  <c r="W350" i="34"/>
  <c r="U370" i="34"/>
  <c r="S370" i="34" s="1"/>
  <c r="U68" i="34"/>
  <c r="S68" i="34" s="1"/>
  <c r="U140" i="34"/>
  <c r="S140" i="34" s="1"/>
  <c r="S272" i="35" l="1"/>
  <c r="Q272" i="35" s="1"/>
  <c r="S403" i="35"/>
  <c r="Q403" i="35" s="1"/>
  <c r="W54" i="34"/>
  <c r="U54" i="34"/>
  <c r="S54" i="34" s="1"/>
  <c r="U142" i="34"/>
  <c r="S142" i="34" s="1"/>
  <c r="U70" i="34"/>
  <c r="S70" i="34" s="1"/>
  <c r="W68" i="34"/>
  <c r="W70" i="34" s="1"/>
  <c r="U215" i="34"/>
  <c r="S215" i="34" s="1"/>
  <c r="W370" i="34"/>
  <c r="W140" i="34"/>
  <c r="W142" i="34" s="1"/>
  <c r="U126" i="34"/>
  <c r="S126" i="34" s="1"/>
  <c r="U82" i="34"/>
  <c r="S82" i="34" s="1"/>
  <c r="W242" i="34"/>
  <c r="U242" i="34"/>
  <c r="S242" i="34" s="1"/>
  <c r="W106" i="34"/>
  <c r="U106" i="34"/>
  <c r="S106" i="34" s="1"/>
  <c r="U268" i="34"/>
  <c r="S268" i="34" s="1"/>
  <c r="U96" i="34"/>
  <c r="S96" i="34" s="1"/>
  <c r="U193" i="34"/>
  <c r="S193" i="34" s="1"/>
  <c r="U255" i="34"/>
  <c r="S255" i="34" s="1"/>
  <c r="W56" i="34" l="1"/>
  <c r="U56" i="34"/>
  <c r="S56" i="34" s="1"/>
  <c r="U84" i="34"/>
  <c r="S84" i="34" s="1"/>
  <c r="U270" i="34"/>
  <c r="S270" i="34" s="1"/>
  <c r="U257" i="34"/>
  <c r="S257" i="34" s="1"/>
  <c r="W82" i="34"/>
  <c r="W84" i="34" s="1"/>
  <c r="W215" i="34"/>
  <c r="W244" i="34" s="1"/>
  <c r="U244" i="34"/>
  <c r="S244" i="34" s="1"/>
  <c r="U128" i="34"/>
  <c r="S128" i="34" s="1"/>
  <c r="W193" i="34"/>
  <c r="W255" i="34"/>
  <c r="W257" i="34" s="1"/>
  <c r="W268" i="34"/>
  <c r="W270" i="34" s="1"/>
  <c r="U158" i="34"/>
  <c r="S158" i="34" s="1"/>
  <c r="W167" i="34"/>
  <c r="U167" i="34"/>
  <c r="S167" i="34" s="1"/>
  <c r="W96" i="34"/>
  <c r="W128" i="34" s="1"/>
  <c r="W126" i="34"/>
  <c r="U144" i="34" l="1"/>
  <c r="S144" i="34" s="1"/>
  <c r="W144" i="34"/>
  <c r="U169" i="34"/>
  <c r="S169" i="34" s="1"/>
  <c r="W158" i="34"/>
  <c r="W169" i="34" s="1"/>
  <c r="W182" i="34" s="1"/>
  <c r="U182" i="34" l="1"/>
  <c r="S182" i="34" s="1"/>
  <c r="U202" i="34"/>
  <c r="S202" i="34" s="1"/>
  <c r="U204" i="34" l="1"/>
  <c r="S204" i="34" s="1"/>
  <c r="W202" i="34"/>
  <c r="W204" i="34" s="1"/>
  <c r="W272" i="34" s="1"/>
  <c r="U272" i="34" l="1"/>
  <c r="S272" i="34" s="1"/>
  <c r="U352" i="34" l="1"/>
  <c r="S352" i="34" s="1"/>
  <c r="U389" i="34" l="1"/>
  <c r="S389" i="34" s="1"/>
  <c r="U405" i="34" l="1"/>
  <c r="S405" i="34" s="1"/>
  <c r="W389" i="34"/>
  <c r="U403" i="34"/>
  <c r="S403" i="34" s="1"/>
  <c r="W403" i="34" l="1"/>
  <c r="W22" i="34" l="1"/>
  <c r="W24" i="34" s="1"/>
  <c r="W39" i="34" s="1"/>
  <c r="W352" i="34" s="1"/>
  <c r="S22" i="35"/>
  <c r="Q22" i="35" s="1"/>
  <c r="W405" i="34" l="1"/>
  <c r="S24" i="35"/>
  <c r="Q24" i="35" s="1"/>
  <c r="S39" i="35" l="1"/>
  <c r="Q39" i="35" s="1"/>
  <c r="S352" i="35" l="1"/>
  <c r="Q352" i="35" s="1"/>
  <c r="S405" i="35" l="1"/>
  <c r="Q405" i="35" s="1"/>
</calcChain>
</file>

<file path=xl/sharedStrings.xml><?xml version="1.0" encoding="utf-8"?>
<sst xmlns="http://schemas.openxmlformats.org/spreadsheetml/2006/main" count="962" uniqueCount="185">
  <si>
    <t xml:space="preserve"> </t>
  </si>
  <si>
    <t>NET</t>
  </si>
  <si>
    <t>ACCOUNT</t>
  </si>
  <si>
    <t>SALVAGE</t>
  </si>
  <si>
    <t>RESERVE</t>
  </si>
  <si>
    <t>LIFE</t>
  </si>
  <si>
    <t>STRUCTURES AND IMPROVEMENTS</t>
  </si>
  <si>
    <t>METERS</t>
  </si>
  <si>
    <t>POWER OPERATED EQUIPMENT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</si>
  <si>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</si>
  <si>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</si>
  <si>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</si>
  <si>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</si>
  <si>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</si>
  <si>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</si>
  <si>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>ORIGINAL COST</t>
  </si>
  <si>
    <t>AS OF</t>
  </si>
  <si>
    <t>BOOK</t>
  </si>
  <si>
    <t>DEPRECIATION</t>
  </si>
  <si>
    <t>TOTAL DEPRECIABLE PLANT</t>
  </si>
  <si>
    <t>BOILER PLANT EQUIPMENT</t>
  </si>
  <si>
    <t>TURBOGENERATOR UNITS</t>
  </si>
  <si>
    <t>ACCESSORY ELECTRIC EQUIPMENT</t>
  </si>
  <si>
    <t>MISCELLANEOUS POWER PLANT EQUIPMENT</t>
  </si>
  <si>
    <t>FUEL HOLDERS, PRODUCERS AND ACCESSORIES</t>
  </si>
  <si>
    <t>PRIME MOVERS - GENERAL</t>
  </si>
  <si>
    <t>GENERATORS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</si>
  <si>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</si>
  <si>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</si>
  <si>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</si>
  <si>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</si>
  <si>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</si>
  <si>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</si>
  <si>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</si>
  <si>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LINE TRANSFORMERS</t>
  </si>
  <si>
    <t>SERVICES - OVERHEAD</t>
  </si>
  <si>
    <t>SERVICES - UNDERGROUND</t>
  </si>
  <si>
    <t>METERS - AMI</t>
  </si>
  <si>
    <t>STREET LIGHTING AND SIGNAL SYSTEMS</t>
  </si>
  <si>
    <t>TRAILERS</t>
  </si>
  <si>
    <t>DECEMBER 31, 2021</t>
  </si>
  <si>
    <t>TOTAL PRODUCTION PLANT</t>
  </si>
  <si>
    <t>ANNUAL</t>
  </si>
  <si>
    <t>STEAM PRODUCTION PLANT</t>
  </si>
  <si>
    <t>TOTAL STEAM PRODUCTION PLANT</t>
  </si>
  <si>
    <t>COMBINED CYCLE PRODUCTION PLANT</t>
  </si>
  <si>
    <t>SOLAR PRODUCTION PLANT</t>
  </si>
  <si>
    <t>TOTAL SOLAR PRODUCTION PLANT</t>
  </si>
  <si>
    <t>*</t>
  </si>
  <si>
    <t>TOTAL COMBINED CYCLE PRODUCTION PLANT</t>
  </si>
  <si>
    <t>TOTAL TRANSMISSION, DISTRIBUTION AND GENERAL PLANT</t>
  </si>
  <si>
    <t>STATION EQUIPMENT - STEP-UP TRANSFORMERS</t>
  </si>
  <si>
    <t>DUKE ENERGY FLORIDA</t>
  </si>
  <si>
    <t>ANCLOTE STEAM PLANT</t>
  </si>
  <si>
    <t>RIGHTS OF WAY</t>
  </si>
  <si>
    <t>STATION EQUIPMENT - STEP-UP EQUIPMENT</t>
  </si>
  <si>
    <t>STATION EQUIPMENT - ENERGY CONTROL</t>
  </si>
  <si>
    <t>HINES ENERGY COMPLEX UNIT 4</t>
  </si>
  <si>
    <t>HINES ENERGY COMPLEX UNIT 1</t>
  </si>
  <si>
    <t>HINES ENERGY COMPLEX UNIT 2</t>
  </si>
  <si>
    <t>HINES ENERGY COMPLEX UNIT 3</t>
  </si>
  <si>
    <t>BARTOW UNIT 4</t>
  </si>
  <si>
    <t>INTERCESSION CITY UNIT 11</t>
  </si>
  <si>
    <t>OSCEOLA SOLAR</t>
  </si>
  <si>
    <t>PERRY SOLAR</t>
  </si>
  <si>
    <t>HAMILTON SOLAR</t>
  </si>
  <si>
    <t>SUWANNEE SOLAR</t>
  </si>
  <si>
    <t>TOTAL ANCLOTE STEAM PLANT</t>
  </si>
  <si>
    <t>TOTAL CRYSTAL RIVER STEAM PLANT</t>
  </si>
  <si>
    <t>CRYSTAL RIVER STEAM PLANT</t>
  </si>
  <si>
    <t>BARTOW COMBINED CYCLE PLANT</t>
  </si>
  <si>
    <t>CITRUS COMBINED CYCLE PLANT</t>
  </si>
  <si>
    <t>TOTAL CITRUS COMBINED CYCLE PLANT</t>
  </si>
  <si>
    <t>OSPREY COMBINED CYCLE PLANT</t>
  </si>
  <si>
    <t>TOTAL OSPREY COMBINED CYCLE PLANT</t>
  </si>
  <si>
    <t>TIGER BAY COGENERATION</t>
  </si>
  <si>
    <t>BARTOW PEAKING</t>
  </si>
  <si>
    <t>SUWANNEE RIVER PEAKING</t>
  </si>
  <si>
    <t>BAYBORO PEAKING</t>
  </si>
  <si>
    <t>DEBARY PEAKING</t>
  </si>
  <si>
    <t>INTERCESSION CITY PEAKING</t>
  </si>
  <si>
    <t>UNIVERSITY OF FLORIDA COGENERATION</t>
  </si>
  <si>
    <t>TOTAL BARTOW PEAKING</t>
  </si>
  <si>
    <t>TOTAL DEBARY PEAKING</t>
  </si>
  <si>
    <t>TOTAL INTERCESSION CITY PEAKING</t>
  </si>
  <si>
    <t>TOTAL SUWANNEE RIVER PEAKING</t>
  </si>
  <si>
    <t>DEBARY SOLAR</t>
  </si>
  <si>
    <t>LAKE PLACID SOLAR</t>
  </si>
  <si>
    <t>TRENTON SOLAR</t>
  </si>
  <si>
    <t>COLUMBIA SOLAR</t>
  </si>
  <si>
    <t>LIGHT TRUCKS</t>
  </si>
  <si>
    <t>HEAVY TRUCKS</t>
  </si>
  <si>
    <t>SPECIAL TRUCKS</t>
  </si>
  <si>
    <t>ANCLOTE UNITS 1 AND 2</t>
  </si>
  <si>
    <t>CRYSTAL RIVER UNITS 4 AND 5</t>
  </si>
  <si>
    <t>CITRUS UNITS 1 AND 2</t>
  </si>
  <si>
    <t>BAYBORO UNITS 1 THROUGH 4</t>
  </si>
  <si>
    <t>OSPREY ENERGY CENTER</t>
  </si>
  <si>
    <t>DEBARY UNITS 7 THROUGH 10</t>
  </si>
  <si>
    <t>DEBARY UNITS 2 THROUGH 6</t>
  </si>
  <si>
    <t>INTERCESSION CITY UNITS 1 THROUGH 6</t>
  </si>
  <si>
    <t>INTERCESSION CITY UNITS 12 THROUGH 14</t>
  </si>
  <si>
    <t>INTERCESSION CITY UNITS 7 THROUGH 10</t>
  </si>
  <si>
    <t>SUWANNEE RIVER UNITS 1 THROUGH 3</t>
  </si>
  <si>
    <t>TOTAL UNIVERSITY OF FLORIDA COGENERATION</t>
  </si>
  <si>
    <t>BARTOW UNITS 1 AND 3</t>
  </si>
  <si>
    <t>BARTOW UNITS 2 AND 4</t>
  </si>
  <si>
    <t>TOTAL BARTOW COMBINED CYCLE PLANT</t>
  </si>
  <si>
    <t>PRIME MOVERS - ROTABLE PARTS</t>
  </si>
  <si>
    <t>ST PETE PIER SOLAR</t>
  </si>
  <si>
    <t>SIMPLE CYCLE PRODUCTION PLANT</t>
  </si>
  <si>
    <t>TOTAL SIMPLE CYCLE PRODUCTION PLANT</t>
  </si>
  <si>
    <t>HINES ENERGY COMBINED CYCLE PLANT</t>
  </si>
  <si>
    <t>TOTAL HINES ENERGY COMBINED CYCLE PLANT</t>
  </si>
  <si>
    <t>NEW SOLAR 2020</t>
  </si>
  <si>
    <t>NEW SOLAR 2021</t>
  </si>
  <si>
    <t xml:space="preserve">SCHEDULE 1B.  SUMMARY OF ESTIMATED DEPRECIATION ACCRUALS USING ESTIMATED BALANCES </t>
  </si>
  <si>
    <t xml:space="preserve">RESERVE </t>
  </si>
  <si>
    <t>(3)=(2)/(1)</t>
  </si>
  <si>
    <t>AVERAGE LIFE</t>
  </si>
  <si>
    <t>SERVICE</t>
  </si>
  <si>
    <t>REMAINING</t>
  </si>
  <si>
    <t>RECOMMENDED RATES</t>
  </si>
  <si>
    <t>DEPRECIATION RATES</t>
  </si>
  <si>
    <t>WHOLE</t>
  </si>
  <si>
    <t>ESTIMATED</t>
  </si>
  <si>
    <t xml:space="preserve">CHANGE IN </t>
  </si>
  <si>
    <t>ACCRUAL</t>
  </si>
  <si>
    <t>AS OF DECEMBER 31, 2021 AND PROPOSED DEPRECIATION RATES</t>
  </si>
  <si>
    <t xml:space="preserve">SCHEDULE 1A.  SUMMARY OF ESTIMATED DEPRECIATION ACCRUALS USING ESTIMATED BALANCES </t>
  </si>
  <si>
    <t>AS OF DECEMBER 31, 2021 AND EXISTING DEPRECIATION RATES</t>
  </si>
  <si>
    <t>RATIO WHEN</t>
  </si>
  <si>
    <t>APPROVED</t>
  </si>
  <si>
    <t>PASSENGER CARS</t>
  </si>
  <si>
    <t>CRYSTAL RIVER ACCELERATED DEPRECIATION</t>
  </si>
  <si>
    <t>POLES, TOWERS AND FIXTURES</t>
  </si>
  <si>
    <t>INSTALLATIONS ON CUSTOMERS' PREMISES</t>
  </si>
  <si>
    <t>TOTAL TIGER BAY COGENERATION</t>
  </si>
  <si>
    <t>ENERGY STORAGE EQUIPMENT</t>
  </si>
  <si>
    <t>APPROVED IN DOCKET 090079-EI UNLESS OTHERWISE NOTED</t>
  </si>
  <si>
    <t>NOTES:</t>
  </si>
  <si>
    <t>**</t>
  </si>
  <si>
    <t>***</t>
  </si>
  <si>
    <t>FOR NEW UNITS IN DOCKET NO. 090079-EI AND UNITS ADDED SUBSEQUENT TO THAT DOCKET THE RESERVE PERCENT SHOWN IS 0% AND THE AVERAGE REMAINING LIFE IS EQUAL TO THE LIFE SPAN OF THE UNIT.</t>
  </si>
  <si>
    <t>(8)=(1)x(7)</t>
  </si>
  <si>
    <t>TOTAL ANCLOTE UNITS 1 AND 2</t>
  </si>
  <si>
    <t>TOTAL CRYSTAL RIVER UNITS 4 AND 5</t>
  </si>
  <si>
    <t>TOTAL BARTOW UNIT 4</t>
  </si>
  <si>
    <t>TOTAL CITRUS UNITS 1 AND 2</t>
  </si>
  <si>
    <t>TOTAL OSPREY ENERGY CENTER</t>
  </si>
  <si>
    <t>TOTAL HINES ENERGY COMPLEX UNIT 1</t>
  </si>
  <si>
    <t>TOTAL HINES ENERGY COMPLEX UNIT 2</t>
  </si>
  <si>
    <t>TOTAL HINES ENERGY COMPLEX UNIT 3</t>
  </si>
  <si>
    <t>TOTAL HINES ENERGY COMPLEX UNIT 4</t>
  </si>
  <si>
    <t>TOTAL BARTOW UNITS 1 AND 3</t>
  </si>
  <si>
    <t>TOTAL BARTOW UNITS 2 AND 4</t>
  </si>
  <si>
    <t>TOTAL BAYBORO UNITS 1 THROUGH 4</t>
  </si>
  <si>
    <t>TOTAL DEBARY UNITS 2 THROUGH 6</t>
  </si>
  <si>
    <t>TOTAL DEBARY UNITS 7 THROUGH 10</t>
  </si>
  <si>
    <t>TOTAL INTERCESSION CITY UNITS 1 THROUGH 6</t>
  </si>
  <si>
    <t>TOTAL INTERCESSION CITY UNITS 7 THROUGH 10</t>
  </si>
  <si>
    <t>TOTAL INTERCESSION CITY UNIT 11</t>
  </si>
  <si>
    <t>TOTAL INTERCESSION CITY UNITS 12 THROUGH 14</t>
  </si>
  <si>
    <t>TOTAL SUWANNEE RIVER UNITS 1 THROUGH 3</t>
  </si>
  <si>
    <t>TOTAL OSCEOLA SOLAR</t>
  </si>
  <si>
    <t>TOTAL PERRY SOLAR</t>
  </si>
  <si>
    <t>TOTAL HAMILTON SOLAR</t>
  </si>
  <si>
    <t>TOTAL SUWANNEE SOLAR</t>
  </si>
  <si>
    <t>TOTAL DEBARY SOLAR</t>
  </si>
  <si>
    <t>TOTAL LAKE PLACID SOLAR</t>
  </si>
  <si>
    <t>TOTAL TRENTON SOLAR</t>
  </si>
  <si>
    <t>TOTAL COLUMBIA SOLAR</t>
  </si>
  <si>
    <t>TOTAL ST PETE PIER SOLAR</t>
  </si>
  <si>
    <t>TOTAL NEW SOLAR 2020</t>
  </si>
  <si>
    <t>TOTAL NEW SOLAR 2021</t>
  </si>
  <si>
    <t xml:space="preserve">       IS THE COMPOSITE REMAINING LIFE ORDERED BY THE COMMISSION FOR ALL OF ACCOUNT 343.</t>
  </si>
  <si>
    <t>IN DOCKET NO. 090079-EI THERE WERE NOT SEPARATE SUBACCOUNTS FOR ACCOUNT 343. THE AVERAGE SERVICE LIVES AND AVERAGE REMAINING LIVES SHOWN HERE FOR BOTH ACCOUNTS</t>
  </si>
  <si>
    <t>-</t>
  </si>
  <si>
    <t>DEF HAS NOT INCLUDED AMORTIZATION ACCOUNTS IN THE 2021 DEPRECIATION STUDY.  THERE ARE NO PROPOSED CHANGES TO AMORTIZATION PERIODS.</t>
  </si>
  <si>
    <t xml:space="preserve">       FOR EXISTING PLANTS AND ACCOUNTS WHICH DID NOT HAVE APPROVED PARAMETERS, THE PARAMETERS ARE DESIGNATED WITH A "-".</t>
  </si>
  <si>
    <t>RATIO *</t>
  </si>
  <si>
    <t>AMORTIZATION ACCOUNTS WERE NOT INCLUDED IN THE 2021 DEPRECIATION STUDY.  DEF HAS NOT PROPOSED ANY CHANGES TO THE AMORTIZATION PERIODS FOR THESE ACCOUNTS.</t>
  </si>
  <si>
    <t>RATE WAS APPROVED IN DOCKET NO. 090079-EI. NO LIFE OR NET SALVAGE WAS SHOWN FOR THESE ACCOUNTS.</t>
  </si>
  <si>
    <t>RESERVE RATIOS DO NOT INCLUDE COST OF REMOVAL AND THEORETICAL RESERVE IMBALANCE REGULATORY ASSETS</t>
  </si>
  <si>
    <t>DEPRECIATION RATES FOR TRANSMISSION, DISTRIBUTION AND GENERAL PLANT ARE THE SAME AS THE CURRENT DEPRECIATION RATES FOR THESE ACCOUNTS.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</si>
</sst>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0_);\(0.00\)"/>
    <numFmt numFmtId="167" formatCode="_(* #,##0.0_);_(* \(#,##0.0\);_(* &quot;-&quot;?_);_(@_)"/>
    <numFmt numFmtId="168" formatCode="[$-409]mmmm\ d\,\ yyyy;@"/>
    <numFmt numFmtId="169" formatCode="\(0\)"/>
    <numFmt numFmtId="170" formatCode="#,##0.0_);\(#,##0.0\)"/>
    <numFmt numFmtId="171" formatCode="0.0_);\(0.0\)"/>
    <numFmt numFmtId="172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8" fontId="7" fillId="0" borderId="0"/>
    <xf numFmtId="43" fontId="13" fillId="0" borderId="0" applyFont="0" applyFill="0" applyBorder="0" applyAlignment="0" applyProtection="0"/>
    <xf numFmtId="0" fontId="18" fillId="0" borderId="0"/>
    <xf numFmtId="0" fontId="1" fillId="0" borderId="0"/>
    <xf numFmtId="0" fontId="6" fillId="0" borderId="0"/>
    <xf numFmtId="0" fontId="19" fillId="0" borderId="0"/>
    <xf numFmtId="4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" fillId="0" borderId="0"/>
    <xf numFmtId="0" fontId="7" fillId="0" borderId="0"/>
    <xf numFmtId="44" fontId="19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centerContinuous"/>
    </xf>
    <xf numFmtId="164" fontId="6" fillId="0" borderId="0" xfId="0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5" fontId="4" fillId="0" borderId="0" xfId="1" applyNumberFormat="1" applyFont="1" applyFill="1"/>
    <xf numFmtId="165" fontId="4" fillId="0" borderId="1" xfId="1" applyNumberFormat="1" applyFont="1" applyFill="1" applyBorder="1"/>
    <xf numFmtId="166" fontId="8" fillId="0" borderId="0" xfId="0" applyNumberFormat="1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5" fillId="0" borderId="0" xfId="0" applyFont="1" applyFill="1"/>
    <xf numFmtId="43" fontId="4" fillId="0" borderId="0" xfId="1" applyFont="1" applyFill="1"/>
    <xf numFmtId="43" fontId="9" fillId="0" borderId="0" xfId="1" applyFont="1" applyFill="1"/>
    <xf numFmtId="164" fontId="8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5" fontId="9" fillId="0" borderId="0" xfId="1" applyNumberFormat="1" applyFont="1" applyFill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9" fontId="2" fillId="0" borderId="0" xfId="0" quotePrefix="1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9" fillId="0" borderId="0" xfId="1" applyNumberFormat="1" applyFont="1" applyFill="1"/>
    <xf numFmtId="165" fontId="11" fillId="0" borderId="0" xfId="1" applyNumberFormat="1" applyFont="1" applyFill="1" applyBorder="1"/>
    <xf numFmtId="165" fontId="5" fillId="0" borderId="0" xfId="1" applyNumberFormat="1" applyFont="1" applyFill="1" applyBorder="1"/>
    <xf numFmtId="165" fontId="5" fillId="0" borderId="0" xfId="1" applyNumberFormat="1" applyFont="1" applyFill="1"/>
    <xf numFmtId="165" fontId="5" fillId="0" borderId="1" xfId="1" applyNumberFormat="1" applyFont="1" applyFill="1" applyBorder="1"/>
    <xf numFmtId="165" fontId="5" fillId="0" borderId="2" xfId="1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Continuous"/>
    </xf>
    <xf numFmtId="0" fontId="15" fillId="0" borderId="0" xfId="0" applyFont="1" applyFill="1" applyAlignment="1">
      <alignment horizontal="center"/>
    </xf>
    <xf numFmtId="165" fontId="11" fillId="0" borderId="0" xfId="1" applyNumberFormat="1" applyFont="1" applyFill="1"/>
    <xf numFmtId="165" fontId="5" fillId="0" borderId="0" xfId="1" applyNumberFormat="1" applyFont="1" applyFill="1" applyBorder="1" applyAlignment="1"/>
    <xf numFmtId="165" fontId="11" fillId="0" borderId="1" xfId="1" applyNumberFormat="1" applyFont="1" applyFill="1" applyBorder="1"/>
    <xf numFmtId="165" fontId="5" fillId="0" borderId="1" xfId="1" applyNumberFormat="1" applyFont="1" applyFill="1" applyBorder="1" applyAlignment="1"/>
    <xf numFmtId="39" fontId="4" fillId="0" borderId="0" xfId="0" applyNumberFormat="1" applyFont="1" applyFill="1" applyAlignment="1">
      <alignment horizontal="center"/>
    </xf>
    <xf numFmtId="39" fontId="9" fillId="0" borderId="0" xfId="0" applyNumberFormat="1" applyFont="1" applyFill="1" applyAlignment="1">
      <alignment horizontal="center"/>
    </xf>
    <xf numFmtId="165" fontId="9" fillId="0" borderId="3" xfId="1" applyNumberFormat="1" applyFont="1" applyFill="1" applyBorder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15" fillId="0" borderId="1" xfId="0" applyFont="1" applyFill="1" applyBorder="1" applyAlignment="1">
      <alignment horizontal="centerContinuous"/>
    </xf>
    <xf numFmtId="0" fontId="14" fillId="0" borderId="1" xfId="0" applyFont="1" applyFill="1" applyBorder="1" applyAlignment="1">
      <alignment horizontal="centerContinuous"/>
    </xf>
    <xf numFmtId="167" fontId="9" fillId="0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170" fontId="4" fillId="0" borderId="0" xfId="0" applyNumberFormat="1" applyFont="1" applyFill="1" applyAlignment="1">
      <alignment horizontal="center"/>
    </xf>
    <xf numFmtId="39" fontId="11" fillId="0" borderId="0" xfId="0" applyNumberFormat="1" applyFont="1" applyFill="1" applyAlignment="1">
      <alignment horizontal="center"/>
    </xf>
    <xf numFmtId="39" fontId="5" fillId="0" borderId="0" xfId="0" applyNumberFormat="1" applyFont="1" applyFill="1" applyAlignment="1">
      <alignment horizontal="center"/>
    </xf>
    <xf numFmtId="39" fontId="11" fillId="0" borderId="0" xfId="0" applyNumberFormat="1" applyFont="1" applyFill="1" applyBorder="1" applyAlignment="1">
      <alignment horizontal="center"/>
    </xf>
    <xf numFmtId="39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/>
    <xf numFmtId="164" fontId="15" fillId="0" borderId="0" xfId="0" applyNumberFormat="1" applyFont="1" applyFill="1" applyAlignment="1">
      <alignment horizontal="center"/>
    </xf>
    <xf numFmtId="165" fontId="9" fillId="0" borderId="0" xfId="0" applyNumberFormat="1" applyFont="1" applyFill="1"/>
    <xf numFmtId="165" fontId="14" fillId="0" borderId="0" xfId="3" quotePrefix="1" applyNumberFormat="1" applyFont="1" applyFill="1"/>
    <xf numFmtId="165" fontId="12" fillId="0" borderId="0" xfId="3" applyNumberFormat="1" applyFont="1" applyFill="1"/>
    <xf numFmtId="0" fontId="11" fillId="0" borderId="0" xfId="0" applyFont="1" applyFill="1"/>
    <xf numFmtId="165" fontId="14" fillId="0" borderId="0" xfId="3" applyNumberFormat="1" applyFont="1" applyFill="1"/>
    <xf numFmtId="165" fontId="12" fillId="0" borderId="1" xfId="3" applyNumberFormat="1" applyFont="1" applyFill="1" applyBorder="1"/>
    <xf numFmtId="165" fontId="15" fillId="0" borderId="0" xfId="3" applyNumberFormat="1" applyFont="1" applyFill="1"/>
    <xf numFmtId="165" fontId="11" fillId="0" borderId="0" xfId="0" applyNumberFormat="1" applyFont="1" applyFill="1" applyBorder="1"/>
    <xf numFmtId="165" fontId="9" fillId="0" borderId="0" xfId="0" applyNumberFormat="1" applyFont="1" applyFill="1" applyBorder="1"/>
    <xf numFmtId="165" fontId="5" fillId="0" borderId="0" xfId="0" applyNumberFormat="1" applyFont="1" applyFill="1" applyBorder="1" applyAlignment="1"/>
    <xf numFmtId="0" fontId="4" fillId="0" borderId="0" xfId="0" applyFont="1" applyFill="1" applyBorder="1"/>
    <xf numFmtId="37" fontId="4" fillId="0" borderId="0" xfId="0" applyNumberFormat="1" applyFont="1" applyFill="1" applyAlignment="1">
      <alignment horizontal="center"/>
    </xf>
    <xf numFmtId="170" fontId="9" fillId="0" borderId="0" xfId="0" applyNumberFormat="1" applyFont="1" applyFill="1" applyAlignment="1">
      <alignment horizontal="center"/>
    </xf>
    <xf numFmtId="170" fontId="11" fillId="0" borderId="0" xfId="0" applyNumberFormat="1" applyFont="1" applyFill="1" applyAlignment="1">
      <alignment horizontal="center"/>
    </xf>
    <xf numFmtId="170" fontId="5" fillId="0" borderId="0" xfId="0" applyNumberFormat="1" applyFont="1" applyFill="1" applyAlignment="1">
      <alignment horizontal="center"/>
    </xf>
    <xf numFmtId="170" fontId="11" fillId="0" borderId="0" xfId="0" applyNumberFormat="1" applyFont="1" applyFill="1" applyBorder="1" applyAlignment="1">
      <alignment horizontal="center"/>
    </xf>
    <xf numFmtId="170" fontId="5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Alignment="1">
      <alignment horizontal="center"/>
    </xf>
    <xf numFmtId="37" fontId="11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11" fillId="0" borderId="0" xfId="0" applyNumberFormat="1" applyFont="1" applyFill="1" applyBorder="1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 applyFill="1"/>
    <xf numFmtId="0" fontId="6" fillId="0" borderId="1" xfId="0" applyFont="1" applyFill="1" applyBorder="1" applyAlignment="1">
      <alignment horizontal="centerContinuous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right" indent="1"/>
    </xf>
    <xf numFmtId="39" fontId="6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right"/>
    </xf>
    <xf numFmtId="39" fontId="8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39" fontId="10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center"/>
    </xf>
    <xf numFmtId="0" fontId="10" fillId="0" borderId="0" xfId="0" applyNumberFormat="1" applyFont="1" applyFill="1" applyBorder="1" applyAlignment="1">
      <alignment horizontal="right"/>
    </xf>
    <xf numFmtId="39" fontId="10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Fill="1" applyBorder="1" applyAlignment="1">
      <alignment horizontal="center"/>
    </xf>
    <xf numFmtId="43" fontId="6" fillId="0" borderId="0" xfId="1" applyFont="1" applyFill="1"/>
    <xf numFmtId="165" fontId="6" fillId="0" borderId="0" xfId="0" applyNumberFormat="1" applyFont="1" applyFill="1"/>
    <xf numFmtId="165" fontId="6" fillId="0" borderId="0" xfId="1" applyNumberFormat="1" applyFont="1" applyFill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0" xfId="0" applyFont="1" applyFill="1" applyBorder="1"/>
    <xf numFmtId="39" fontId="2" fillId="0" borderId="1" xfId="0" quotePrefix="1" applyNumberFormat="1" applyFont="1" applyFill="1" applyBorder="1" applyAlignment="1">
      <alignment horizontal="center"/>
    </xf>
    <xf numFmtId="43" fontId="8" fillId="0" borderId="0" xfId="1" applyFont="1" applyFill="1"/>
    <xf numFmtId="165" fontId="6" fillId="0" borderId="1" xfId="1" applyNumberFormat="1" applyFont="1" applyFill="1" applyBorder="1"/>
    <xf numFmtId="165" fontId="8" fillId="0" borderId="3" xfId="1" applyNumberFormat="1" applyFont="1" applyFill="1" applyBorder="1"/>
    <xf numFmtId="165" fontId="10" fillId="0" borderId="0" xfId="1" applyNumberFormat="1" applyFont="1" applyFill="1"/>
    <xf numFmtId="165" fontId="8" fillId="0" borderId="0" xfId="1" applyNumberFormat="1" applyFont="1" applyFill="1"/>
    <xf numFmtId="165" fontId="10" fillId="0" borderId="1" xfId="1" applyNumberFormat="1" applyFont="1" applyFill="1" applyBorder="1"/>
    <xf numFmtId="165" fontId="2" fillId="0" borderId="0" xfId="1" applyNumberFormat="1" applyFont="1" applyFill="1"/>
    <xf numFmtId="165" fontId="10" fillId="0" borderId="0" xfId="1" applyNumberFormat="1" applyFont="1" applyFill="1" applyBorder="1"/>
    <xf numFmtId="165" fontId="8" fillId="0" borderId="0" xfId="1" applyNumberFormat="1" applyFont="1" applyFill="1" applyBorder="1"/>
    <xf numFmtId="165" fontId="2" fillId="0" borderId="0" xfId="1" applyNumberFormat="1" applyFont="1" applyFill="1" applyBorder="1" applyAlignment="1"/>
    <xf numFmtId="165" fontId="2" fillId="0" borderId="1" xfId="1" applyNumberFormat="1" applyFont="1" applyFill="1" applyBorder="1" applyAlignment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0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Fill="1" applyAlignment="1"/>
    <xf numFmtId="164" fontId="10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right" indent="1"/>
    </xf>
    <xf numFmtId="43" fontId="6" fillId="0" borderId="1" xfId="1" applyFont="1" applyFill="1" applyBorder="1"/>
    <xf numFmtId="43" fontId="8" fillId="0" borderId="3" xfId="1" applyFont="1" applyFill="1" applyBorder="1"/>
    <xf numFmtId="43" fontId="10" fillId="0" borderId="0" xfId="1" applyFont="1" applyFill="1"/>
    <xf numFmtId="2" fontId="6" fillId="0" borderId="0" xfId="0" applyNumberFormat="1" applyFont="1" applyFill="1" applyAlignment="1">
      <alignment horizontal="center"/>
    </xf>
    <xf numFmtId="43" fontId="10" fillId="0" borderId="1" xfId="1" applyFont="1" applyFill="1" applyBorder="1"/>
    <xf numFmtId="43" fontId="2" fillId="0" borderId="0" xfId="1" applyFont="1" applyFill="1"/>
    <xf numFmtId="43" fontId="10" fillId="0" borderId="0" xfId="1" applyFont="1" applyFill="1" applyBorder="1"/>
    <xf numFmtId="43" fontId="8" fillId="0" borderId="0" xfId="1" applyFont="1" applyFill="1" applyBorder="1"/>
    <xf numFmtId="43" fontId="2" fillId="0" borderId="0" xfId="1" applyFont="1" applyFill="1" applyBorder="1" applyAlignment="1"/>
    <xf numFmtId="43" fontId="2" fillId="0" borderId="1" xfId="1" applyFont="1" applyFill="1" applyBorder="1" applyAlignment="1"/>
    <xf numFmtId="43" fontId="2" fillId="0" borderId="0" xfId="1" applyFont="1" applyFill="1" applyBorder="1"/>
    <xf numFmtId="43" fontId="2" fillId="0" borderId="1" xfId="1" applyFont="1" applyFill="1" applyBorder="1"/>
    <xf numFmtId="43" fontId="2" fillId="0" borderId="2" xfId="1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0" fontId="17" fillId="0" borderId="0" xfId="0" applyFont="1" applyFill="1" applyAlignment="1">
      <alignment horizontal="centerContinuous"/>
    </xf>
    <xf numFmtId="164" fontId="2" fillId="0" borderId="0" xfId="0" quotePrefix="1" applyNumberFormat="1" applyFont="1" applyFill="1" applyBorder="1" applyAlignment="1">
      <alignment horizontal="center"/>
    </xf>
    <xf numFmtId="43" fontId="4" fillId="0" borderId="1" xfId="1" applyFont="1" applyFill="1" applyBorder="1"/>
    <xf numFmtId="43" fontId="9" fillId="0" borderId="3" xfId="1" applyFont="1" applyFill="1" applyBorder="1"/>
    <xf numFmtId="43" fontId="11" fillId="0" borderId="0" xfId="1" applyFont="1" applyFill="1"/>
    <xf numFmtId="43" fontId="11" fillId="0" borderId="1" xfId="1" applyFont="1" applyFill="1" applyBorder="1"/>
    <xf numFmtId="43" fontId="5" fillId="0" borderId="0" xfId="1" applyFont="1" applyFill="1"/>
    <xf numFmtId="43" fontId="11" fillId="0" borderId="0" xfId="1" applyFont="1" applyFill="1" applyBorder="1"/>
    <xf numFmtId="0" fontId="11" fillId="0" borderId="0" xfId="0" applyFont="1" applyFill="1" applyBorder="1"/>
    <xf numFmtId="43" fontId="9" fillId="0" borderId="0" xfId="1" applyFont="1" applyFill="1" applyBorder="1"/>
    <xf numFmtId="0" fontId="9" fillId="0" borderId="0" xfId="0" applyFont="1" applyFill="1" applyBorder="1"/>
    <xf numFmtId="43" fontId="5" fillId="0" borderId="0" xfId="1" applyFont="1" applyFill="1" applyBorder="1" applyAlignment="1"/>
    <xf numFmtId="0" fontId="5" fillId="0" borderId="0" xfId="0" applyFont="1" applyFill="1" applyBorder="1" applyAlignment="1"/>
    <xf numFmtId="43" fontId="5" fillId="0" borderId="1" xfId="1" applyFont="1" applyFill="1" applyBorder="1" applyAlignment="1"/>
    <xf numFmtId="43" fontId="5" fillId="0" borderId="0" xfId="1" applyFont="1" applyFill="1" applyBorder="1"/>
    <xf numFmtId="43" fontId="5" fillId="0" borderId="1" xfId="1" applyFont="1" applyFill="1" applyBorder="1"/>
    <xf numFmtId="43" fontId="5" fillId="0" borderId="2" xfId="1" applyFont="1" applyFill="1" applyBorder="1"/>
    <xf numFmtId="171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Border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72" fontId="6" fillId="0" borderId="0" xfId="0" applyNumberFormat="1" applyFont="1" applyFill="1" applyAlignment="1">
      <alignment horizontal="right" indent="1"/>
    </xf>
    <xf numFmtId="172" fontId="8" fillId="0" borderId="0" xfId="0" applyNumberFormat="1" applyFont="1" applyFill="1" applyAlignment="1">
      <alignment horizontal="right"/>
    </xf>
    <xf numFmtId="172" fontId="6" fillId="0" borderId="0" xfId="0" applyNumberFormat="1" applyFont="1" applyFill="1" applyAlignment="1">
      <alignment horizontal="right"/>
    </xf>
    <xf numFmtId="172" fontId="10" fillId="0" borderId="0" xfId="0" applyNumberFormat="1" applyFont="1" applyFill="1" applyAlignment="1">
      <alignment horizontal="right"/>
    </xf>
    <xf numFmtId="172" fontId="2" fillId="0" borderId="0" xfId="0" applyNumberFormat="1" applyFont="1" applyFill="1" applyAlignment="1">
      <alignment horizontal="right"/>
    </xf>
    <xf numFmtId="172" fontId="10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</cellXfs>
  <cellStyles count="13">
    <cellStyle name="Comma" xfId="1" builtinId="3"/>
    <cellStyle name="Comma 2" xfId="3" xr:uid="{221AB1C1-8A40-468E-96E3-2092A5B5BD80}"/>
    <cellStyle name="Comma 2 2" xfId="8" xr:uid="{608D4710-EE37-4DDF-9CE7-2390A1A1D989}"/>
    <cellStyle name="Currency 2" xfId="12" xr:uid="{717CD353-43DB-4CEF-8B04-1751B371DAF9}"/>
    <cellStyle name="Normal" xfId="0" builtinId="0"/>
    <cellStyle name="Normal 2" xfId="2" xr:uid="{3477E381-F11C-4657-A66D-535888A70918}"/>
    <cellStyle name="Normal 2 2" xfId="7" xr:uid="{95E41BC4-A578-4D0C-A804-3EECB829AF65}"/>
    <cellStyle name="Normal 2 2 2" xfId="4" xr:uid="{69F2E693-DA44-4A7A-A51C-63F796DAAD2B}"/>
    <cellStyle name="Normal 2 2 3" xfId="10" xr:uid="{F93F9CC2-1F1A-4CFF-98D8-86D8F3A4DD3C}"/>
    <cellStyle name="Normal 3" xfId="5" xr:uid="{30353923-9BE0-4A92-BE62-9ECF6AFD731E}"/>
    <cellStyle name="Normal 3 2" xfId="11" xr:uid="{DD307DFC-451D-4F20-82BE-BA4D594A8B5B}"/>
    <cellStyle name="Normal 49" xfId="6" xr:uid="{AAA5D6A2-D16A-41DB-8B44-D7C68E94345D}"/>
    <cellStyle name="Percent 2" xfId="9" xr:uid="{87F14106-9A5F-4E2F-B03C-FE1FB51E2672}"/>
  </cellStyles>
  <dxfs count="0"/>
  <tableStyles count="0" defaultTableStyle="TableStyleMedium2" defaultPivotStyle="PivotStyleMedium9"/>
  <colors>
    <mruColors>
      <color rgb="FFFFCCCC"/>
      <color rgb="FFFB8181"/>
      <color rgb="FF66FFFF"/>
      <color rgb="FFFAF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5877-37C1-4215-91A3-B1DFE378F980}">
  <sheetPr>
    <pageSetUpPr fitToPage="1"/>
  </sheetPr>
  <dimension ref="A1:S413"/>
  <sheetViews>
    <sheetView tabSelected="1" zoomScale="80" zoomScaleNormal="80" zoomScaleSheetLayoutView="40" workbookViewId="0">
      <pane ySplit="10" topLeftCell="A11" activePane="bottomLeft" state="frozen"/>
      <selection pane="bottomLeft" activeCell="B2" sqref="B2"/>
    </sheetView>
  </sheetViews>
  <sheetFormatPr defaultColWidth="9.1796875" defaultRowHeight="12.5" x14ac:dyDescent="0.25"/>
  <cols>
    <col min="1" max="1" width="4.1796875" style="86" customWidth="1"/>
    <col min="2" max="2" width="8.26953125" style="86" customWidth="1"/>
    <col min="3" max="3" width="69.81640625" style="86" bestFit="1" customWidth="1"/>
    <col min="4" max="4" width="1.54296875" style="86" customWidth="1"/>
    <col min="5" max="5" width="21" style="86" customWidth="1"/>
    <col min="6" max="6" width="1.54296875" style="83" customWidth="1"/>
    <col min="7" max="7" width="13.453125" style="83" customWidth="1"/>
    <col min="8" max="8" width="3.1796875" style="83" customWidth="1"/>
    <col min="9" max="9" width="13.453125" style="83" customWidth="1"/>
    <col min="10" max="10" width="3.1796875" style="83" customWidth="1"/>
    <col min="11" max="11" width="13.453125" style="83" customWidth="1"/>
    <col min="12" max="12" width="3.1796875" style="86" customWidth="1"/>
    <col min="13" max="13" width="13.453125" style="86" customWidth="1"/>
    <col min="14" max="14" width="1.54296875" style="83" customWidth="1"/>
    <col min="15" max="15" width="13.453125" style="168" customWidth="1"/>
    <col min="16" max="16" width="1.54296875" style="168" customWidth="1"/>
    <col min="17" max="17" width="13.453125" style="168" customWidth="1"/>
    <col min="18" max="18" width="4.453125" style="86" customWidth="1"/>
    <col min="19" max="19" width="21" style="86" customWidth="1"/>
    <col min="20" max="20" width="13.1796875" style="86" bestFit="1" customWidth="1"/>
    <col min="21" max="16384" width="9.1796875" style="86"/>
  </cols>
  <sheetData>
    <row r="1" spans="1:19" ht="15.5" x14ac:dyDescent="0.35">
      <c r="A1" s="127" t="s">
        <v>52</v>
      </c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3" x14ac:dyDescent="0.3">
      <c r="A3" s="1" t="s">
        <v>129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3" x14ac:dyDescent="0.3">
      <c r="A4" s="1" t="s">
        <v>130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13" x14ac:dyDescent="0.3">
      <c r="A5" s="1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13" x14ac:dyDescent="0.3">
      <c r="G6" s="7" t="s">
        <v>139</v>
      </c>
      <c r="H6" s="87"/>
      <c r="I6" s="87"/>
      <c r="J6" s="7"/>
      <c r="K6" s="7"/>
      <c r="L6" s="87"/>
      <c r="M6" s="87"/>
      <c r="N6" s="87"/>
      <c r="O6" s="87"/>
      <c r="P6" s="87"/>
      <c r="Q6" s="87"/>
      <c r="R6" s="87"/>
      <c r="S6" s="87"/>
    </row>
    <row r="7" spans="1:19" ht="13" x14ac:dyDescent="0.3">
      <c r="A7" s="6"/>
      <c r="B7" s="6"/>
      <c r="C7" s="6"/>
      <c r="D7" s="128"/>
      <c r="E7" s="105" t="s">
        <v>15</v>
      </c>
      <c r="G7" s="24" t="s">
        <v>4</v>
      </c>
      <c r="I7" s="7" t="s">
        <v>119</v>
      </c>
      <c r="J7" s="87"/>
      <c r="K7" s="87"/>
      <c r="L7" s="129"/>
      <c r="M7" s="129"/>
      <c r="O7" s="7" t="s">
        <v>123</v>
      </c>
      <c r="P7" s="87"/>
      <c r="Q7" s="87"/>
      <c r="R7" s="6"/>
      <c r="S7" s="105" t="s">
        <v>125</v>
      </c>
    </row>
    <row r="8" spans="1:19" ht="13" x14ac:dyDescent="0.3">
      <c r="A8" s="6" t="s">
        <v>0</v>
      </c>
      <c r="B8" s="6"/>
      <c r="C8" s="6"/>
      <c r="D8" s="6"/>
      <c r="E8" s="105" t="s">
        <v>16</v>
      </c>
      <c r="G8" s="24" t="s">
        <v>131</v>
      </c>
      <c r="I8" s="24" t="s">
        <v>120</v>
      </c>
      <c r="J8" s="24"/>
      <c r="K8" s="24" t="s">
        <v>121</v>
      </c>
      <c r="L8" s="6"/>
      <c r="M8" s="24" t="s">
        <v>1</v>
      </c>
      <c r="O8" s="24" t="s">
        <v>124</v>
      </c>
      <c r="P8" s="24"/>
      <c r="Q8" s="24" t="s">
        <v>121</v>
      </c>
      <c r="R8" s="24"/>
      <c r="S8" s="105" t="s">
        <v>42</v>
      </c>
    </row>
    <row r="9" spans="1:19" ht="13" x14ac:dyDescent="0.3">
      <c r="A9" s="7" t="s">
        <v>2</v>
      </c>
      <c r="B9" s="7"/>
      <c r="C9" s="7"/>
      <c r="D9" s="129"/>
      <c r="E9" s="112" t="s">
        <v>40</v>
      </c>
      <c r="F9" s="128"/>
      <c r="G9" s="25" t="s">
        <v>132</v>
      </c>
      <c r="H9" s="128"/>
      <c r="I9" s="25" t="s">
        <v>5</v>
      </c>
      <c r="J9" s="24"/>
      <c r="K9" s="25" t="s">
        <v>5</v>
      </c>
      <c r="L9" s="128"/>
      <c r="M9" s="25" t="s">
        <v>3</v>
      </c>
      <c r="N9" s="128"/>
      <c r="O9" s="25" t="s">
        <v>5</v>
      </c>
      <c r="P9" s="24"/>
      <c r="Q9" s="25" t="s">
        <v>5</v>
      </c>
      <c r="R9" s="128"/>
      <c r="S9" s="112" t="s">
        <v>127</v>
      </c>
    </row>
    <row r="10" spans="1:19" ht="13" x14ac:dyDescent="0.3">
      <c r="A10" s="8"/>
      <c r="B10" s="8"/>
      <c r="C10" s="8"/>
      <c r="D10" s="130"/>
      <c r="E10" s="26">
        <v>1</v>
      </c>
      <c r="F10" s="27"/>
      <c r="G10" s="26">
        <v>2</v>
      </c>
      <c r="H10" s="27"/>
      <c r="I10" s="26">
        <v>3</v>
      </c>
      <c r="J10" s="27"/>
      <c r="K10" s="26">
        <v>4</v>
      </c>
      <c r="L10" s="27"/>
      <c r="M10" s="26">
        <v>5</v>
      </c>
      <c r="N10" s="27"/>
      <c r="O10" s="26">
        <v>6</v>
      </c>
      <c r="P10" s="27"/>
      <c r="Q10" s="26">
        <v>7</v>
      </c>
      <c r="R10" s="27"/>
      <c r="S10" s="28" t="s">
        <v>144</v>
      </c>
    </row>
    <row r="11" spans="1:19" ht="13" x14ac:dyDescent="0.3">
      <c r="A11" s="8"/>
      <c r="B11" s="8"/>
      <c r="C11" s="8"/>
      <c r="D11" s="130"/>
      <c r="E11" s="29"/>
      <c r="F11" s="27"/>
      <c r="G11" s="29"/>
      <c r="H11" s="27"/>
      <c r="I11" s="29"/>
      <c r="J11" s="27"/>
      <c r="K11" s="29"/>
      <c r="L11" s="27"/>
      <c r="M11" s="29"/>
      <c r="N11" s="27"/>
      <c r="O11" s="171"/>
      <c r="P11" s="172"/>
      <c r="Q11" s="171"/>
      <c r="R11" s="27"/>
      <c r="S11" s="29"/>
    </row>
    <row r="12" spans="1:19" ht="13" x14ac:dyDescent="0.3">
      <c r="A12" s="36" t="s">
        <v>43</v>
      </c>
      <c r="B12" s="8"/>
      <c r="C12" s="8"/>
      <c r="D12" s="130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171"/>
      <c r="P12" s="172"/>
      <c r="Q12" s="171"/>
      <c r="R12" s="27"/>
      <c r="S12" s="29"/>
    </row>
    <row r="13" spans="1:19" ht="13" x14ac:dyDescent="0.3">
      <c r="A13" s="36"/>
      <c r="B13" s="3"/>
      <c r="C13" s="2"/>
      <c r="D13" s="130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171"/>
      <c r="P13" s="172"/>
      <c r="Q13" s="171"/>
      <c r="R13" s="27"/>
      <c r="S13" s="29"/>
    </row>
    <row r="14" spans="1:19" s="102" customFormat="1" ht="13" x14ac:dyDescent="0.3">
      <c r="A14" s="131" t="s">
        <v>53</v>
      </c>
      <c r="B14" s="11"/>
      <c r="C14" s="17"/>
      <c r="E14" s="113"/>
      <c r="F14" s="89"/>
      <c r="G14" s="88"/>
      <c r="H14" s="89"/>
      <c r="I14" s="88"/>
      <c r="J14" s="89"/>
      <c r="K14" s="88"/>
      <c r="M14" s="103"/>
      <c r="N14" s="89"/>
      <c r="O14" s="173"/>
      <c r="P14" s="173"/>
      <c r="Q14" s="173"/>
      <c r="R14" s="117"/>
      <c r="S14" s="113"/>
    </row>
    <row r="15" spans="1:19" ht="13" x14ac:dyDescent="0.3">
      <c r="A15" s="36"/>
      <c r="B15" s="3"/>
      <c r="C15" s="2"/>
      <c r="E15" s="106"/>
      <c r="G15" s="90"/>
      <c r="I15" s="90"/>
      <c r="K15" s="90"/>
      <c r="M15" s="132"/>
      <c r="O15" s="174"/>
      <c r="P15" s="174"/>
      <c r="Q15" s="174"/>
      <c r="R15" s="108"/>
      <c r="S15" s="106"/>
    </row>
    <row r="16" spans="1:19" ht="13" x14ac:dyDescent="0.3">
      <c r="A16" s="36"/>
      <c r="B16" s="11" t="s">
        <v>93</v>
      </c>
      <c r="C16" s="2"/>
      <c r="E16" s="106"/>
      <c r="G16" s="90"/>
      <c r="I16" s="90"/>
      <c r="K16" s="90"/>
      <c r="M16" s="132"/>
      <c r="O16" s="174"/>
      <c r="P16" s="174"/>
      <c r="Q16" s="174"/>
      <c r="R16" s="108"/>
      <c r="S16" s="106"/>
    </row>
    <row r="17" spans="1:19" ht="13" x14ac:dyDescent="0.3">
      <c r="A17" s="36"/>
      <c r="B17" s="3">
        <v>311</v>
      </c>
      <c r="C17" s="2" t="s">
        <v>6</v>
      </c>
      <c r="E17" s="106">
        <v>44243537.960000001</v>
      </c>
      <c r="F17" s="92"/>
      <c r="G17" s="133">
        <v>71.58</v>
      </c>
      <c r="H17" s="92"/>
      <c r="I17" s="91">
        <v>50</v>
      </c>
      <c r="J17" s="92"/>
      <c r="K17" s="178">
        <v>16.7</v>
      </c>
      <c r="M17" s="132">
        <v>-3</v>
      </c>
      <c r="N17" s="92"/>
      <c r="O17" s="174">
        <v>2.06</v>
      </c>
      <c r="P17" s="174"/>
      <c r="Q17" s="174">
        <v>1.8856287425149696</v>
      </c>
      <c r="R17" s="108"/>
      <c r="S17" s="108">
        <f>IFERROR($E17*(Q17/100),0)</f>
        <v>834268.8684792812</v>
      </c>
    </row>
    <row r="18" spans="1:19" ht="13" x14ac:dyDescent="0.3">
      <c r="A18" s="36"/>
      <c r="B18" s="3">
        <v>312</v>
      </c>
      <c r="C18" s="2" t="s">
        <v>20</v>
      </c>
      <c r="E18" s="106">
        <v>218859242.11000001</v>
      </c>
      <c r="F18" s="92"/>
      <c r="G18" s="133">
        <v>71.069999999999993</v>
      </c>
      <c r="H18" s="92"/>
      <c r="I18" s="91">
        <v>50</v>
      </c>
      <c r="J18" s="92"/>
      <c r="K18" s="178">
        <v>16.5</v>
      </c>
      <c r="M18" s="132">
        <v>-4</v>
      </c>
      <c r="N18" s="92"/>
      <c r="O18" s="174">
        <v>2.08</v>
      </c>
      <c r="P18" s="174"/>
      <c r="Q18" s="174">
        <v>2.1721212121212123</v>
      </c>
      <c r="R18" s="108"/>
      <c r="S18" s="108">
        <f t="shared" ref="S18:S21" si="0">IFERROR($E18*(Q18/100),0)</f>
        <v>4753888.0225590309</v>
      </c>
    </row>
    <row r="19" spans="1:19" ht="13" x14ac:dyDescent="0.3">
      <c r="A19" s="36"/>
      <c r="B19" s="3">
        <v>314</v>
      </c>
      <c r="C19" s="2" t="s">
        <v>21</v>
      </c>
      <c r="E19" s="106">
        <v>155020461.77000001</v>
      </c>
      <c r="F19" s="92"/>
      <c r="G19" s="133">
        <v>54.230000000000004</v>
      </c>
      <c r="H19" s="92"/>
      <c r="I19" s="91">
        <v>50</v>
      </c>
      <c r="J19" s="92"/>
      <c r="K19" s="178">
        <v>16.100000000000001</v>
      </c>
      <c r="M19" s="132">
        <v>-4</v>
      </c>
      <c r="N19" s="92"/>
      <c r="O19" s="174">
        <v>2.08</v>
      </c>
      <c r="P19" s="174"/>
      <c r="Q19" s="174">
        <v>2.7999999999999994</v>
      </c>
      <c r="R19" s="108"/>
      <c r="S19" s="108">
        <f t="shared" si="0"/>
        <v>4340572.9295599991</v>
      </c>
    </row>
    <row r="20" spans="1:19" ht="13" x14ac:dyDescent="0.3">
      <c r="A20" s="36"/>
      <c r="B20" s="3">
        <v>315</v>
      </c>
      <c r="C20" s="2" t="s">
        <v>22</v>
      </c>
      <c r="E20" s="106">
        <v>36991291.090000004</v>
      </c>
      <c r="F20" s="92"/>
      <c r="G20" s="133">
        <v>67.679999999999993</v>
      </c>
      <c r="H20" s="92"/>
      <c r="I20" s="91">
        <v>50</v>
      </c>
      <c r="J20" s="92"/>
      <c r="K20" s="178">
        <v>16.7</v>
      </c>
      <c r="M20" s="132">
        <v>-1</v>
      </c>
      <c r="N20" s="92"/>
      <c r="O20" s="174">
        <v>2.02</v>
      </c>
      <c r="P20" s="174"/>
      <c r="Q20" s="174">
        <v>1.5760479041916169</v>
      </c>
      <c r="R20" s="108"/>
      <c r="S20" s="108">
        <f t="shared" si="0"/>
        <v>583000.46795736544</v>
      </c>
    </row>
    <row r="21" spans="1:19" ht="13" x14ac:dyDescent="0.3">
      <c r="A21" s="36"/>
      <c r="B21" s="3">
        <v>316</v>
      </c>
      <c r="C21" s="2" t="s">
        <v>23</v>
      </c>
      <c r="E21" s="134">
        <v>8695141.0800000001</v>
      </c>
      <c r="F21" s="92"/>
      <c r="G21" s="133">
        <v>55.489999999999995</v>
      </c>
      <c r="H21" s="92"/>
      <c r="I21" s="91">
        <v>50</v>
      </c>
      <c r="J21" s="92"/>
      <c r="K21" s="178">
        <v>15.4</v>
      </c>
      <c r="M21" s="132">
        <v>-3</v>
      </c>
      <c r="N21" s="92"/>
      <c r="O21" s="174">
        <v>2.06</v>
      </c>
      <c r="P21" s="174"/>
      <c r="Q21" s="174">
        <v>1.6467532467532464</v>
      </c>
      <c r="R21" s="108"/>
      <c r="S21" s="114">
        <f t="shared" si="0"/>
        <v>143187.51804467529</v>
      </c>
    </row>
    <row r="22" spans="1:19" s="102" customFormat="1" ht="13" x14ac:dyDescent="0.3">
      <c r="A22" s="131"/>
      <c r="B22" s="11" t="s">
        <v>145</v>
      </c>
      <c r="C22" s="17"/>
      <c r="E22" s="135">
        <f>SUBTOTAL(9,E17:E21)</f>
        <v>463809674.01000005</v>
      </c>
      <c r="F22" s="94"/>
      <c r="G22" s="94"/>
      <c r="H22" s="94"/>
      <c r="I22" s="93"/>
      <c r="J22" s="94"/>
      <c r="K22" s="179"/>
      <c r="M22" s="103"/>
      <c r="N22" s="94"/>
      <c r="O22" s="173">
        <v>2.0729319045507242</v>
      </c>
      <c r="P22" s="173"/>
      <c r="Q22" s="173">
        <f>S22/$E22*100</f>
        <v>2.2972607954638362</v>
      </c>
      <c r="R22" s="117"/>
      <c r="S22" s="115">
        <f>SUBTOTAL(9,S17:S21)</f>
        <v>10654917.806600353</v>
      </c>
    </row>
    <row r="23" spans="1:19" ht="13" x14ac:dyDescent="0.3">
      <c r="A23" s="36"/>
      <c r="B23" s="3"/>
      <c r="C23" s="2"/>
      <c r="E23" s="106"/>
      <c r="F23" s="92"/>
      <c r="G23" s="92"/>
      <c r="H23" s="92"/>
      <c r="I23" s="95"/>
      <c r="J23" s="92"/>
      <c r="K23" s="180"/>
      <c r="M23" s="132"/>
      <c r="N23" s="92"/>
      <c r="O23" s="174"/>
      <c r="P23" s="174"/>
      <c r="Q23" s="174"/>
      <c r="R23" s="108"/>
      <c r="S23" s="108"/>
    </row>
    <row r="24" spans="1:19" s="102" customFormat="1" ht="13" x14ac:dyDescent="0.3">
      <c r="A24" s="131" t="s">
        <v>67</v>
      </c>
      <c r="B24" s="11"/>
      <c r="C24" s="17"/>
      <c r="E24" s="136">
        <f>SUBTOTAL(9,E17:E23)</f>
        <v>463809674.01000005</v>
      </c>
      <c r="F24" s="97"/>
      <c r="G24" s="97"/>
      <c r="H24" s="97"/>
      <c r="I24" s="96"/>
      <c r="J24" s="97"/>
      <c r="K24" s="181"/>
      <c r="M24" s="103"/>
      <c r="N24" s="97"/>
      <c r="O24" s="175">
        <v>2.0729319045507242</v>
      </c>
      <c r="P24" s="175"/>
      <c r="Q24" s="175">
        <f>S24/E24*100</f>
        <v>2.2972607954638362</v>
      </c>
      <c r="R24" s="116"/>
      <c r="S24" s="116">
        <f>SUBTOTAL(9,S17:S23)</f>
        <v>10654917.806600353</v>
      </c>
    </row>
    <row r="25" spans="1:19" s="102" customFormat="1" ht="13" x14ac:dyDescent="0.3">
      <c r="A25" s="131"/>
      <c r="B25" s="11"/>
      <c r="C25" s="17"/>
      <c r="E25" s="113"/>
      <c r="F25" s="94"/>
      <c r="G25" s="94"/>
      <c r="H25" s="94"/>
      <c r="I25" s="93"/>
      <c r="J25" s="94"/>
      <c r="K25" s="179"/>
      <c r="M25" s="103"/>
      <c r="N25" s="94"/>
      <c r="O25" s="173"/>
      <c r="P25" s="173"/>
      <c r="Q25" s="173"/>
      <c r="R25" s="117"/>
      <c r="S25" s="117"/>
    </row>
    <row r="26" spans="1:19" s="102" customFormat="1" ht="13" x14ac:dyDescent="0.3">
      <c r="A26" s="131" t="s">
        <v>69</v>
      </c>
      <c r="B26" s="11"/>
      <c r="C26" s="17"/>
      <c r="E26" s="113"/>
      <c r="F26" s="94"/>
      <c r="G26" s="94"/>
      <c r="H26" s="94"/>
      <c r="I26" s="93"/>
      <c r="J26" s="94"/>
      <c r="K26" s="179"/>
      <c r="M26" s="103"/>
      <c r="N26" s="94"/>
      <c r="O26" s="173"/>
      <c r="P26" s="173"/>
      <c r="Q26" s="173"/>
      <c r="R26" s="117"/>
      <c r="S26" s="117"/>
    </row>
    <row r="27" spans="1:19" ht="13" x14ac:dyDescent="0.3">
      <c r="A27" s="36"/>
      <c r="B27" s="3"/>
      <c r="C27" s="2"/>
      <c r="E27" s="106"/>
      <c r="F27" s="92"/>
      <c r="G27" s="92"/>
      <c r="H27" s="92"/>
      <c r="I27" s="95"/>
      <c r="J27" s="92"/>
      <c r="K27" s="180"/>
      <c r="M27" s="132"/>
      <c r="N27" s="92"/>
      <c r="O27" s="174"/>
      <c r="P27" s="174"/>
      <c r="Q27" s="174"/>
      <c r="R27" s="108"/>
      <c r="S27" s="108"/>
    </row>
    <row r="28" spans="1:19" ht="13" x14ac:dyDescent="0.3">
      <c r="A28" s="36"/>
      <c r="B28" s="11" t="s">
        <v>94</v>
      </c>
      <c r="C28" s="2"/>
      <c r="E28" s="106"/>
      <c r="F28" s="92"/>
      <c r="G28" s="92"/>
      <c r="H28" s="92"/>
      <c r="I28" s="95"/>
      <c r="J28" s="92"/>
      <c r="K28" s="180"/>
      <c r="M28" s="132"/>
      <c r="N28" s="92"/>
      <c r="O28" s="174"/>
      <c r="P28" s="174"/>
      <c r="Q28" s="174"/>
      <c r="R28" s="108"/>
      <c r="S28" s="108"/>
    </row>
    <row r="29" spans="1:19" ht="13" x14ac:dyDescent="0.3">
      <c r="A29" s="36"/>
      <c r="B29" s="3">
        <v>311</v>
      </c>
      <c r="C29" s="2" t="s">
        <v>6</v>
      </c>
      <c r="E29" s="106">
        <v>462155011.27999997</v>
      </c>
      <c r="F29" s="92"/>
      <c r="G29" s="133">
        <v>50.749999999999993</v>
      </c>
      <c r="H29" s="92"/>
      <c r="I29" s="91">
        <v>60</v>
      </c>
      <c r="J29" s="92"/>
      <c r="K29" s="178">
        <v>33</v>
      </c>
      <c r="M29" s="132">
        <v>-3</v>
      </c>
      <c r="N29" s="92"/>
      <c r="O29" s="174">
        <v>1.7166666666666666</v>
      </c>
      <c r="P29" s="174"/>
      <c r="Q29" s="174">
        <v>1.4860606060606063</v>
      </c>
      <c r="R29" s="108"/>
      <c r="S29" s="108">
        <f t="shared" ref="S29:S32" si="1">IFERROR($E29*(Q29/100),0)</f>
        <v>6867903.5615670318</v>
      </c>
    </row>
    <row r="30" spans="1:19" ht="13" x14ac:dyDescent="0.3">
      <c r="A30" s="36"/>
      <c r="B30" s="3">
        <v>312</v>
      </c>
      <c r="C30" s="2" t="s">
        <v>20</v>
      </c>
      <c r="E30" s="106">
        <v>1710380595.5599999</v>
      </c>
      <c r="F30" s="92"/>
      <c r="G30" s="133">
        <v>50.44</v>
      </c>
      <c r="H30" s="92"/>
      <c r="I30" s="91">
        <v>60</v>
      </c>
      <c r="J30" s="92"/>
      <c r="K30" s="178">
        <v>33</v>
      </c>
      <c r="M30" s="132">
        <v>-4</v>
      </c>
      <c r="N30" s="92"/>
      <c r="O30" s="174">
        <v>1.7333333333333334</v>
      </c>
      <c r="P30" s="174"/>
      <c r="Q30" s="174">
        <v>2.4699999999999998</v>
      </c>
      <c r="R30" s="108"/>
      <c r="S30" s="108">
        <f t="shared" si="1"/>
        <v>42246400.710331991</v>
      </c>
    </row>
    <row r="31" spans="1:19" ht="13" x14ac:dyDescent="0.3">
      <c r="A31" s="36"/>
      <c r="B31" s="3">
        <v>314</v>
      </c>
      <c r="C31" s="2" t="s">
        <v>21</v>
      </c>
      <c r="E31" s="106">
        <v>346895506.41000003</v>
      </c>
      <c r="F31" s="92"/>
      <c r="G31" s="133">
        <v>46.39</v>
      </c>
      <c r="H31" s="92"/>
      <c r="I31" s="91">
        <v>60</v>
      </c>
      <c r="J31" s="92"/>
      <c r="K31" s="178">
        <v>31</v>
      </c>
      <c r="M31" s="132">
        <v>-1</v>
      </c>
      <c r="N31" s="92"/>
      <c r="O31" s="174">
        <v>1.6833333333333333</v>
      </c>
      <c r="P31" s="174"/>
      <c r="Q31" s="174">
        <v>0.97354838709677449</v>
      </c>
      <c r="R31" s="108"/>
      <c r="S31" s="108">
        <f t="shared" si="1"/>
        <v>3377195.6075657434</v>
      </c>
    </row>
    <row r="32" spans="1:19" ht="13" x14ac:dyDescent="0.3">
      <c r="A32" s="36"/>
      <c r="B32" s="3">
        <v>315</v>
      </c>
      <c r="C32" s="2" t="s">
        <v>22</v>
      </c>
      <c r="E32" s="106">
        <v>186822313.72</v>
      </c>
      <c r="F32" s="92"/>
      <c r="G32" s="133">
        <v>48.449999999999996</v>
      </c>
      <c r="H32" s="92"/>
      <c r="I32" s="91">
        <v>60</v>
      </c>
      <c r="J32" s="92"/>
      <c r="K32" s="178">
        <v>33</v>
      </c>
      <c r="M32" s="132">
        <v>-3</v>
      </c>
      <c r="N32" s="92"/>
      <c r="O32" s="174">
        <v>1.7166666666666666</v>
      </c>
      <c r="P32" s="174"/>
      <c r="Q32" s="174">
        <v>0.95</v>
      </c>
      <c r="R32" s="108"/>
      <c r="S32" s="108">
        <f t="shared" si="1"/>
        <v>1774811.98034</v>
      </c>
    </row>
    <row r="33" spans="1:19" ht="13" x14ac:dyDescent="0.3">
      <c r="A33" s="36"/>
      <c r="B33" s="3">
        <v>316</v>
      </c>
      <c r="C33" s="2" t="s">
        <v>23</v>
      </c>
      <c r="E33" s="106">
        <v>37014194.539999999</v>
      </c>
      <c r="F33" s="92"/>
      <c r="G33" s="133">
        <v>23.24</v>
      </c>
      <c r="H33" s="92"/>
      <c r="I33" s="91">
        <v>60</v>
      </c>
      <c r="J33" s="92"/>
      <c r="K33" s="178">
        <v>28</v>
      </c>
      <c r="M33" s="132">
        <v>-4</v>
      </c>
      <c r="N33" s="92"/>
      <c r="O33" s="174">
        <v>1.7333333333333334</v>
      </c>
      <c r="P33" s="174"/>
      <c r="Q33" s="174">
        <v>2.1150000000000002</v>
      </c>
      <c r="R33" s="108"/>
      <c r="S33" s="108">
        <f t="shared" ref="S33" si="2">IFERROR($E33*(Q33/100),0)</f>
        <v>782850.21452100005</v>
      </c>
    </row>
    <row r="34" spans="1:19" ht="13" x14ac:dyDescent="0.3">
      <c r="A34" s="36"/>
      <c r="B34" s="3"/>
      <c r="C34" s="2" t="s">
        <v>134</v>
      </c>
      <c r="E34" s="134"/>
      <c r="F34" s="92"/>
      <c r="G34" s="137"/>
      <c r="H34" s="92"/>
      <c r="I34" s="95"/>
      <c r="J34" s="92"/>
      <c r="K34" s="180"/>
      <c r="M34" s="132"/>
      <c r="N34" s="92"/>
      <c r="O34" s="174"/>
      <c r="P34" s="174"/>
      <c r="Q34" s="174"/>
      <c r="R34" s="108"/>
      <c r="S34" s="114">
        <v>50000000</v>
      </c>
    </row>
    <row r="35" spans="1:19" s="102" customFormat="1" ht="13" x14ac:dyDescent="0.3">
      <c r="A35" s="131"/>
      <c r="B35" s="11" t="s">
        <v>146</v>
      </c>
      <c r="C35" s="17"/>
      <c r="E35" s="135">
        <f>SUBTOTAL(9,E29:E34)</f>
        <v>2743267621.5099998</v>
      </c>
      <c r="F35" s="94"/>
      <c r="G35" s="94"/>
      <c r="H35" s="94"/>
      <c r="I35" s="93"/>
      <c r="J35" s="94"/>
      <c r="K35" s="179"/>
      <c r="M35" s="103"/>
      <c r="N35" s="94"/>
      <c r="O35" s="173">
        <v>1.723067814996847</v>
      </c>
      <c r="P35" s="173"/>
      <c r="Q35" s="173">
        <f>S35/E35*100</f>
        <v>3.8293442918450182</v>
      </c>
      <c r="R35" s="117"/>
      <c r="S35" s="115">
        <f>SUBTOTAL(9,S29:S34)</f>
        <v>105049162.07432577</v>
      </c>
    </row>
    <row r="36" spans="1:19" ht="13" x14ac:dyDescent="0.3">
      <c r="A36" s="36"/>
      <c r="B36" s="3"/>
      <c r="C36" s="2"/>
      <c r="E36" s="106"/>
      <c r="F36" s="92"/>
      <c r="G36" s="92"/>
      <c r="H36" s="92"/>
      <c r="I36" s="95"/>
      <c r="J36" s="92"/>
      <c r="K36" s="180"/>
      <c r="M36" s="132"/>
      <c r="N36" s="92"/>
      <c r="O36" s="174"/>
      <c r="P36" s="174"/>
      <c r="Q36" s="174"/>
      <c r="R36" s="108"/>
      <c r="S36" s="108"/>
    </row>
    <row r="37" spans="1:19" s="102" customFormat="1" ht="13" x14ac:dyDescent="0.3">
      <c r="A37" s="131" t="s">
        <v>68</v>
      </c>
      <c r="B37" s="11"/>
      <c r="C37" s="17"/>
      <c r="E37" s="138">
        <f>SUBTOTAL(9,E29:E36)</f>
        <v>2743267621.5099998</v>
      </c>
      <c r="F37" s="97"/>
      <c r="G37" s="97"/>
      <c r="H37" s="97"/>
      <c r="I37" s="96"/>
      <c r="J37" s="97"/>
      <c r="K37" s="181"/>
      <c r="M37" s="103"/>
      <c r="N37" s="97"/>
      <c r="O37" s="175">
        <v>1.723067814996847</v>
      </c>
      <c r="P37" s="175"/>
      <c r="Q37" s="175">
        <f>S37/E37*100</f>
        <v>3.8293442918450182</v>
      </c>
      <c r="R37" s="116"/>
      <c r="S37" s="118">
        <f>SUBTOTAL(9,S29:S36)</f>
        <v>105049162.07432577</v>
      </c>
    </row>
    <row r="38" spans="1:19" s="102" customFormat="1" ht="13" x14ac:dyDescent="0.3">
      <c r="A38" s="131"/>
      <c r="B38" s="11"/>
      <c r="C38" s="17"/>
      <c r="E38" s="113"/>
      <c r="F38" s="94"/>
      <c r="G38" s="94"/>
      <c r="H38" s="94"/>
      <c r="I38" s="93"/>
      <c r="J38" s="94"/>
      <c r="K38" s="179"/>
      <c r="M38" s="103"/>
      <c r="N38" s="94"/>
      <c r="O38" s="173"/>
      <c r="P38" s="173"/>
      <c r="Q38" s="173"/>
      <c r="R38" s="117"/>
      <c r="S38" s="117"/>
    </row>
    <row r="39" spans="1:19" ht="13" x14ac:dyDescent="0.3">
      <c r="A39" s="36" t="s">
        <v>44</v>
      </c>
      <c r="B39" s="3"/>
      <c r="C39" s="2"/>
      <c r="E39" s="139">
        <f>SUBTOTAL(9,E17:E38)</f>
        <v>3207077295.5199995</v>
      </c>
      <c r="F39" s="99"/>
      <c r="G39" s="99"/>
      <c r="H39" s="99"/>
      <c r="I39" s="98"/>
      <c r="J39" s="99"/>
      <c r="K39" s="182"/>
      <c r="M39" s="132"/>
      <c r="N39" s="99"/>
      <c r="O39" s="176">
        <v>1.7736653947778105</v>
      </c>
      <c r="P39" s="176"/>
      <c r="Q39" s="176">
        <f>S39/E39*100</f>
        <v>3.6077733468586608</v>
      </c>
      <c r="R39" s="119"/>
      <c r="S39" s="119">
        <f>SUBTOTAL(9,S17:S38)</f>
        <v>115704079.88092612</v>
      </c>
    </row>
    <row r="40" spans="1:19" ht="13" x14ac:dyDescent="0.3">
      <c r="A40" s="36"/>
      <c r="B40" s="3"/>
      <c r="C40" s="2"/>
      <c r="E40" s="139"/>
      <c r="F40" s="99"/>
      <c r="G40" s="99"/>
      <c r="H40" s="99"/>
      <c r="I40" s="98"/>
      <c r="J40" s="99"/>
      <c r="K40" s="182"/>
      <c r="M40" s="132"/>
      <c r="N40" s="99"/>
      <c r="O40" s="176"/>
      <c r="P40" s="176"/>
      <c r="Q40" s="176"/>
      <c r="R40" s="119"/>
      <c r="S40" s="119"/>
    </row>
    <row r="41" spans="1:19" ht="13" x14ac:dyDescent="0.3">
      <c r="A41" s="36"/>
      <c r="B41" s="3"/>
      <c r="C41" s="2"/>
      <c r="E41" s="106"/>
      <c r="F41" s="92"/>
      <c r="G41" s="92"/>
      <c r="H41" s="92"/>
      <c r="I41" s="95"/>
      <c r="J41" s="92"/>
      <c r="K41" s="180"/>
      <c r="M41" s="132"/>
      <c r="N41" s="92"/>
      <c r="O41" s="174"/>
      <c r="P41" s="174"/>
      <c r="Q41" s="174"/>
      <c r="R41" s="108"/>
      <c r="S41" s="108"/>
    </row>
    <row r="42" spans="1:19" ht="13" x14ac:dyDescent="0.3">
      <c r="A42" s="36" t="s">
        <v>45</v>
      </c>
      <c r="B42" s="3"/>
      <c r="C42" s="2"/>
      <c r="E42" s="106"/>
      <c r="F42" s="92"/>
      <c r="G42" s="92"/>
      <c r="H42" s="92"/>
      <c r="I42" s="95"/>
      <c r="J42" s="92"/>
      <c r="K42" s="180"/>
      <c r="M42" s="132"/>
      <c r="N42" s="92"/>
      <c r="O42" s="174"/>
      <c r="P42" s="174"/>
      <c r="Q42" s="174"/>
      <c r="R42" s="108"/>
      <c r="S42" s="108"/>
    </row>
    <row r="43" spans="1:19" ht="13" x14ac:dyDescent="0.3">
      <c r="A43" s="36"/>
      <c r="B43" s="3"/>
      <c r="C43" s="2"/>
      <c r="E43" s="106"/>
      <c r="F43" s="92"/>
      <c r="G43" s="92"/>
      <c r="H43" s="92"/>
      <c r="I43" s="95"/>
      <c r="J43" s="92"/>
      <c r="K43" s="180"/>
      <c r="M43" s="132"/>
      <c r="N43" s="92"/>
      <c r="O43" s="174"/>
      <c r="P43" s="174"/>
      <c r="Q43" s="174"/>
      <c r="R43" s="108"/>
      <c r="S43" s="108"/>
    </row>
    <row r="44" spans="1:19" ht="13" x14ac:dyDescent="0.3">
      <c r="A44" s="131" t="s">
        <v>70</v>
      </c>
      <c r="B44" s="3"/>
      <c r="C44" s="2"/>
      <c r="E44" s="106"/>
      <c r="F44" s="92"/>
      <c r="G44" s="92"/>
      <c r="H44" s="92"/>
      <c r="I44" s="95"/>
      <c r="J44" s="92"/>
      <c r="K44" s="180"/>
      <c r="M44" s="132"/>
      <c r="N44" s="92"/>
      <c r="O44" s="174"/>
      <c r="P44" s="174"/>
      <c r="Q44" s="174"/>
      <c r="R44" s="108"/>
      <c r="S44" s="108"/>
    </row>
    <row r="45" spans="1:19" ht="13" x14ac:dyDescent="0.3">
      <c r="A45" s="36"/>
      <c r="B45" s="3"/>
      <c r="C45" s="2"/>
      <c r="E45" s="106"/>
      <c r="F45" s="92"/>
      <c r="G45" s="92"/>
      <c r="H45" s="92"/>
      <c r="I45" s="95"/>
      <c r="J45" s="92"/>
      <c r="K45" s="180"/>
      <c r="M45" s="132"/>
      <c r="N45" s="92"/>
      <c r="O45" s="174"/>
      <c r="P45" s="174"/>
      <c r="Q45" s="174"/>
      <c r="R45" s="108"/>
      <c r="S45" s="108"/>
    </row>
    <row r="46" spans="1:19" ht="13" x14ac:dyDescent="0.3">
      <c r="A46" s="36"/>
      <c r="B46" s="11" t="s">
        <v>61</v>
      </c>
      <c r="C46" s="2"/>
      <c r="E46" s="106"/>
      <c r="F46" s="92"/>
      <c r="G46" s="92"/>
      <c r="H46" s="92"/>
      <c r="I46" s="95"/>
      <c r="J46" s="92"/>
      <c r="K46" s="180"/>
      <c r="M46" s="132"/>
      <c r="N46" s="92"/>
      <c r="O46" s="174"/>
      <c r="P46" s="174"/>
      <c r="Q46" s="174"/>
      <c r="R46" s="108"/>
      <c r="S46" s="108"/>
    </row>
    <row r="47" spans="1:19" ht="13" x14ac:dyDescent="0.3">
      <c r="A47" s="36"/>
      <c r="B47" s="3">
        <v>341</v>
      </c>
      <c r="C47" s="2" t="s">
        <v>6</v>
      </c>
      <c r="E47" s="106">
        <v>92507452.390000001</v>
      </c>
      <c r="F47" s="92"/>
      <c r="G47" s="133" t="s">
        <v>177</v>
      </c>
      <c r="H47" s="92" t="s">
        <v>141</v>
      </c>
      <c r="I47" s="91">
        <v>35</v>
      </c>
      <c r="J47" s="92"/>
      <c r="K47" s="178">
        <v>35</v>
      </c>
      <c r="L47" s="92" t="s">
        <v>141</v>
      </c>
      <c r="M47" s="132">
        <v>0</v>
      </c>
      <c r="N47" s="92"/>
      <c r="O47" s="174">
        <v>2.8571428571428572</v>
      </c>
      <c r="P47" s="174"/>
      <c r="Q47" s="174">
        <v>2.9</v>
      </c>
      <c r="R47" s="108"/>
      <c r="S47" s="108">
        <f t="shared" ref="S47:S53" si="3">IFERROR($E47*(Q47/100),0)</f>
        <v>2682716.11931</v>
      </c>
    </row>
    <row r="48" spans="1:19" s="102" customFormat="1" ht="13" x14ac:dyDescent="0.3">
      <c r="A48" s="36"/>
      <c r="B48" s="3">
        <v>342</v>
      </c>
      <c r="C48" s="2" t="s">
        <v>24</v>
      </c>
      <c r="D48" s="86"/>
      <c r="E48" s="106">
        <v>42143693.469999999</v>
      </c>
      <c r="F48" s="92"/>
      <c r="G48" s="133">
        <v>1.55</v>
      </c>
      <c r="H48" s="92"/>
      <c r="I48" s="91">
        <v>35</v>
      </c>
      <c r="J48" s="92"/>
      <c r="K48" s="178">
        <v>32</v>
      </c>
      <c r="L48" s="86"/>
      <c r="M48" s="132">
        <v>-1</v>
      </c>
      <c r="N48" s="92"/>
      <c r="O48" s="174">
        <v>2.8857142857142857</v>
      </c>
      <c r="P48" s="174"/>
      <c r="Q48" s="174">
        <v>3.15625</v>
      </c>
      <c r="R48" s="108"/>
      <c r="S48" s="108">
        <f t="shared" si="3"/>
        <v>1330160.3251468749</v>
      </c>
    </row>
    <row r="49" spans="1:19" s="102" customFormat="1" ht="13" x14ac:dyDescent="0.3">
      <c r="A49" s="36"/>
      <c r="B49" s="3">
        <v>343</v>
      </c>
      <c r="C49" s="2" t="s">
        <v>25</v>
      </c>
      <c r="D49" s="86"/>
      <c r="E49" s="106">
        <v>446886164.56</v>
      </c>
      <c r="F49" s="92"/>
      <c r="G49" s="133">
        <v>1.43</v>
      </c>
      <c r="H49" s="92" t="s">
        <v>48</v>
      </c>
      <c r="I49" s="91">
        <v>35</v>
      </c>
      <c r="J49" s="92" t="s">
        <v>48</v>
      </c>
      <c r="K49" s="178">
        <v>30</v>
      </c>
      <c r="L49" s="92" t="s">
        <v>48</v>
      </c>
      <c r="M49" s="132">
        <v>0</v>
      </c>
      <c r="N49" s="92"/>
      <c r="O49" s="174">
        <v>2.8571428571428572</v>
      </c>
      <c r="P49" s="174"/>
      <c r="Q49" s="174">
        <v>3.3333333333333335</v>
      </c>
      <c r="R49" s="108"/>
      <c r="S49" s="108">
        <f t="shared" si="3"/>
        <v>14896205.485333333</v>
      </c>
    </row>
    <row r="50" spans="1:19" s="102" customFormat="1" ht="13" x14ac:dyDescent="0.3">
      <c r="A50" s="36"/>
      <c r="B50" s="3">
        <v>343.1</v>
      </c>
      <c r="C50" s="2" t="s">
        <v>108</v>
      </c>
      <c r="D50" s="86"/>
      <c r="E50" s="106">
        <v>51905236.18</v>
      </c>
      <c r="F50" s="92"/>
      <c r="G50" s="133">
        <v>1.43</v>
      </c>
      <c r="H50" s="92" t="s">
        <v>48</v>
      </c>
      <c r="I50" s="91">
        <v>35</v>
      </c>
      <c r="J50" s="92" t="s">
        <v>48</v>
      </c>
      <c r="K50" s="178">
        <v>30</v>
      </c>
      <c r="L50" s="92" t="s">
        <v>48</v>
      </c>
      <c r="M50" s="132">
        <v>0</v>
      </c>
      <c r="N50" s="92"/>
      <c r="O50" s="174">
        <v>2.8571428571428572</v>
      </c>
      <c r="P50" s="174"/>
      <c r="Q50" s="174">
        <v>3.3333333333333335</v>
      </c>
      <c r="R50" s="108"/>
      <c r="S50" s="108">
        <f t="shared" si="3"/>
        <v>1730174.5393333333</v>
      </c>
    </row>
    <row r="51" spans="1:19" s="102" customFormat="1" ht="13" x14ac:dyDescent="0.3">
      <c r="A51" s="36"/>
      <c r="B51" s="3">
        <v>344</v>
      </c>
      <c r="C51" s="2" t="s">
        <v>26</v>
      </c>
      <c r="D51" s="86"/>
      <c r="E51" s="106">
        <v>50330267.07</v>
      </c>
      <c r="F51" s="92"/>
      <c r="G51" s="133" t="s">
        <v>177</v>
      </c>
      <c r="H51" s="92" t="s">
        <v>141</v>
      </c>
      <c r="I51" s="91">
        <v>35</v>
      </c>
      <c r="J51" s="92"/>
      <c r="K51" s="178">
        <v>35</v>
      </c>
      <c r="L51" s="92" t="s">
        <v>141</v>
      </c>
      <c r="M51" s="132">
        <v>0</v>
      </c>
      <c r="N51" s="92"/>
      <c r="O51" s="174">
        <v>2.8571428571428572</v>
      </c>
      <c r="P51" s="174"/>
      <c r="Q51" s="174">
        <v>2.9</v>
      </c>
      <c r="R51" s="108"/>
      <c r="S51" s="108">
        <f t="shared" si="3"/>
        <v>1459577.7450299999</v>
      </c>
    </row>
    <row r="52" spans="1:19" s="102" customFormat="1" ht="13" x14ac:dyDescent="0.3">
      <c r="A52" s="36"/>
      <c r="B52" s="3">
        <v>345</v>
      </c>
      <c r="C52" s="2" t="s">
        <v>22</v>
      </c>
      <c r="D52" s="86"/>
      <c r="E52" s="106">
        <v>38454874.340000004</v>
      </c>
      <c r="F52" s="92"/>
      <c r="G52" s="133" t="s">
        <v>177</v>
      </c>
      <c r="H52" s="92" t="s">
        <v>141</v>
      </c>
      <c r="I52" s="91">
        <v>35</v>
      </c>
      <c r="J52" s="92"/>
      <c r="K52" s="178">
        <v>35</v>
      </c>
      <c r="L52" s="92" t="s">
        <v>141</v>
      </c>
      <c r="M52" s="132">
        <v>0</v>
      </c>
      <c r="N52" s="92"/>
      <c r="O52" s="174">
        <v>2.8571428571428572</v>
      </c>
      <c r="P52" s="174"/>
      <c r="Q52" s="174">
        <v>3.2</v>
      </c>
      <c r="R52" s="108"/>
      <c r="S52" s="108">
        <f t="shared" si="3"/>
        <v>1230555.9788800001</v>
      </c>
    </row>
    <row r="53" spans="1:19" ht="13" x14ac:dyDescent="0.3">
      <c r="A53" s="36"/>
      <c r="B53" s="3">
        <v>346</v>
      </c>
      <c r="C53" s="2" t="s">
        <v>23</v>
      </c>
      <c r="E53" s="134">
        <v>21755886.359999999</v>
      </c>
      <c r="F53" s="92"/>
      <c r="G53" s="133" t="s">
        <v>177</v>
      </c>
      <c r="H53" s="92" t="s">
        <v>141</v>
      </c>
      <c r="I53" s="91">
        <v>35</v>
      </c>
      <c r="J53" s="92"/>
      <c r="K53" s="178">
        <v>35</v>
      </c>
      <c r="L53" s="92" t="s">
        <v>141</v>
      </c>
      <c r="M53" s="132">
        <v>0</v>
      </c>
      <c r="N53" s="92"/>
      <c r="O53" s="174">
        <v>2.8571428571428572</v>
      </c>
      <c r="P53" s="174"/>
      <c r="Q53" s="174">
        <v>3.1000000000000005</v>
      </c>
      <c r="R53" s="108"/>
      <c r="S53" s="114">
        <f t="shared" si="3"/>
        <v>674432.47716000013</v>
      </c>
    </row>
    <row r="54" spans="1:19" s="102" customFormat="1" ht="13" x14ac:dyDescent="0.3">
      <c r="A54" s="131"/>
      <c r="B54" s="11" t="s">
        <v>147</v>
      </c>
      <c r="C54" s="17"/>
      <c r="E54" s="135">
        <f>SUBTOTAL(9,E47:E53)</f>
        <v>743983574.37000012</v>
      </c>
      <c r="F54" s="94"/>
      <c r="G54" s="94"/>
      <c r="H54" s="94"/>
      <c r="I54" s="93"/>
      <c r="J54" s="94"/>
      <c r="K54" s="179"/>
      <c r="M54" s="103"/>
      <c r="N54" s="94"/>
      <c r="O54" s="173">
        <v>2.8587613142824972</v>
      </c>
      <c r="P54" s="173"/>
      <c r="Q54" s="173">
        <f>S54/E54*100</f>
        <v>3.2263914818979438</v>
      </c>
      <c r="R54" s="117"/>
      <c r="S54" s="115">
        <f>SUBTOTAL(9,S47:S53)</f>
        <v>24003822.670193538</v>
      </c>
    </row>
    <row r="55" spans="1:19" s="102" customFormat="1" ht="13" x14ac:dyDescent="0.3">
      <c r="A55" s="36"/>
      <c r="B55" s="3"/>
      <c r="C55" s="2"/>
      <c r="D55" s="86"/>
      <c r="E55" s="106"/>
      <c r="F55" s="92"/>
      <c r="G55" s="92"/>
      <c r="H55" s="92"/>
      <c r="I55" s="95"/>
      <c r="J55" s="92"/>
      <c r="K55" s="180"/>
      <c r="L55" s="86"/>
      <c r="M55" s="132"/>
      <c r="N55" s="92"/>
      <c r="O55" s="174"/>
      <c r="P55" s="174"/>
      <c r="Q55" s="174"/>
      <c r="R55" s="108"/>
      <c r="S55" s="108"/>
    </row>
    <row r="56" spans="1:19" s="102" customFormat="1" ht="13" x14ac:dyDescent="0.3">
      <c r="A56" s="131" t="s">
        <v>107</v>
      </c>
      <c r="B56" s="11"/>
      <c r="C56" s="17"/>
      <c r="E56" s="140">
        <f>SUBTOTAL(9,E47:E55)</f>
        <v>743983574.37000012</v>
      </c>
      <c r="F56" s="101"/>
      <c r="G56" s="101"/>
      <c r="H56" s="101"/>
      <c r="I56" s="100"/>
      <c r="J56" s="101"/>
      <c r="K56" s="183"/>
      <c r="M56" s="103"/>
      <c r="N56" s="101"/>
      <c r="O56" s="177">
        <v>2.8587613142824972</v>
      </c>
      <c r="P56" s="177"/>
      <c r="Q56" s="177">
        <f>S56/E56*100</f>
        <v>3.2263914818979438</v>
      </c>
      <c r="R56" s="120"/>
      <c r="S56" s="120">
        <f>SUBTOTAL(9,S47:S55)</f>
        <v>24003822.670193538</v>
      </c>
    </row>
    <row r="57" spans="1:19" s="102" customFormat="1" ht="13" x14ac:dyDescent="0.3">
      <c r="A57" s="131"/>
      <c r="B57" s="11"/>
      <c r="C57" s="17"/>
      <c r="E57" s="113"/>
      <c r="F57" s="94"/>
      <c r="G57" s="94"/>
      <c r="H57" s="94"/>
      <c r="I57" s="93"/>
      <c r="J57" s="94"/>
      <c r="K57" s="179"/>
      <c r="M57" s="103"/>
      <c r="N57" s="94"/>
      <c r="O57" s="173"/>
      <c r="P57" s="173"/>
      <c r="Q57" s="173"/>
      <c r="R57" s="117"/>
      <c r="S57" s="117"/>
    </row>
    <row r="58" spans="1:19" s="102" customFormat="1" ht="13" x14ac:dyDescent="0.3">
      <c r="A58" s="131" t="s">
        <v>71</v>
      </c>
      <c r="B58" s="11"/>
      <c r="C58" s="17"/>
      <c r="E58" s="113"/>
      <c r="F58" s="94"/>
      <c r="G58" s="94"/>
      <c r="H58" s="94"/>
      <c r="I58" s="93"/>
      <c r="J58" s="94"/>
      <c r="K58" s="179"/>
      <c r="M58" s="103"/>
      <c r="N58" s="94"/>
      <c r="O58" s="173"/>
      <c r="P58" s="173"/>
      <c r="Q58" s="173"/>
      <c r="R58" s="117"/>
      <c r="S58" s="117"/>
    </row>
    <row r="59" spans="1:19" ht="13" x14ac:dyDescent="0.3">
      <c r="A59" s="36"/>
      <c r="B59" s="3"/>
      <c r="C59" s="2"/>
      <c r="E59" s="106"/>
      <c r="F59" s="92"/>
      <c r="G59" s="92"/>
      <c r="H59" s="92"/>
      <c r="I59" s="95"/>
      <c r="J59" s="92"/>
      <c r="K59" s="180"/>
      <c r="M59" s="132"/>
      <c r="N59" s="92"/>
      <c r="O59" s="174"/>
      <c r="P59" s="174"/>
      <c r="Q59" s="174"/>
      <c r="R59" s="108"/>
      <c r="S59" s="108"/>
    </row>
    <row r="60" spans="1:19" ht="13" x14ac:dyDescent="0.3">
      <c r="A60" s="36"/>
      <c r="B60" s="11" t="s">
        <v>95</v>
      </c>
      <c r="C60" s="2"/>
      <c r="E60" s="106"/>
      <c r="F60" s="92"/>
      <c r="G60" s="92"/>
      <c r="H60" s="92"/>
      <c r="I60" s="95"/>
      <c r="J60" s="92"/>
      <c r="K60" s="180"/>
      <c r="M60" s="132"/>
      <c r="N60" s="92"/>
      <c r="O60" s="174"/>
      <c r="P60" s="174"/>
      <c r="Q60" s="174"/>
      <c r="R60" s="108"/>
      <c r="S60" s="108"/>
    </row>
    <row r="61" spans="1:19" ht="13" x14ac:dyDescent="0.3">
      <c r="A61" s="36"/>
      <c r="B61" s="3">
        <v>341</v>
      </c>
      <c r="C61" s="2" t="s">
        <v>6</v>
      </c>
      <c r="E61" s="106">
        <v>393761818.13</v>
      </c>
      <c r="F61" s="92"/>
      <c r="G61" s="133" t="s">
        <v>177</v>
      </c>
      <c r="H61" s="92" t="s">
        <v>141</v>
      </c>
      <c r="I61" s="91">
        <v>35</v>
      </c>
      <c r="J61" s="92"/>
      <c r="K61" s="178">
        <v>35</v>
      </c>
      <c r="L61" s="92" t="s">
        <v>141</v>
      </c>
      <c r="M61" s="132">
        <v>0</v>
      </c>
      <c r="N61" s="92"/>
      <c r="O61" s="174">
        <v>2.8571428571428572</v>
      </c>
      <c r="P61" s="174"/>
      <c r="Q61" s="174">
        <v>2.9</v>
      </c>
      <c r="R61" s="108"/>
      <c r="S61" s="108">
        <f t="shared" ref="S61:S67" si="4">IFERROR($E61*(Q61/100),0)</f>
        <v>11419092.725769999</v>
      </c>
    </row>
    <row r="62" spans="1:19" ht="13" x14ac:dyDescent="0.3">
      <c r="A62" s="36"/>
      <c r="B62" s="3">
        <v>342</v>
      </c>
      <c r="C62" s="2" t="s">
        <v>24</v>
      </c>
      <c r="E62" s="106">
        <v>69431783.629999995</v>
      </c>
      <c r="F62" s="92"/>
      <c r="G62" s="133" t="s">
        <v>177</v>
      </c>
      <c r="H62" s="92" t="s">
        <v>141</v>
      </c>
      <c r="I62" s="91">
        <v>35</v>
      </c>
      <c r="J62" s="92"/>
      <c r="K62" s="178">
        <v>35</v>
      </c>
      <c r="L62" s="92" t="s">
        <v>141</v>
      </c>
      <c r="M62" s="132">
        <v>0</v>
      </c>
      <c r="N62" s="92"/>
      <c r="O62" s="174">
        <v>2.8571428571428572</v>
      </c>
      <c r="P62" s="174"/>
      <c r="Q62" s="174">
        <v>3.2</v>
      </c>
      <c r="R62" s="108"/>
      <c r="S62" s="108">
        <f t="shared" si="4"/>
        <v>2221817.0761599997</v>
      </c>
    </row>
    <row r="63" spans="1:19" ht="13" x14ac:dyDescent="0.3">
      <c r="A63" s="36"/>
      <c r="B63" s="3">
        <v>343</v>
      </c>
      <c r="C63" s="2" t="s">
        <v>25</v>
      </c>
      <c r="E63" s="106">
        <v>531280265.47000003</v>
      </c>
      <c r="F63" s="92"/>
      <c r="G63" s="133" t="s">
        <v>177</v>
      </c>
      <c r="H63" s="92" t="s">
        <v>141</v>
      </c>
      <c r="I63" s="91">
        <v>35</v>
      </c>
      <c r="J63" s="92"/>
      <c r="K63" s="178">
        <v>35</v>
      </c>
      <c r="L63" s="92" t="s">
        <v>141</v>
      </c>
      <c r="M63" s="132">
        <v>0</v>
      </c>
      <c r="N63" s="92"/>
      <c r="O63" s="174">
        <v>2.8571428571428572</v>
      </c>
      <c r="P63" s="174"/>
      <c r="Q63" s="174">
        <v>3.210952380952381</v>
      </c>
      <c r="R63" s="108"/>
      <c r="S63" s="108">
        <f t="shared" si="4"/>
        <v>17059156.333639096</v>
      </c>
    </row>
    <row r="64" spans="1:19" s="102" customFormat="1" ht="13" x14ac:dyDescent="0.3">
      <c r="A64" s="36"/>
      <c r="B64" s="3">
        <v>343.1</v>
      </c>
      <c r="C64" s="2" t="s">
        <v>108</v>
      </c>
      <c r="D64" s="86"/>
      <c r="E64" s="106">
        <v>172954461.56</v>
      </c>
      <c r="F64" s="92"/>
      <c r="G64" s="133" t="s">
        <v>177</v>
      </c>
      <c r="H64" s="92" t="s">
        <v>141</v>
      </c>
      <c r="I64" s="91">
        <v>35</v>
      </c>
      <c r="J64" s="92"/>
      <c r="K64" s="178">
        <v>35</v>
      </c>
      <c r="L64" s="92" t="s">
        <v>141</v>
      </c>
      <c r="M64" s="132">
        <v>0</v>
      </c>
      <c r="N64" s="92"/>
      <c r="O64" s="174">
        <v>2.8571428571428572</v>
      </c>
      <c r="P64" s="174"/>
      <c r="Q64" s="174">
        <v>3.210952380952381</v>
      </c>
      <c r="R64" s="108"/>
      <c r="S64" s="108">
        <f t="shared" si="4"/>
        <v>5553485.401424191</v>
      </c>
    </row>
    <row r="65" spans="1:19" ht="13" x14ac:dyDescent="0.3">
      <c r="A65" s="36"/>
      <c r="B65" s="3">
        <v>344</v>
      </c>
      <c r="C65" s="2" t="s">
        <v>26</v>
      </c>
      <c r="E65" s="106">
        <v>157685200.38999999</v>
      </c>
      <c r="F65" s="92"/>
      <c r="G65" s="133" t="s">
        <v>177</v>
      </c>
      <c r="H65" s="92" t="s">
        <v>141</v>
      </c>
      <c r="I65" s="91">
        <v>35</v>
      </c>
      <c r="J65" s="92"/>
      <c r="K65" s="178">
        <v>35</v>
      </c>
      <c r="L65" s="92" t="s">
        <v>141</v>
      </c>
      <c r="M65" s="132">
        <v>0</v>
      </c>
      <c r="N65" s="92"/>
      <c r="O65" s="174">
        <v>2.8571428571428572</v>
      </c>
      <c r="P65" s="174"/>
      <c r="Q65" s="174">
        <v>2.9</v>
      </c>
      <c r="R65" s="108"/>
      <c r="S65" s="108">
        <f t="shared" si="4"/>
        <v>4572870.8113099989</v>
      </c>
    </row>
    <row r="66" spans="1:19" s="102" customFormat="1" ht="13" x14ac:dyDescent="0.3">
      <c r="A66" s="36"/>
      <c r="B66" s="3">
        <v>345</v>
      </c>
      <c r="C66" s="2" t="s">
        <v>22</v>
      </c>
      <c r="D66" s="86"/>
      <c r="E66" s="106">
        <v>42764762.640000001</v>
      </c>
      <c r="F66" s="92"/>
      <c r="G66" s="133" t="s">
        <v>177</v>
      </c>
      <c r="H66" s="92" t="s">
        <v>141</v>
      </c>
      <c r="I66" s="91">
        <v>35</v>
      </c>
      <c r="J66" s="92"/>
      <c r="K66" s="178">
        <v>35</v>
      </c>
      <c r="L66" s="92" t="s">
        <v>141</v>
      </c>
      <c r="M66" s="132">
        <v>0</v>
      </c>
      <c r="N66" s="92"/>
      <c r="O66" s="174">
        <v>2.8571428571428572</v>
      </c>
      <c r="P66" s="174"/>
      <c r="Q66" s="174">
        <v>3.2</v>
      </c>
      <c r="R66" s="108"/>
      <c r="S66" s="108">
        <f t="shared" si="4"/>
        <v>1368472.40448</v>
      </c>
    </row>
    <row r="67" spans="1:19" ht="13" x14ac:dyDescent="0.3">
      <c r="A67" s="36"/>
      <c r="B67" s="3">
        <v>346</v>
      </c>
      <c r="C67" s="2" t="s">
        <v>23</v>
      </c>
      <c r="E67" s="134">
        <v>27646085.18</v>
      </c>
      <c r="F67" s="92"/>
      <c r="G67" s="133" t="s">
        <v>177</v>
      </c>
      <c r="H67" s="92" t="s">
        <v>141</v>
      </c>
      <c r="I67" s="91">
        <v>35</v>
      </c>
      <c r="J67" s="92"/>
      <c r="K67" s="178">
        <v>35</v>
      </c>
      <c r="L67" s="92" t="s">
        <v>141</v>
      </c>
      <c r="M67" s="132">
        <v>0</v>
      </c>
      <c r="N67" s="92"/>
      <c r="O67" s="174">
        <v>2.8571428571428572</v>
      </c>
      <c r="P67" s="174"/>
      <c r="Q67" s="174">
        <v>3.1000000000000005</v>
      </c>
      <c r="R67" s="108"/>
      <c r="S67" s="114">
        <f t="shared" si="4"/>
        <v>857028.64058000012</v>
      </c>
    </row>
    <row r="68" spans="1:19" s="102" customFormat="1" ht="13" x14ac:dyDescent="0.3">
      <c r="A68" s="131"/>
      <c r="B68" s="11" t="s">
        <v>148</v>
      </c>
      <c r="C68" s="17"/>
      <c r="E68" s="135">
        <f>SUBTOTAL(9,E61:E67)</f>
        <v>1395524377</v>
      </c>
      <c r="F68" s="94"/>
      <c r="G68" s="94"/>
      <c r="H68" s="94"/>
      <c r="I68" s="93"/>
      <c r="J68" s="94"/>
      <c r="K68" s="179"/>
      <c r="M68" s="103"/>
      <c r="N68" s="94"/>
      <c r="O68" s="173">
        <v>2.8571428571428572</v>
      </c>
      <c r="P68" s="173"/>
      <c r="Q68" s="173">
        <f>S68/E68*100</f>
        <v>3.0849997393749065</v>
      </c>
      <c r="R68" s="117"/>
      <c r="S68" s="115">
        <f>SUBTOTAL(9,S61:S67)</f>
        <v>43051923.39336329</v>
      </c>
    </row>
    <row r="69" spans="1:19" ht="13" x14ac:dyDescent="0.3">
      <c r="A69" s="36"/>
      <c r="B69" s="3"/>
      <c r="C69" s="2"/>
      <c r="E69" s="106"/>
      <c r="F69" s="92"/>
      <c r="G69" s="92"/>
      <c r="H69" s="92"/>
      <c r="I69" s="95"/>
      <c r="J69" s="92"/>
      <c r="K69" s="180"/>
      <c r="M69" s="132"/>
      <c r="N69" s="92"/>
      <c r="O69" s="174"/>
      <c r="P69" s="174"/>
      <c r="Q69" s="174"/>
      <c r="R69" s="108"/>
      <c r="S69" s="108"/>
    </row>
    <row r="70" spans="1:19" s="102" customFormat="1" ht="13" x14ac:dyDescent="0.3">
      <c r="A70" s="131" t="s">
        <v>72</v>
      </c>
      <c r="B70" s="11"/>
      <c r="C70" s="17"/>
      <c r="E70" s="140">
        <f>SUBTOTAL(9,E61:E69)</f>
        <v>1395524377</v>
      </c>
      <c r="F70" s="101"/>
      <c r="G70" s="101"/>
      <c r="H70" s="101"/>
      <c r="I70" s="100"/>
      <c r="J70" s="101"/>
      <c r="K70" s="183"/>
      <c r="M70" s="103"/>
      <c r="N70" s="101"/>
      <c r="O70" s="177">
        <v>2.8571428571428572</v>
      </c>
      <c r="P70" s="177"/>
      <c r="Q70" s="177">
        <f>S70/E70*100</f>
        <v>3.0849997393749065</v>
      </c>
      <c r="R70" s="120"/>
      <c r="S70" s="120">
        <f>SUBTOTAL(9,S61:S69)</f>
        <v>43051923.39336329</v>
      </c>
    </row>
    <row r="71" spans="1:19" s="102" customFormat="1" ht="13" x14ac:dyDescent="0.3">
      <c r="A71" s="131"/>
      <c r="B71" s="11"/>
      <c r="C71" s="17"/>
      <c r="E71" s="113"/>
      <c r="F71" s="94"/>
      <c r="G71" s="94"/>
      <c r="H71" s="94"/>
      <c r="I71" s="93"/>
      <c r="J71" s="94"/>
      <c r="K71" s="179"/>
      <c r="M71" s="103"/>
      <c r="N71" s="94"/>
      <c r="O71" s="173"/>
      <c r="P71" s="173"/>
      <c r="Q71" s="173"/>
      <c r="R71" s="117"/>
      <c r="S71" s="117"/>
    </row>
    <row r="72" spans="1:19" s="102" customFormat="1" ht="13" x14ac:dyDescent="0.3">
      <c r="A72" s="131" t="s">
        <v>73</v>
      </c>
      <c r="B72" s="11"/>
      <c r="C72" s="17"/>
      <c r="E72" s="113"/>
      <c r="F72" s="94"/>
      <c r="G72" s="94"/>
      <c r="H72" s="94"/>
      <c r="I72" s="93"/>
      <c r="J72" s="94"/>
      <c r="K72" s="179"/>
      <c r="M72" s="103"/>
      <c r="N72" s="94"/>
      <c r="O72" s="173"/>
      <c r="P72" s="173"/>
      <c r="Q72" s="173"/>
      <c r="R72" s="117"/>
      <c r="S72" s="117"/>
    </row>
    <row r="73" spans="1:19" ht="13" x14ac:dyDescent="0.3">
      <c r="A73" s="36"/>
      <c r="B73" s="3"/>
      <c r="C73" s="2"/>
      <c r="E73" s="106"/>
      <c r="F73" s="92"/>
      <c r="G73" s="92"/>
      <c r="H73" s="92"/>
      <c r="I73" s="95"/>
      <c r="J73" s="92"/>
      <c r="K73" s="180"/>
      <c r="M73" s="132"/>
      <c r="N73" s="92"/>
      <c r="O73" s="174"/>
      <c r="P73" s="174"/>
      <c r="Q73" s="174"/>
      <c r="R73" s="108"/>
      <c r="S73" s="108"/>
    </row>
    <row r="74" spans="1:19" ht="13" x14ac:dyDescent="0.3">
      <c r="A74" s="36"/>
      <c r="B74" s="11" t="s">
        <v>97</v>
      </c>
      <c r="C74" s="2"/>
      <c r="E74" s="106"/>
      <c r="F74" s="92"/>
      <c r="G74" s="92"/>
      <c r="H74" s="92"/>
      <c r="I74" s="95"/>
      <c r="J74" s="92"/>
      <c r="K74" s="180"/>
      <c r="M74" s="132"/>
      <c r="N74" s="92"/>
      <c r="O74" s="174"/>
      <c r="P74" s="174"/>
      <c r="Q74" s="174"/>
      <c r="R74" s="108"/>
      <c r="S74" s="108"/>
    </row>
    <row r="75" spans="1:19" ht="13" x14ac:dyDescent="0.3">
      <c r="A75" s="36"/>
      <c r="B75" s="3">
        <v>341</v>
      </c>
      <c r="C75" s="2" t="s">
        <v>6</v>
      </c>
      <c r="E75" s="106">
        <v>69798393.700000003</v>
      </c>
      <c r="F75" s="92"/>
      <c r="G75" s="133" t="s">
        <v>177</v>
      </c>
      <c r="H75" s="92" t="s">
        <v>141</v>
      </c>
      <c r="I75" s="91">
        <v>35</v>
      </c>
      <c r="J75" s="92"/>
      <c r="K75" s="178">
        <v>35</v>
      </c>
      <c r="L75" s="92" t="s">
        <v>141</v>
      </c>
      <c r="M75" s="132">
        <v>0</v>
      </c>
      <c r="N75" s="92"/>
      <c r="O75" s="174">
        <v>2.8571428571428572</v>
      </c>
      <c r="P75" s="174"/>
      <c r="Q75" s="174">
        <v>2.9</v>
      </c>
      <c r="R75" s="108"/>
      <c r="S75" s="108">
        <f t="shared" ref="S75:S81" si="5">IFERROR($E75*(Q75/100),0)</f>
        <v>2024153.4172999999</v>
      </c>
    </row>
    <row r="76" spans="1:19" ht="13" x14ac:dyDescent="0.3">
      <c r="A76" s="36"/>
      <c r="B76" s="3">
        <v>342</v>
      </c>
      <c r="C76" s="2" t="s">
        <v>24</v>
      </c>
      <c r="E76" s="106">
        <v>13953762.380000001</v>
      </c>
      <c r="F76" s="92"/>
      <c r="G76" s="133" t="s">
        <v>177</v>
      </c>
      <c r="H76" s="92" t="s">
        <v>141</v>
      </c>
      <c r="I76" s="91">
        <v>35</v>
      </c>
      <c r="J76" s="92"/>
      <c r="K76" s="178">
        <v>35</v>
      </c>
      <c r="L76" s="92" t="s">
        <v>141</v>
      </c>
      <c r="M76" s="132">
        <v>0</v>
      </c>
      <c r="N76" s="92"/>
      <c r="O76" s="174">
        <v>2.8571428571428572</v>
      </c>
      <c r="P76" s="174"/>
      <c r="Q76" s="174">
        <v>3.2</v>
      </c>
      <c r="R76" s="108"/>
      <c r="S76" s="108">
        <f t="shared" si="5"/>
        <v>446520.39616000006</v>
      </c>
    </row>
    <row r="77" spans="1:19" ht="13" x14ac:dyDescent="0.3">
      <c r="A77" s="36"/>
      <c r="B77" s="3">
        <v>343</v>
      </c>
      <c r="C77" s="2" t="s">
        <v>25</v>
      </c>
      <c r="E77" s="106">
        <v>182523169.34999999</v>
      </c>
      <c r="F77" s="92"/>
      <c r="G77" s="133" t="s">
        <v>177</v>
      </c>
      <c r="H77" s="92" t="s">
        <v>141</v>
      </c>
      <c r="I77" s="91">
        <v>35</v>
      </c>
      <c r="J77" s="92"/>
      <c r="K77" s="178">
        <v>35</v>
      </c>
      <c r="L77" s="92" t="s">
        <v>141</v>
      </c>
      <c r="M77" s="132">
        <v>0</v>
      </c>
      <c r="N77" s="92"/>
      <c r="O77" s="174">
        <v>2.8571428571428572</v>
      </c>
      <c r="P77" s="174"/>
      <c r="Q77" s="174">
        <v>3.210952380952381</v>
      </c>
      <c r="R77" s="108"/>
      <c r="S77" s="108">
        <f t="shared" si="5"/>
        <v>5860732.0520335715</v>
      </c>
    </row>
    <row r="78" spans="1:19" s="102" customFormat="1" ht="13" x14ac:dyDescent="0.3">
      <c r="A78" s="36"/>
      <c r="B78" s="3">
        <v>343.1</v>
      </c>
      <c r="C78" s="2" t="s">
        <v>108</v>
      </c>
      <c r="D78" s="86"/>
      <c r="E78" s="106">
        <v>44934557.280000001</v>
      </c>
      <c r="F78" s="92"/>
      <c r="G78" s="133" t="s">
        <v>177</v>
      </c>
      <c r="H78" s="92" t="s">
        <v>141</v>
      </c>
      <c r="I78" s="91">
        <v>35</v>
      </c>
      <c r="J78" s="92"/>
      <c r="K78" s="178">
        <v>35</v>
      </c>
      <c r="L78" s="92" t="s">
        <v>141</v>
      </c>
      <c r="M78" s="132">
        <v>0</v>
      </c>
      <c r="N78" s="92"/>
      <c r="O78" s="174">
        <v>2.8571428571428572</v>
      </c>
      <c r="P78" s="174"/>
      <c r="Q78" s="174">
        <v>3.210952380952381</v>
      </c>
      <c r="R78" s="108"/>
      <c r="S78" s="108">
        <f t="shared" si="5"/>
        <v>1442827.2368525716</v>
      </c>
    </row>
    <row r="79" spans="1:19" s="102" customFormat="1" ht="13" x14ac:dyDescent="0.3">
      <c r="A79" s="36"/>
      <c r="B79" s="3">
        <v>344</v>
      </c>
      <c r="C79" s="2" t="s">
        <v>26</v>
      </c>
      <c r="D79" s="86"/>
      <c r="E79" s="106">
        <v>31648557.16</v>
      </c>
      <c r="F79" s="92"/>
      <c r="G79" s="133" t="s">
        <v>177</v>
      </c>
      <c r="H79" s="92" t="s">
        <v>141</v>
      </c>
      <c r="I79" s="91">
        <v>35</v>
      </c>
      <c r="J79" s="92"/>
      <c r="K79" s="178">
        <v>35</v>
      </c>
      <c r="L79" s="92" t="s">
        <v>141</v>
      </c>
      <c r="M79" s="132">
        <v>0</v>
      </c>
      <c r="N79" s="92"/>
      <c r="O79" s="174">
        <v>2.8571428571428572</v>
      </c>
      <c r="P79" s="174"/>
      <c r="Q79" s="174">
        <v>2.9</v>
      </c>
      <c r="R79" s="108"/>
      <c r="S79" s="108">
        <f t="shared" si="5"/>
        <v>917808.15763999999</v>
      </c>
    </row>
    <row r="80" spans="1:19" ht="13" x14ac:dyDescent="0.3">
      <c r="A80" s="36"/>
      <c r="B80" s="3">
        <v>345</v>
      </c>
      <c r="C80" s="2" t="s">
        <v>22</v>
      </c>
      <c r="E80" s="106">
        <v>41061107.530000001</v>
      </c>
      <c r="F80" s="92"/>
      <c r="G80" s="133" t="s">
        <v>177</v>
      </c>
      <c r="H80" s="92" t="s">
        <v>141</v>
      </c>
      <c r="I80" s="91">
        <v>35</v>
      </c>
      <c r="J80" s="92"/>
      <c r="K80" s="178">
        <v>35</v>
      </c>
      <c r="L80" s="92" t="s">
        <v>141</v>
      </c>
      <c r="M80" s="132">
        <v>0</v>
      </c>
      <c r="N80" s="92"/>
      <c r="O80" s="174">
        <v>2.8571428571428572</v>
      </c>
      <c r="P80" s="174"/>
      <c r="Q80" s="174">
        <v>3.2</v>
      </c>
      <c r="R80" s="108"/>
      <c r="S80" s="108">
        <f t="shared" si="5"/>
        <v>1313955.44096</v>
      </c>
    </row>
    <row r="81" spans="1:19" ht="13" x14ac:dyDescent="0.3">
      <c r="A81" s="36"/>
      <c r="B81" s="3">
        <v>346</v>
      </c>
      <c r="C81" s="2" t="s">
        <v>23</v>
      </c>
      <c r="E81" s="134">
        <v>8741463.6400000006</v>
      </c>
      <c r="F81" s="92"/>
      <c r="G81" s="133" t="s">
        <v>177</v>
      </c>
      <c r="H81" s="92" t="s">
        <v>141</v>
      </c>
      <c r="I81" s="91">
        <v>35</v>
      </c>
      <c r="J81" s="92"/>
      <c r="K81" s="178">
        <v>35</v>
      </c>
      <c r="L81" s="92" t="s">
        <v>141</v>
      </c>
      <c r="M81" s="132">
        <v>0</v>
      </c>
      <c r="N81" s="92"/>
      <c r="O81" s="174">
        <v>2.8571428571428572</v>
      </c>
      <c r="P81" s="174"/>
      <c r="Q81" s="174">
        <v>3.1000000000000005</v>
      </c>
      <c r="R81" s="108"/>
      <c r="S81" s="114">
        <f t="shared" si="5"/>
        <v>270985.37284000008</v>
      </c>
    </row>
    <row r="82" spans="1:19" s="102" customFormat="1" ht="13" x14ac:dyDescent="0.3">
      <c r="A82" s="131"/>
      <c r="B82" s="11" t="s">
        <v>149</v>
      </c>
      <c r="C82" s="17"/>
      <c r="E82" s="135">
        <f>SUBTOTAL(9,E75:E81)</f>
        <v>392661011.04000008</v>
      </c>
      <c r="F82" s="94"/>
      <c r="G82" s="94"/>
      <c r="H82" s="94"/>
      <c r="I82" s="93"/>
      <c r="J82" s="94"/>
      <c r="K82" s="179"/>
      <c r="M82" s="103"/>
      <c r="N82" s="94"/>
      <c r="O82" s="173">
        <v>2.8571428571428568</v>
      </c>
      <c r="P82" s="173"/>
      <c r="Q82" s="173">
        <f>S82/E82*100</f>
        <v>3.1266109261190431</v>
      </c>
      <c r="R82" s="117"/>
      <c r="S82" s="115">
        <f>SUBTOTAL(9,S75:S81)</f>
        <v>12276982.073786143</v>
      </c>
    </row>
    <row r="83" spans="1:19" ht="13" x14ac:dyDescent="0.3">
      <c r="A83" s="36"/>
      <c r="B83" s="3"/>
      <c r="C83" s="2"/>
      <c r="E83" s="106"/>
      <c r="F83" s="92"/>
      <c r="G83" s="92"/>
      <c r="H83" s="92"/>
      <c r="I83" s="95"/>
      <c r="J83" s="92"/>
      <c r="K83" s="180"/>
      <c r="M83" s="132"/>
      <c r="N83" s="92"/>
      <c r="O83" s="174"/>
      <c r="P83" s="174"/>
      <c r="Q83" s="174"/>
      <c r="R83" s="108"/>
      <c r="S83" s="108"/>
    </row>
    <row r="84" spans="1:19" s="102" customFormat="1" ht="13" x14ac:dyDescent="0.3">
      <c r="A84" s="131" t="s">
        <v>74</v>
      </c>
      <c r="B84" s="11"/>
      <c r="C84" s="17"/>
      <c r="E84" s="140">
        <f>SUBTOTAL(9,E75:E83)</f>
        <v>392661011.04000008</v>
      </c>
      <c r="F84" s="101"/>
      <c r="G84" s="101"/>
      <c r="H84" s="101"/>
      <c r="I84" s="100"/>
      <c r="J84" s="101"/>
      <c r="K84" s="183"/>
      <c r="M84" s="103"/>
      <c r="N84" s="101"/>
      <c r="O84" s="177">
        <v>2.8571428571428568</v>
      </c>
      <c r="P84" s="177"/>
      <c r="Q84" s="177">
        <f>S84/E84*100</f>
        <v>3.1266109261190431</v>
      </c>
      <c r="R84" s="120"/>
      <c r="S84" s="120">
        <f>SUBTOTAL(9,S75:S83)</f>
        <v>12276982.073786143</v>
      </c>
    </row>
    <row r="85" spans="1:19" s="102" customFormat="1" ht="13" x14ac:dyDescent="0.3">
      <c r="A85" s="131"/>
      <c r="B85" s="11"/>
      <c r="C85" s="17"/>
      <c r="E85" s="141"/>
      <c r="F85" s="94"/>
      <c r="G85" s="94"/>
      <c r="H85" s="94"/>
      <c r="I85" s="93"/>
      <c r="J85" s="94"/>
      <c r="K85" s="179"/>
      <c r="M85" s="103"/>
      <c r="N85" s="94"/>
      <c r="O85" s="173"/>
      <c r="P85" s="173"/>
      <c r="Q85" s="173"/>
      <c r="R85" s="121"/>
      <c r="S85" s="121"/>
    </row>
    <row r="86" spans="1:19" s="102" customFormat="1" ht="13" x14ac:dyDescent="0.3">
      <c r="A86" s="131" t="s">
        <v>112</v>
      </c>
      <c r="B86" s="11"/>
      <c r="C86" s="17"/>
      <c r="E86" s="113"/>
      <c r="F86" s="94"/>
      <c r="G86" s="94"/>
      <c r="H86" s="94"/>
      <c r="I86" s="93"/>
      <c r="J86" s="94"/>
      <c r="K86" s="179"/>
      <c r="M86" s="103"/>
      <c r="N86" s="94"/>
      <c r="O86" s="173"/>
      <c r="P86" s="173"/>
      <c r="Q86" s="173"/>
      <c r="R86" s="117"/>
      <c r="S86" s="117"/>
    </row>
    <row r="87" spans="1:19" ht="13" x14ac:dyDescent="0.3">
      <c r="A87" s="36"/>
      <c r="B87" s="3"/>
      <c r="C87" s="2"/>
      <c r="E87" s="106"/>
      <c r="F87" s="92"/>
      <c r="G87" s="92"/>
      <c r="H87" s="92"/>
      <c r="I87" s="95"/>
      <c r="J87" s="92"/>
      <c r="K87" s="180"/>
      <c r="M87" s="132"/>
      <c r="N87" s="92"/>
      <c r="O87" s="174"/>
      <c r="P87" s="174"/>
      <c r="Q87" s="174"/>
      <c r="R87" s="108"/>
      <c r="S87" s="108"/>
    </row>
    <row r="88" spans="1:19" ht="13" x14ac:dyDescent="0.3">
      <c r="A88" s="36"/>
      <c r="B88" s="11" t="s">
        <v>58</v>
      </c>
      <c r="C88" s="2"/>
      <c r="E88" s="106"/>
      <c r="F88" s="92"/>
      <c r="G88" s="92"/>
      <c r="H88" s="92"/>
      <c r="I88" s="95"/>
      <c r="J88" s="92"/>
      <c r="K88" s="180"/>
      <c r="M88" s="132"/>
      <c r="N88" s="92"/>
      <c r="O88" s="174"/>
      <c r="P88" s="174"/>
      <c r="Q88" s="174"/>
      <c r="R88" s="108"/>
      <c r="S88" s="108"/>
    </row>
    <row r="89" spans="1:19" ht="13" x14ac:dyDescent="0.3">
      <c r="A89" s="36"/>
      <c r="B89" s="3">
        <v>341</v>
      </c>
      <c r="C89" s="2" t="s">
        <v>6</v>
      </c>
      <c r="E89" s="106">
        <v>58542237.030000001</v>
      </c>
      <c r="F89" s="92"/>
      <c r="G89" s="133">
        <v>35.949999999999996</v>
      </c>
      <c r="H89" s="92"/>
      <c r="I89" s="91">
        <v>35</v>
      </c>
      <c r="J89" s="92"/>
      <c r="K89" s="178">
        <v>23</v>
      </c>
      <c r="M89" s="132">
        <v>0</v>
      </c>
      <c r="N89" s="92"/>
      <c r="O89" s="174">
        <v>2.8571428571428572</v>
      </c>
      <c r="P89" s="174"/>
      <c r="Q89" s="174">
        <v>2.9</v>
      </c>
      <c r="R89" s="108"/>
      <c r="S89" s="108">
        <f t="shared" ref="S89:S95" si="6">IFERROR($E89*(Q89/100),0)</f>
        <v>1697724.87387</v>
      </c>
    </row>
    <row r="90" spans="1:19" ht="13" x14ac:dyDescent="0.3">
      <c r="A90" s="36"/>
      <c r="B90" s="3">
        <v>342</v>
      </c>
      <c r="C90" s="2" t="s">
        <v>24</v>
      </c>
      <c r="E90" s="106">
        <v>17608053.710000001</v>
      </c>
      <c r="F90" s="92"/>
      <c r="G90" s="133">
        <v>23.810000000000002</v>
      </c>
      <c r="H90" s="92"/>
      <c r="I90" s="91">
        <v>35</v>
      </c>
      <c r="J90" s="92"/>
      <c r="K90" s="178">
        <v>22</v>
      </c>
      <c r="M90" s="132">
        <v>-1</v>
      </c>
      <c r="N90" s="92"/>
      <c r="O90" s="174">
        <v>2.8857142857142857</v>
      </c>
      <c r="P90" s="174"/>
      <c r="Q90" s="174">
        <v>3.2</v>
      </c>
      <c r="R90" s="108"/>
      <c r="S90" s="108">
        <f t="shared" si="6"/>
        <v>563457.71872</v>
      </c>
    </row>
    <row r="91" spans="1:19" s="102" customFormat="1" ht="13" x14ac:dyDescent="0.3">
      <c r="A91" s="36"/>
      <c r="B91" s="3">
        <v>343</v>
      </c>
      <c r="C91" s="2" t="s">
        <v>25</v>
      </c>
      <c r="D91" s="86"/>
      <c r="E91" s="106">
        <v>206256379.53</v>
      </c>
      <c r="F91" s="92"/>
      <c r="G91" s="133">
        <v>24.89</v>
      </c>
      <c r="H91" s="92" t="s">
        <v>48</v>
      </c>
      <c r="I91" s="91">
        <v>35</v>
      </c>
      <c r="J91" s="92" t="s">
        <v>48</v>
      </c>
      <c r="K91" s="178">
        <v>21</v>
      </c>
      <c r="L91" s="92" t="s">
        <v>48</v>
      </c>
      <c r="M91" s="132">
        <v>0</v>
      </c>
      <c r="N91" s="92"/>
      <c r="O91" s="174">
        <v>2.8571428571428572</v>
      </c>
      <c r="P91" s="174"/>
      <c r="Q91" s="174">
        <v>3.210952380952381</v>
      </c>
      <c r="R91" s="108"/>
      <c r="S91" s="108">
        <f t="shared" si="6"/>
        <v>6622794.1293847142</v>
      </c>
    </row>
    <row r="92" spans="1:19" s="102" customFormat="1" ht="13" x14ac:dyDescent="0.3">
      <c r="A92" s="36"/>
      <c r="B92" s="3">
        <v>343.1</v>
      </c>
      <c r="C92" s="2" t="s">
        <v>108</v>
      </c>
      <c r="D92" s="86"/>
      <c r="E92" s="106">
        <v>68581606.629999995</v>
      </c>
      <c r="F92" s="92"/>
      <c r="G92" s="133">
        <v>24.89</v>
      </c>
      <c r="H92" s="92" t="s">
        <v>48</v>
      </c>
      <c r="I92" s="91">
        <v>35</v>
      </c>
      <c r="J92" s="92" t="s">
        <v>48</v>
      </c>
      <c r="K92" s="178">
        <v>21</v>
      </c>
      <c r="L92" s="92" t="s">
        <v>48</v>
      </c>
      <c r="M92" s="132">
        <v>0</v>
      </c>
      <c r="N92" s="92"/>
      <c r="O92" s="174">
        <v>2.8571428571428572</v>
      </c>
      <c r="P92" s="174"/>
      <c r="Q92" s="174">
        <v>3.210952380952381</v>
      </c>
      <c r="R92" s="108"/>
      <c r="S92" s="108">
        <f t="shared" si="6"/>
        <v>2202122.7309813807</v>
      </c>
    </row>
    <row r="93" spans="1:19" ht="13" x14ac:dyDescent="0.3">
      <c r="A93" s="36"/>
      <c r="B93" s="3">
        <v>344</v>
      </c>
      <c r="C93" s="2" t="s">
        <v>26</v>
      </c>
      <c r="E93" s="106">
        <v>44821508.700000003</v>
      </c>
      <c r="F93" s="92"/>
      <c r="G93" s="133">
        <v>35.75</v>
      </c>
      <c r="H93" s="92"/>
      <c r="I93" s="91">
        <v>47</v>
      </c>
      <c r="J93" s="92"/>
      <c r="K93" s="178">
        <v>23</v>
      </c>
      <c r="M93" s="132">
        <v>0</v>
      </c>
      <c r="N93" s="92"/>
      <c r="O93" s="174">
        <v>2.1276595744680851</v>
      </c>
      <c r="P93" s="174"/>
      <c r="Q93" s="174">
        <v>2.9</v>
      </c>
      <c r="R93" s="108"/>
      <c r="S93" s="108">
        <f t="shared" si="6"/>
        <v>1299823.7523000001</v>
      </c>
    </row>
    <row r="94" spans="1:19" ht="13" x14ac:dyDescent="0.3">
      <c r="A94" s="36"/>
      <c r="B94" s="3">
        <v>345</v>
      </c>
      <c r="C94" s="2" t="s">
        <v>22</v>
      </c>
      <c r="E94" s="106">
        <v>45701371.039999999</v>
      </c>
      <c r="F94" s="92"/>
      <c r="G94" s="133">
        <v>36.17</v>
      </c>
      <c r="H94" s="92"/>
      <c r="I94" s="91">
        <v>47</v>
      </c>
      <c r="J94" s="92"/>
      <c r="K94" s="178">
        <v>22</v>
      </c>
      <c r="M94" s="132">
        <v>-1</v>
      </c>
      <c r="N94" s="92"/>
      <c r="O94" s="174">
        <v>2.1489361702127661</v>
      </c>
      <c r="P94" s="174"/>
      <c r="Q94" s="174">
        <v>3.2</v>
      </c>
      <c r="R94" s="108"/>
      <c r="S94" s="108">
        <f t="shared" si="6"/>
        <v>1462443.8732799999</v>
      </c>
    </row>
    <row r="95" spans="1:19" ht="13" x14ac:dyDescent="0.3">
      <c r="A95" s="36"/>
      <c r="B95" s="3">
        <v>346</v>
      </c>
      <c r="C95" s="2" t="s">
        <v>23</v>
      </c>
      <c r="E95" s="134">
        <v>9041568.4399999995</v>
      </c>
      <c r="F95" s="92"/>
      <c r="G95" s="133">
        <v>33.71</v>
      </c>
      <c r="H95" s="92"/>
      <c r="I95" s="91">
        <v>47</v>
      </c>
      <c r="J95" s="92"/>
      <c r="K95" s="178">
        <v>23</v>
      </c>
      <c r="M95" s="132">
        <v>-1</v>
      </c>
      <c r="N95" s="92"/>
      <c r="O95" s="174">
        <v>2.1489361702127661</v>
      </c>
      <c r="P95" s="174"/>
      <c r="Q95" s="174">
        <v>3.1000000000000005</v>
      </c>
      <c r="R95" s="108"/>
      <c r="S95" s="114">
        <f t="shared" si="6"/>
        <v>280288.62164000003</v>
      </c>
    </row>
    <row r="96" spans="1:19" s="102" customFormat="1" ht="13" x14ac:dyDescent="0.3">
      <c r="A96" s="131"/>
      <c r="B96" s="11" t="s">
        <v>150</v>
      </c>
      <c r="C96" s="17"/>
      <c r="E96" s="113">
        <f>SUBTOTAL(9,E89:E95)</f>
        <v>450552725.07999998</v>
      </c>
      <c r="F96" s="94"/>
      <c r="G96" s="94"/>
      <c r="H96" s="94"/>
      <c r="I96" s="93"/>
      <c r="J96" s="94"/>
      <c r="K96" s="179"/>
      <c r="M96" s="103"/>
      <c r="N96" s="94"/>
      <c r="O96" s="173">
        <v>2.6996412687518432</v>
      </c>
      <c r="P96" s="173"/>
      <c r="Q96" s="173">
        <f>S96/E96*100</f>
        <v>3.1358495718048127</v>
      </c>
      <c r="R96" s="117"/>
      <c r="S96" s="117">
        <f>SUBTOTAL(9,S89:S95)</f>
        <v>14128655.700176096</v>
      </c>
    </row>
    <row r="97" spans="1:19" ht="13" x14ac:dyDescent="0.3">
      <c r="A97" s="36"/>
      <c r="B97" s="3"/>
      <c r="C97" s="2"/>
      <c r="E97" s="106"/>
      <c r="F97" s="92"/>
      <c r="G97" s="92"/>
      <c r="H97" s="92"/>
      <c r="I97" s="95"/>
      <c r="J97" s="92"/>
      <c r="K97" s="180"/>
      <c r="M97" s="132"/>
      <c r="N97" s="92"/>
      <c r="O97" s="174"/>
      <c r="P97" s="174"/>
      <c r="Q97" s="174"/>
      <c r="R97" s="108"/>
      <c r="S97" s="108"/>
    </row>
    <row r="98" spans="1:19" ht="13" x14ac:dyDescent="0.3">
      <c r="A98" s="36"/>
      <c r="B98" s="11" t="s">
        <v>59</v>
      </c>
      <c r="C98" s="2"/>
      <c r="E98" s="106"/>
      <c r="F98" s="92"/>
      <c r="G98" s="92"/>
      <c r="H98" s="92"/>
      <c r="I98" s="95"/>
      <c r="J98" s="92"/>
      <c r="K98" s="180"/>
      <c r="M98" s="132"/>
      <c r="N98" s="92"/>
      <c r="O98" s="174"/>
      <c r="P98" s="174"/>
      <c r="Q98" s="174"/>
      <c r="R98" s="108"/>
      <c r="S98" s="108"/>
    </row>
    <row r="99" spans="1:19" ht="13" x14ac:dyDescent="0.3">
      <c r="A99" s="36"/>
      <c r="B99" s="3">
        <v>341</v>
      </c>
      <c r="C99" s="2" t="s">
        <v>6</v>
      </c>
      <c r="E99" s="106">
        <v>19003582.710000001</v>
      </c>
      <c r="F99" s="92"/>
      <c r="G99" s="133">
        <v>22.14</v>
      </c>
      <c r="H99" s="92"/>
      <c r="I99" s="91">
        <v>35</v>
      </c>
      <c r="J99" s="92"/>
      <c r="K99" s="178">
        <v>27</v>
      </c>
      <c r="M99" s="132">
        <v>0</v>
      </c>
      <c r="N99" s="92"/>
      <c r="O99" s="174">
        <v>2.8571428571428572</v>
      </c>
      <c r="P99" s="174"/>
      <c r="Q99" s="174">
        <v>2.9000000000000004</v>
      </c>
      <c r="R99" s="108"/>
      <c r="S99" s="108">
        <f t="shared" ref="S99:S105" si="7">IFERROR($E99*(Q99/100),0)</f>
        <v>551103.89859000011</v>
      </c>
    </row>
    <row r="100" spans="1:19" ht="13" x14ac:dyDescent="0.3">
      <c r="A100" s="36"/>
      <c r="B100" s="3">
        <v>342</v>
      </c>
      <c r="C100" s="2" t="s">
        <v>24</v>
      </c>
      <c r="E100" s="106">
        <v>12266109.27</v>
      </c>
      <c r="F100" s="92"/>
      <c r="G100" s="133">
        <v>16.420000000000002</v>
      </c>
      <c r="H100" s="92"/>
      <c r="I100" s="91">
        <v>35</v>
      </c>
      <c r="J100" s="92"/>
      <c r="K100" s="178">
        <v>26</v>
      </c>
      <c r="M100" s="132">
        <v>-1</v>
      </c>
      <c r="N100" s="92"/>
      <c r="O100" s="174">
        <v>2.8857142857142857</v>
      </c>
      <c r="P100" s="174"/>
      <c r="Q100" s="174">
        <v>3.2</v>
      </c>
      <c r="R100" s="108"/>
      <c r="S100" s="108">
        <f t="shared" si="7"/>
        <v>392515.49663999997</v>
      </c>
    </row>
    <row r="101" spans="1:19" ht="13" x14ac:dyDescent="0.3">
      <c r="A101" s="36"/>
      <c r="B101" s="3">
        <v>343</v>
      </c>
      <c r="C101" s="2" t="s">
        <v>25</v>
      </c>
      <c r="E101" s="106">
        <v>116783557.59999999</v>
      </c>
      <c r="F101" s="92"/>
      <c r="G101" s="133">
        <v>18.7</v>
      </c>
      <c r="H101" s="92" t="s">
        <v>48</v>
      </c>
      <c r="I101" s="91">
        <v>35</v>
      </c>
      <c r="J101" s="92" t="s">
        <v>48</v>
      </c>
      <c r="K101" s="178">
        <v>25</v>
      </c>
      <c r="L101" s="92" t="s">
        <v>48</v>
      </c>
      <c r="M101" s="132">
        <v>0</v>
      </c>
      <c r="N101" s="92"/>
      <c r="O101" s="174">
        <v>2.8571428571428572</v>
      </c>
      <c r="P101" s="174"/>
      <c r="Q101" s="174">
        <v>3.3000000000000003</v>
      </c>
      <c r="R101" s="108"/>
      <c r="S101" s="108">
        <f t="shared" si="7"/>
        <v>3853857.4007999999</v>
      </c>
    </row>
    <row r="102" spans="1:19" s="102" customFormat="1" ht="13" x14ac:dyDescent="0.3">
      <c r="A102" s="36"/>
      <c r="B102" s="3">
        <v>343.1</v>
      </c>
      <c r="C102" s="2" t="s">
        <v>108</v>
      </c>
      <c r="D102" s="86"/>
      <c r="E102" s="106">
        <v>18238492.609999999</v>
      </c>
      <c r="F102" s="92"/>
      <c r="G102" s="133">
        <v>18.7</v>
      </c>
      <c r="H102" s="92" t="s">
        <v>48</v>
      </c>
      <c r="I102" s="91">
        <v>35</v>
      </c>
      <c r="J102" s="92" t="s">
        <v>48</v>
      </c>
      <c r="K102" s="178">
        <v>25</v>
      </c>
      <c r="L102" s="92" t="s">
        <v>48</v>
      </c>
      <c r="M102" s="132">
        <v>0</v>
      </c>
      <c r="N102" s="92"/>
      <c r="O102" s="174">
        <v>2.8571428571428572</v>
      </c>
      <c r="P102" s="174"/>
      <c r="Q102" s="174">
        <v>3.3000000000000003</v>
      </c>
      <c r="R102" s="108"/>
      <c r="S102" s="108">
        <f t="shared" si="7"/>
        <v>601870.25612999999</v>
      </c>
    </row>
    <row r="103" spans="1:19" ht="13" x14ac:dyDescent="0.3">
      <c r="A103" s="36"/>
      <c r="B103" s="3">
        <v>344</v>
      </c>
      <c r="C103" s="2" t="s">
        <v>26</v>
      </c>
      <c r="E103" s="106">
        <v>36537035.990000002</v>
      </c>
      <c r="F103" s="92"/>
      <c r="G103" s="133">
        <v>21.38</v>
      </c>
      <c r="H103" s="92"/>
      <c r="I103" s="91">
        <v>35</v>
      </c>
      <c r="J103" s="92"/>
      <c r="K103" s="178">
        <v>27</v>
      </c>
      <c r="M103" s="132">
        <v>0</v>
      </c>
      <c r="N103" s="92"/>
      <c r="O103" s="174">
        <v>2.8571428571428572</v>
      </c>
      <c r="P103" s="174"/>
      <c r="Q103" s="174">
        <v>2.9000000000000004</v>
      </c>
      <c r="R103" s="108"/>
      <c r="S103" s="108">
        <f t="shared" si="7"/>
        <v>1059574.0437100003</v>
      </c>
    </row>
    <row r="104" spans="1:19" ht="13" x14ac:dyDescent="0.3">
      <c r="A104" s="36"/>
      <c r="B104" s="3">
        <v>345</v>
      </c>
      <c r="C104" s="2" t="s">
        <v>22</v>
      </c>
      <c r="E104" s="106">
        <v>17318730.23</v>
      </c>
      <c r="F104" s="92"/>
      <c r="G104" s="133">
        <v>23.16</v>
      </c>
      <c r="H104" s="92"/>
      <c r="I104" s="91">
        <v>35</v>
      </c>
      <c r="J104" s="92"/>
      <c r="K104" s="178">
        <v>26</v>
      </c>
      <c r="M104" s="132">
        <v>-1</v>
      </c>
      <c r="N104" s="92"/>
      <c r="O104" s="174">
        <v>2.8857142857142857</v>
      </c>
      <c r="P104" s="174"/>
      <c r="Q104" s="174">
        <v>3.2</v>
      </c>
      <c r="R104" s="108"/>
      <c r="S104" s="108">
        <f t="shared" si="7"/>
        <v>554199.36736000003</v>
      </c>
    </row>
    <row r="105" spans="1:19" ht="13" x14ac:dyDescent="0.3">
      <c r="A105" s="36"/>
      <c r="B105" s="3">
        <v>346</v>
      </c>
      <c r="C105" s="2" t="s">
        <v>23</v>
      </c>
      <c r="E105" s="134">
        <v>2810489.88</v>
      </c>
      <c r="F105" s="92"/>
      <c r="G105" s="133">
        <v>21.94</v>
      </c>
      <c r="H105" s="92"/>
      <c r="I105" s="91">
        <v>35</v>
      </c>
      <c r="J105" s="92"/>
      <c r="K105" s="178">
        <v>27</v>
      </c>
      <c r="M105" s="132">
        <v>-1</v>
      </c>
      <c r="N105" s="92"/>
      <c r="O105" s="174">
        <v>2.8857142857142857</v>
      </c>
      <c r="P105" s="174"/>
      <c r="Q105" s="174">
        <v>3.0999999999999996</v>
      </c>
      <c r="R105" s="108"/>
      <c r="S105" s="114">
        <f t="shared" si="7"/>
        <v>87125.18627999998</v>
      </c>
    </row>
    <row r="106" spans="1:19" s="102" customFormat="1" ht="13" x14ac:dyDescent="0.3">
      <c r="A106" s="131"/>
      <c r="B106" s="11" t="s">
        <v>151</v>
      </c>
      <c r="C106" s="17"/>
      <c r="E106" s="113">
        <f>SUBTOTAL(9,E99:E105)</f>
        <v>222957998.28999999</v>
      </c>
      <c r="F106" s="94"/>
      <c r="G106" s="94"/>
      <c r="H106" s="94"/>
      <c r="I106" s="93"/>
      <c r="J106" s="94"/>
      <c r="K106" s="179"/>
      <c r="M106" s="103"/>
      <c r="N106" s="94"/>
      <c r="O106" s="173">
        <v>2.8612942257707035</v>
      </c>
      <c r="P106" s="173"/>
      <c r="Q106" s="173">
        <f>S106/E106*100</f>
        <v>3.1845664672118001</v>
      </c>
      <c r="R106" s="117"/>
      <c r="S106" s="117">
        <f>SUBTOTAL(9,S99:S105)</f>
        <v>7100245.649509999</v>
      </c>
    </row>
    <row r="107" spans="1:19" ht="13" x14ac:dyDescent="0.3">
      <c r="A107" s="36"/>
      <c r="B107" s="3"/>
      <c r="C107" s="2"/>
      <c r="E107" s="106"/>
      <c r="F107" s="92"/>
      <c r="G107" s="92"/>
      <c r="H107" s="92"/>
      <c r="I107" s="95"/>
      <c r="J107" s="92"/>
      <c r="K107" s="180"/>
      <c r="M107" s="132"/>
      <c r="N107" s="92"/>
      <c r="O107" s="174"/>
      <c r="P107" s="174"/>
      <c r="Q107" s="174"/>
      <c r="R107" s="108"/>
      <c r="S107" s="108"/>
    </row>
    <row r="108" spans="1:19" ht="13" x14ac:dyDescent="0.3">
      <c r="A108" s="36"/>
      <c r="B108" s="11" t="s">
        <v>60</v>
      </c>
      <c r="C108" s="2"/>
      <c r="E108" s="106"/>
      <c r="F108" s="92"/>
      <c r="G108" s="92"/>
      <c r="H108" s="92"/>
      <c r="I108" s="95"/>
      <c r="J108" s="92"/>
      <c r="K108" s="180"/>
      <c r="M108" s="132"/>
      <c r="N108" s="92"/>
      <c r="O108" s="174"/>
      <c r="P108" s="174"/>
      <c r="Q108" s="174"/>
      <c r="R108" s="108"/>
      <c r="S108" s="108"/>
    </row>
    <row r="109" spans="1:19" ht="13" x14ac:dyDescent="0.3">
      <c r="A109" s="36"/>
      <c r="B109" s="3">
        <v>341</v>
      </c>
      <c r="C109" s="2" t="s">
        <v>6</v>
      </c>
      <c r="E109" s="106">
        <v>11029927.15</v>
      </c>
      <c r="F109" s="92"/>
      <c r="G109" s="133">
        <v>15.459999999999999</v>
      </c>
      <c r="H109" s="92"/>
      <c r="I109" s="91">
        <v>35</v>
      </c>
      <c r="J109" s="92"/>
      <c r="K109" s="178">
        <v>24</v>
      </c>
      <c r="M109" s="132">
        <v>0</v>
      </c>
      <c r="N109" s="92"/>
      <c r="O109" s="174">
        <v>2.8571428571428572</v>
      </c>
      <c r="P109" s="174"/>
      <c r="Q109" s="174">
        <v>2.9000000000000004</v>
      </c>
      <c r="R109" s="108"/>
      <c r="S109" s="108">
        <f t="shared" ref="S109:S115" si="8">IFERROR($E109*(Q109/100),0)</f>
        <v>319867.88735000009</v>
      </c>
    </row>
    <row r="110" spans="1:19" ht="13" x14ac:dyDescent="0.3">
      <c r="A110" s="36"/>
      <c r="B110" s="3">
        <v>342</v>
      </c>
      <c r="C110" s="2" t="s">
        <v>24</v>
      </c>
      <c r="E110" s="106">
        <v>14185199.23</v>
      </c>
      <c r="F110" s="92"/>
      <c r="G110" s="133">
        <v>9.2899999999999991</v>
      </c>
      <c r="H110" s="92"/>
      <c r="I110" s="91">
        <v>35</v>
      </c>
      <c r="J110" s="92"/>
      <c r="K110" s="178">
        <v>23</v>
      </c>
      <c r="M110" s="132">
        <v>-1</v>
      </c>
      <c r="N110" s="92"/>
      <c r="O110" s="174">
        <v>2.8857142857142857</v>
      </c>
      <c r="P110" s="174"/>
      <c r="Q110" s="174">
        <v>3.2</v>
      </c>
      <c r="R110" s="108"/>
      <c r="S110" s="108">
        <f t="shared" si="8"/>
        <v>453926.37536000001</v>
      </c>
    </row>
    <row r="111" spans="1:19" ht="13" x14ac:dyDescent="0.3">
      <c r="A111" s="36"/>
      <c r="B111" s="3">
        <v>343</v>
      </c>
      <c r="C111" s="2" t="s">
        <v>25</v>
      </c>
      <c r="E111" s="106">
        <v>136251614.61000001</v>
      </c>
      <c r="F111" s="92"/>
      <c r="G111" s="133">
        <v>12.98</v>
      </c>
      <c r="H111" s="92" t="s">
        <v>48</v>
      </c>
      <c r="I111" s="91">
        <v>35</v>
      </c>
      <c r="J111" s="92" t="s">
        <v>48</v>
      </c>
      <c r="K111" s="178">
        <v>22</v>
      </c>
      <c r="L111" s="92" t="s">
        <v>48</v>
      </c>
      <c r="M111" s="132">
        <v>0</v>
      </c>
      <c r="N111" s="92"/>
      <c r="O111" s="174">
        <v>2.8571428571428572</v>
      </c>
      <c r="P111" s="174"/>
      <c r="Q111" s="174">
        <v>3.3000000000000003</v>
      </c>
      <c r="R111" s="108"/>
      <c r="S111" s="108">
        <f t="shared" si="8"/>
        <v>4496303.2821300011</v>
      </c>
    </row>
    <row r="112" spans="1:19" s="102" customFormat="1" ht="13" x14ac:dyDescent="0.3">
      <c r="A112" s="36"/>
      <c r="B112" s="3">
        <v>343.1</v>
      </c>
      <c r="C112" s="2" t="s">
        <v>108</v>
      </c>
      <c r="D112" s="86"/>
      <c r="E112" s="106">
        <v>61695253.420000002</v>
      </c>
      <c r="F112" s="92"/>
      <c r="G112" s="133">
        <v>12.98</v>
      </c>
      <c r="H112" s="92" t="s">
        <v>48</v>
      </c>
      <c r="I112" s="91">
        <v>35</v>
      </c>
      <c r="J112" s="92" t="s">
        <v>48</v>
      </c>
      <c r="K112" s="178">
        <v>22</v>
      </c>
      <c r="L112" s="92" t="s">
        <v>48</v>
      </c>
      <c r="M112" s="132">
        <v>0</v>
      </c>
      <c r="N112" s="92"/>
      <c r="O112" s="174">
        <v>2.8571428571428572</v>
      </c>
      <c r="P112" s="174"/>
      <c r="Q112" s="174">
        <v>3.3000000000000003</v>
      </c>
      <c r="R112" s="108"/>
      <c r="S112" s="108">
        <f t="shared" si="8"/>
        <v>2035943.3628600002</v>
      </c>
    </row>
    <row r="113" spans="1:19" ht="13" x14ac:dyDescent="0.3">
      <c r="A113" s="36"/>
      <c r="B113" s="3">
        <v>344</v>
      </c>
      <c r="C113" s="2" t="s">
        <v>26</v>
      </c>
      <c r="E113" s="106">
        <v>53392821.530000001</v>
      </c>
      <c r="F113" s="92"/>
      <c r="G113" s="133">
        <v>14.799999999999999</v>
      </c>
      <c r="H113" s="92"/>
      <c r="I113" s="91">
        <v>35</v>
      </c>
      <c r="J113" s="92"/>
      <c r="K113" s="178">
        <v>24</v>
      </c>
      <c r="M113" s="132">
        <v>0</v>
      </c>
      <c r="N113" s="92"/>
      <c r="O113" s="174">
        <v>2.8571428571428572</v>
      </c>
      <c r="P113" s="174"/>
      <c r="Q113" s="174">
        <v>2.9</v>
      </c>
      <c r="R113" s="108"/>
      <c r="S113" s="108">
        <f t="shared" si="8"/>
        <v>1548391.8243699998</v>
      </c>
    </row>
    <row r="114" spans="1:19" ht="13" x14ac:dyDescent="0.3">
      <c r="A114" s="36"/>
      <c r="B114" s="3">
        <v>345</v>
      </c>
      <c r="C114" s="2" t="s">
        <v>22</v>
      </c>
      <c r="E114" s="106">
        <v>22193779.469999999</v>
      </c>
      <c r="F114" s="92"/>
      <c r="G114" s="133">
        <v>16.189999999999998</v>
      </c>
      <c r="H114" s="92"/>
      <c r="I114" s="91">
        <v>35</v>
      </c>
      <c r="J114" s="92"/>
      <c r="K114" s="178">
        <v>23</v>
      </c>
      <c r="M114" s="132">
        <v>-1</v>
      </c>
      <c r="N114" s="92"/>
      <c r="O114" s="174">
        <v>2.8857142857142857</v>
      </c>
      <c r="P114" s="174"/>
      <c r="Q114" s="174">
        <v>3.1999999999999993</v>
      </c>
      <c r="R114" s="108"/>
      <c r="S114" s="108">
        <f t="shared" si="8"/>
        <v>710200.94303999981</v>
      </c>
    </row>
    <row r="115" spans="1:19" ht="13" x14ac:dyDescent="0.3">
      <c r="A115" s="36"/>
      <c r="B115" s="3">
        <v>346</v>
      </c>
      <c r="C115" s="2" t="s">
        <v>23</v>
      </c>
      <c r="E115" s="134">
        <v>1575017.26</v>
      </c>
      <c r="F115" s="92"/>
      <c r="G115" s="133">
        <v>15.21</v>
      </c>
      <c r="H115" s="92"/>
      <c r="I115" s="91">
        <v>35</v>
      </c>
      <c r="J115" s="92"/>
      <c r="K115" s="178">
        <v>24</v>
      </c>
      <c r="M115" s="132">
        <v>-1</v>
      </c>
      <c r="N115" s="92"/>
      <c r="O115" s="174">
        <v>2.8857142857142857</v>
      </c>
      <c r="P115" s="174"/>
      <c r="Q115" s="174">
        <v>3.0999999999999996</v>
      </c>
      <c r="R115" s="108"/>
      <c r="S115" s="114">
        <f t="shared" si="8"/>
        <v>48825.535059999995</v>
      </c>
    </row>
    <row r="116" spans="1:19" s="102" customFormat="1" ht="13" x14ac:dyDescent="0.3">
      <c r="A116" s="131"/>
      <c r="B116" s="11" t="s">
        <v>152</v>
      </c>
      <c r="C116" s="17"/>
      <c r="E116" s="113">
        <f>SUBTOTAL(9,E109:E115)</f>
        <v>300323612.67000008</v>
      </c>
      <c r="F116" s="94"/>
      <c r="G116" s="94"/>
      <c r="H116" s="94"/>
      <c r="I116" s="93"/>
      <c r="J116" s="94"/>
      <c r="K116" s="179"/>
      <c r="M116" s="103"/>
      <c r="N116" s="94"/>
      <c r="O116" s="173">
        <v>2.8607536284536121</v>
      </c>
      <c r="P116" s="173"/>
      <c r="Q116" s="173">
        <f>S116/E116*100</f>
        <v>3.2010334201504862</v>
      </c>
      <c r="R116" s="117"/>
      <c r="S116" s="117">
        <f>SUBTOTAL(9,S109:S115)</f>
        <v>9613459.2101700027</v>
      </c>
    </row>
    <row r="117" spans="1:19" ht="13" x14ac:dyDescent="0.3">
      <c r="A117" s="36"/>
      <c r="B117" s="3"/>
      <c r="C117" s="2"/>
      <c r="E117" s="106"/>
      <c r="F117" s="92"/>
      <c r="G117" s="92"/>
      <c r="H117" s="92"/>
      <c r="I117" s="95"/>
      <c r="J117" s="92"/>
      <c r="K117" s="180"/>
      <c r="M117" s="132"/>
      <c r="N117" s="92"/>
      <c r="O117" s="174"/>
      <c r="P117" s="174"/>
      <c r="Q117" s="174"/>
      <c r="R117" s="108"/>
      <c r="S117" s="108"/>
    </row>
    <row r="118" spans="1:19" ht="13" x14ac:dyDescent="0.3">
      <c r="A118" s="36"/>
      <c r="B118" s="11" t="s">
        <v>57</v>
      </c>
      <c r="C118" s="2"/>
      <c r="E118" s="106"/>
      <c r="F118" s="92"/>
      <c r="G118" s="92"/>
      <c r="H118" s="92"/>
      <c r="I118" s="95"/>
      <c r="J118" s="92"/>
      <c r="K118" s="180"/>
      <c r="M118" s="132"/>
      <c r="N118" s="92"/>
      <c r="O118" s="174"/>
      <c r="P118" s="174"/>
      <c r="Q118" s="174"/>
      <c r="R118" s="108"/>
      <c r="S118" s="108"/>
    </row>
    <row r="119" spans="1:19" ht="13" x14ac:dyDescent="0.3">
      <c r="A119" s="36"/>
      <c r="B119" s="3">
        <v>341</v>
      </c>
      <c r="C119" s="2" t="s">
        <v>6</v>
      </c>
      <c r="E119" s="106">
        <v>13413551.73</v>
      </c>
      <c r="F119" s="92"/>
      <c r="G119" s="133">
        <v>8.61</v>
      </c>
      <c r="H119" s="92"/>
      <c r="I119" s="91">
        <v>35</v>
      </c>
      <c r="J119" s="92"/>
      <c r="K119" s="178">
        <v>31</v>
      </c>
      <c r="M119" s="132">
        <v>0</v>
      </c>
      <c r="N119" s="92"/>
      <c r="O119" s="174">
        <v>2.8571428571428572</v>
      </c>
      <c r="P119" s="174"/>
      <c r="Q119" s="174">
        <v>2.9000000000000004</v>
      </c>
      <c r="R119" s="108"/>
      <c r="S119" s="108">
        <f t="shared" ref="S119:S125" si="9">IFERROR($E119*(Q119/100),0)</f>
        <v>388993.00017000007</v>
      </c>
    </row>
    <row r="120" spans="1:19" ht="13" x14ac:dyDescent="0.3">
      <c r="A120" s="36"/>
      <c r="B120" s="3">
        <v>342</v>
      </c>
      <c r="C120" s="2" t="s">
        <v>24</v>
      </c>
      <c r="E120" s="106">
        <v>7521487.0800000001</v>
      </c>
      <c r="F120" s="92"/>
      <c r="G120" s="133">
        <v>7.1</v>
      </c>
      <c r="H120" s="92"/>
      <c r="I120" s="91">
        <v>35</v>
      </c>
      <c r="J120" s="92"/>
      <c r="K120" s="178">
        <v>29</v>
      </c>
      <c r="M120" s="132">
        <v>-1</v>
      </c>
      <c r="N120" s="92"/>
      <c r="O120" s="174">
        <v>2.8857142857142857</v>
      </c>
      <c r="P120" s="174"/>
      <c r="Q120" s="174">
        <v>3.2</v>
      </c>
      <c r="R120" s="108"/>
      <c r="S120" s="108">
        <f t="shared" si="9"/>
        <v>240687.58656</v>
      </c>
    </row>
    <row r="121" spans="1:19" ht="13" x14ac:dyDescent="0.3">
      <c r="A121" s="36"/>
      <c r="B121" s="3">
        <v>343</v>
      </c>
      <c r="C121" s="2" t="s">
        <v>25</v>
      </c>
      <c r="E121" s="106">
        <v>133491424.58</v>
      </c>
      <c r="F121" s="92"/>
      <c r="G121" s="133">
        <v>7.17</v>
      </c>
      <c r="H121" s="92" t="s">
        <v>48</v>
      </c>
      <c r="I121" s="91">
        <v>35</v>
      </c>
      <c r="J121" s="92" t="s">
        <v>48</v>
      </c>
      <c r="K121" s="178">
        <v>28</v>
      </c>
      <c r="L121" s="92" t="s">
        <v>48</v>
      </c>
      <c r="M121" s="132">
        <v>0</v>
      </c>
      <c r="N121" s="92"/>
      <c r="O121" s="174">
        <v>2.8571428571428572</v>
      </c>
      <c r="P121" s="174"/>
      <c r="Q121" s="174">
        <v>3.2799999999999994</v>
      </c>
      <c r="R121" s="108"/>
      <c r="S121" s="108">
        <f t="shared" si="9"/>
        <v>4378518.7262239996</v>
      </c>
    </row>
    <row r="122" spans="1:19" s="102" customFormat="1" ht="13" x14ac:dyDescent="0.3">
      <c r="A122" s="36"/>
      <c r="B122" s="3">
        <v>343.1</v>
      </c>
      <c r="C122" s="2" t="s">
        <v>108</v>
      </c>
      <c r="D122" s="86"/>
      <c r="E122" s="106">
        <v>55504395.700000003</v>
      </c>
      <c r="F122" s="92"/>
      <c r="G122" s="133">
        <v>7.17</v>
      </c>
      <c r="H122" s="92" t="s">
        <v>48</v>
      </c>
      <c r="I122" s="91">
        <v>35</v>
      </c>
      <c r="J122" s="92" t="s">
        <v>48</v>
      </c>
      <c r="K122" s="178">
        <v>28</v>
      </c>
      <c r="L122" s="92" t="s">
        <v>48</v>
      </c>
      <c r="M122" s="132">
        <v>0</v>
      </c>
      <c r="N122" s="92"/>
      <c r="O122" s="174">
        <v>2.8571428571428572</v>
      </c>
      <c r="P122" s="174"/>
      <c r="Q122" s="174">
        <v>3.2799999999999994</v>
      </c>
      <c r="R122" s="108"/>
      <c r="S122" s="108">
        <f t="shared" si="9"/>
        <v>1820544.1789599999</v>
      </c>
    </row>
    <row r="123" spans="1:19" ht="13" x14ac:dyDescent="0.3">
      <c r="A123" s="36"/>
      <c r="B123" s="3">
        <v>344</v>
      </c>
      <c r="C123" s="2" t="s">
        <v>26</v>
      </c>
      <c r="E123" s="106">
        <v>45358845.590000004</v>
      </c>
      <c r="F123" s="92"/>
      <c r="G123" s="133">
        <v>8.2199999999999989</v>
      </c>
      <c r="H123" s="92"/>
      <c r="I123" s="91">
        <v>35</v>
      </c>
      <c r="J123" s="92"/>
      <c r="K123" s="178">
        <v>31</v>
      </c>
      <c r="M123" s="132">
        <v>0</v>
      </c>
      <c r="N123" s="92"/>
      <c r="O123" s="174">
        <v>2.8571428571428572</v>
      </c>
      <c r="P123" s="174"/>
      <c r="Q123" s="174">
        <v>2.9</v>
      </c>
      <c r="R123" s="108"/>
      <c r="S123" s="108">
        <f t="shared" si="9"/>
        <v>1315406.52211</v>
      </c>
    </row>
    <row r="124" spans="1:19" ht="13" x14ac:dyDescent="0.3">
      <c r="A124" s="36"/>
      <c r="B124" s="3">
        <v>345</v>
      </c>
      <c r="C124" s="2" t="s">
        <v>22</v>
      </c>
      <c r="E124" s="106">
        <v>24768545</v>
      </c>
      <c r="F124" s="92"/>
      <c r="G124" s="133">
        <v>9.09</v>
      </c>
      <c r="H124" s="92"/>
      <c r="I124" s="91">
        <v>35</v>
      </c>
      <c r="J124" s="92"/>
      <c r="K124" s="178">
        <v>29</v>
      </c>
      <c r="M124" s="132">
        <v>-1</v>
      </c>
      <c r="N124" s="92"/>
      <c r="O124" s="174">
        <v>2.8857142857142857</v>
      </c>
      <c r="P124" s="174"/>
      <c r="Q124" s="174">
        <v>3.1999999999999993</v>
      </c>
      <c r="R124" s="108"/>
      <c r="S124" s="108">
        <f t="shared" si="9"/>
        <v>792593.43999999983</v>
      </c>
    </row>
    <row r="125" spans="1:19" ht="13" x14ac:dyDescent="0.3">
      <c r="A125" s="36"/>
      <c r="B125" s="3">
        <v>346</v>
      </c>
      <c r="C125" s="2" t="s">
        <v>23</v>
      </c>
      <c r="E125" s="134">
        <v>8129118.3899999997</v>
      </c>
      <c r="F125" s="92"/>
      <c r="G125" s="133">
        <v>8.4599999999999991</v>
      </c>
      <c r="H125" s="92"/>
      <c r="I125" s="91">
        <v>35</v>
      </c>
      <c r="J125" s="92"/>
      <c r="K125" s="178">
        <v>31</v>
      </c>
      <c r="M125" s="132">
        <v>-1</v>
      </c>
      <c r="N125" s="92"/>
      <c r="O125" s="174">
        <v>2.8857142857142857</v>
      </c>
      <c r="P125" s="174"/>
      <c r="Q125" s="174">
        <v>3.1003225806451611</v>
      </c>
      <c r="R125" s="108"/>
      <c r="S125" s="114">
        <f t="shared" si="9"/>
        <v>252028.89305254834</v>
      </c>
    </row>
    <row r="126" spans="1:19" s="102" customFormat="1" ht="13" x14ac:dyDescent="0.3">
      <c r="A126" s="131"/>
      <c r="B126" s="11" t="s">
        <v>153</v>
      </c>
      <c r="C126" s="17"/>
      <c r="E126" s="135">
        <f>SUBTOTAL(9,E119:E125)</f>
        <v>288187368.06999993</v>
      </c>
      <c r="F126" s="94"/>
      <c r="G126" s="94"/>
      <c r="H126" s="94"/>
      <c r="I126" s="93"/>
      <c r="J126" s="94"/>
      <c r="K126" s="179"/>
      <c r="M126" s="103"/>
      <c r="N126" s="94"/>
      <c r="O126" s="173">
        <v>2.8611500864614272</v>
      </c>
      <c r="P126" s="173"/>
      <c r="Q126" s="173">
        <f>S126/E126*100</f>
        <v>3.1884715865980011</v>
      </c>
      <c r="R126" s="117"/>
      <c r="S126" s="115">
        <f>SUBTOTAL(9,S119:S125)</f>
        <v>9188772.3470765483</v>
      </c>
    </row>
    <row r="127" spans="1:19" ht="13" x14ac:dyDescent="0.3">
      <c r="A127" s="36"/>
      <c r="B127" s="3"/>
      <c r="C127" s="2"/>
      <c r="E127" s="106"/>
      <c r="F127" s="92"/>
      <c r="G127" s="92"/>
      <c r="H127" s="92"/>
      <c r="I127" s="95"/>
      <c r="J127" s="92"/>
      <c r="K127" s="180"/>
      <c r="M127" s="132"/>
      <c r="N127" s="92"/>
      <c r="O127" s="174"/>
      <c r="P127" s="174"/>
      <c r="Q127" s="174"/>
      <c r="R127" s="108"/>
      <c r="S127" s="108"/>
    </row>
    <row r="128" spans="1:19" s="102" customFormat="1" ht="13" x14ac:dyDescent="0.3">
      <c r="A128" s="131" t="s">
        <v>113</v>
      </c>
      <c r="B128" s="11"/>
      <c r="C128" s="17"/>
      <c r="E128" s="140">
        <f>SUBTOTAL(9,E88:E125)</f>
        <v>1262021704.1100001</v>
      </c>
      <c r="F128" s="101"/>
      <c r="G128" s="101"/>
      <c r="H128" s="101"/>
      <c r="I128" s="100"/>
      <c r="J128" s="101"/>
      <c r="K128" s="183"/>
      <c r="M128" s="103"/>
      <c r="N128" s="101"/>
      <c r="O128" s="177">
        <v>2.8034211532778341</v>
      </c>
      <c r="P128" s="177"/>
      <c r="Q128" s="177">
        <f>S128/E128*100</f>
        <v>3.1719845052239659</v>
      </c>
      <c r="R128" s="120"/>
      <c r="S128" s="120">
        <f>SUBTOTAL(9,S88:S125)</f>
        <v>40031132.906932652</v>
      </c>
    </row>
    <row r="129" spans="1:19" s="102" customFormat="1" ht="13" x14ac:dyDescent="0.3">
      <c r="A129" s="131"/>
      <c r="B129" s="11"/>
      <c r="C129" s="17"/>
      <c r="E129" s="141"/>
      <c r="F129" s="94"/>
      <c r="G129" s="94"/>
      <c r="H129" s="94"/>
      <c r="I129" s="93"/>
      <c r="J129" s="94"/>
      <c r="K129" s="179"/>
      <c r="M129" s="103"/>
      <c r="N129" s="94"/>
      <c r="O129" s="173"/>
      <c r="P129" s="173"/>
      <c r="Q129" s="173"/>
      <c r="R129" s="121"/>
      <c r="S129" s="121"/>
    </row>
    <row r="130" spans="1:19" s="102" customFormat="1" ht="13" x14ac:dyDescent="0.3">
      <c r="A130" s="131" t="s">
        <v>75</v>
      </c>
      <c r="B130" s="11"/>
      <c r="C130" s="17"/>
      <c r="E130" s="113"/>
      <c r="F130" s="94"/>
      <c r="G130" s="94"/>
      <c r="H130" s="94"/>
      <c r="I130" s="93"/>
      <c r="J130" s="94"/>
      <c r="K130" s="179"/>
      <c r="M130" s="103"/>
      <c r="N130" s="94"/>
      <c r="O130" s="173"/>
      <c r="P130" s="173"/>
      <c r="Q130" s="173"/>
      <c r="R130" s="117"/>
      <c r="S130" s="117"/>
    </row>
    <row r="131" spans="1:19" ht="13" x14ac:dyDescent="0.3">
      <c r="A131" s="36"/>
      <c r="B131" s="3"/>
      <c r="C131" s="2"/>
      <c r="E131" s="106"/>
      <c r="F131" s="92"/>
      <c r="G131" s="92"/>
      <c r="H131" s="92"/>
      <c r="I131" s="95"/>
      <c r="J131" s="92"/>
      <c r="K131" s="180"/>
      <c r="M131" s="132"/>
      <c r="N131" s="92"/>
      <c r="O131" s="174"/>
      <c r="P131" s="174"/>
      <c r="Q131" s="174"/>
      <c r="R131" s="108"/>
      <c r="S131" s="108"/>
    </row>
    <row r="132" spans="1:19" ht="13" x14ac:dyDescent="0.3">
      <c r="A132" s="36"/>
      <c r="B132" s="11" t="s">
        <v>75</v>
      </c>
      <c r="C132" s="2"/>
      <c r="E132" s="106"/>
      <c r="F132" s="92"/>
      <c r="G132" s="92"/>
      <c r="H132" s="92"/>
      <c r="I132" s="95"/>
      <c r="J132" s="92"/>
      <c r="K132" s="180"/>
      <c r="M132" s="132"/>
      <c r="N132" s="92"/>
      <c r="O132" s="174"/>
      <c r="P132" s="174"/>
      <c r="Q132" s="174"/>
      <c r="R132" s="108"/>
      <c r="S132" s="108"/>
    </row>
    <row r="133" spans="1:19" ht="13" x14ac:dyDescent="0.3">
      <c r="A133" s="36"/>
      <c r="B133" s="3">
        <v>341</v>
      </c>
      <c r="C133" s="2" t="s">
        <v>6</v>
      </c>
      <c r="E133" s="106">
        <v>11379373.99</v>
      </c>
      <c r="F133" s="92"/>
      <c r="G133" s="133">
        <v>32.019999999999996</v>
      </c>
      <c r="H133" s="92"/>
      <c r="I133" s="91">
        <v>43</v>
      </c>
      <c r="J133" s="92"/>
      <c r="K133" s="178">
        <v>28</v>
      </c>
      <c r="M133" s="132">
        <v>0</v>
      </c>
      <c r="N133" s="92"/>
      <c r="O133" s="174">
        <v>2.3255813953488373</v>
      </c>
      <c r="P133" s="174"/>
      <c r="Q133" s="174">
        <v>1.6957142857142857</v>
      </c>
      <c r="R133" s="108"/>
      <c r="S133" s="108">
        <f t="shared" ref="S133:S139" si="10">IFERROR($E133*(Q133/100),0)</f>
        <v>192961.67037328574</v>
      </c>
    </row>
    <row r="134" spans="1:19" ht="13" x14ac:dyDescent="0.3">
      <c r="A134" s="36"/>
      <c r="B134" s="3">
        <v>342</v>
      </c>
      <c r="C134" s="2" t="s">
        <v>24</v>
      </c>
      <c r="E134" s="106">
        <v>4799836.83</v>
      </c>
      <c r="F134" s="92"/>
      <c r="G134" s="133">
        <v>22.33</v>
      </c>
      <c r="H134" s="92"/>
      <c r="I134" s="91">
        <v>43</v>
      </c>
      <c r="J134" s="92"/>
      <c r="K134" s="178">
        <v>27</v>
      </c>
      <c r="M134" s="132">
        <v>-1</v>
      </c>
      <c r="N134" s="92"/>
      <c r="O134" s="174">
        <v>2.3488372093023258</v>
      </c>
      <c r="P134" s="174"/>
      <c r="Q134" s="174">
        <v>1.8403703703703704</v>
      </c>
      <c r="R134" s="108"/>
      <c r="S134" s="108">
        <f t="shared" si="10"/>
        <v>88334.774845444437</v>
      </c>
    </row>
    <row r="135" spans="1:19" ht="13" x14ac:dyDescent="0.3">
      <c r="A135" s="36"/>
      <c r="B135" s="3">
        <v>343</v>
      </c>
      <c r="C135" s="2" t="s">
        <v>25</v>
      </c>
      <c r="E135" s="106">
        <v>28665466.390000001</v>
      </c>
      <c r="F135" s="92"/>
      <c r="G135" s="133">
        <v>24.45</v>
      </c>
      <c r="H135" s="92" t="s">
        <v>48</v>
      </c>
      <c r="I135" s="91">
        <v>43</v>
      </c>
      <c r="J135" s="92" t="s">
        <v>48</v>
      </c>
      <c r="K135" s="178">
        <v>26</v>
      </c>
      <c r="L135" s="92" t="s">
        <v>48</v>
      </c>
      <c r="M135" s="132">
        <v>0</v>
      </c>
      <c r="N135" s="92"/>
      <c r="O135" s="174">
        <v>2.3255813953488373</v>
      </c>
      <c r="P135" s="174"/>
      <c r="Q135" s="174">
        <v>1.3884615384615384</v>
      </c>
      <c r="R135" s="108"/>
      <c r="S135" s="108">
        <f t="shared" si="10"/>
        <v>398008.97564576921</v>
      </c>
    </row>
    <row r="136" spans="1:19" s="102" customFormat="1" ht="13" x14ac:dyDescent="0.3">
      <c r="A136" s="36"/>
      <c r="B136" s="3">
        <v>343.1</v>
      </c>
      <c r="C136" s="2" t="s">
        <v>108</v>
      </c>
      <c r="D136" s="86"/>
      <c r="E136" s="106">
        <v>24778434.530000001</v>
      </c>
      <c r="F136" s="92"/>
      <c r="G136" s="133">
        <v>24.45</v>
      </c>
      <c r="H136" s="92" t="s">
        <v>48</v>
      </c>
      <c r="I136" s="91">
        <v>43</v>
      </c>
      <c r="J136" s="92" t="s">
        <v>48</v>
      </c>
      <c r="K136" s="178">
        <v>26</v>
      </c>
      <c r="L136" s="92" t="s">
        <v>48</v>
      </c>
      <c r="M136" s="132">
        <v>0</v>
      </c>
      <c r="N136" s="92"/>
      <c r="O136" s="174">
        <v>2.3255813953488373</v>
      </c>
      <c r="P136" s="174"/>
      <c r="Q136" s="174">
        <v>1.3884615384615384</v>
      </c>
      <c r="R136" s="108"/>
      <c r="S136" s="108">
        <f t="shared" si="10"/>
        <v>344039.0332819231</v>
      </c>
    </row>
    <row r="137" spans="1:19" ht="13" x14ac:dyDescent="0.3">
      <c r="A137" s="36"/>
      <c r="B137" s="3">
        <v>344</v>
      </c>
      <c r="C137" s="2" t="s">
        <v>26</v>
      </c>
      <c r="E137" s="106">
        <v>9967744.4499999993</v>
      </c>
      <c r="F137" s="92"/>
      <c r="G137" s="133">
        <v>27.77</v>
      </c>
      <c r="H137" s="92"/>
      <c r="I137" s="91">
        <v>44</v>
      </c>
      <c r="J137" s="92"/>
      <c r="K137" s="178">
        <v>27</v>
      </c>
      <c r="M137" s="132">
        <v>0</v>
      </c>
      <c r="N137" s="92"/>
      <c r="O137" s="174">
        <v>2.2727272727272729</v>
      </c>
      <c r="P137" s="174"/>
      <c r="Q137" s="174">
        <v>1.7766666666666671</v>
      </c>
      <c r="R137" s="108"/>
      <c r="S137" s="108">
        <f t="shared" si="10"/>
        <v>177093.5930616667</v>
      </c>
    </row>
    <row r="138" spans="1:19" ht="13" x14ac:dyDescent="0.3">
      <c r="A138" s="36"/>
      <c r="B138" s="3">
        <v>345</v>
      </c>
      <c r="C138" s="2" t="s">
        <v>22</v>
      </c>
      <c r="E138" s="106">
        <v>7942569.2599999998</v>
      </c>
      <c r="F138" s="92"/>
      <c r="G138" s="133">
        <v>31.480000000000004</v>
      </c>
      <c r="H138" s="92"/>
      <c r="I138" s="91">
        <v>44</v>
      </c>
      <c r="J138" s="92"/>
      <c r="K138" s="178">
        <v>27</v>
      </c>
      <c r="M138" s="132">
        <v>-1</v>
      </c>
      <c r="N138" s="92"/>
      <c r="O138" s="174">
        <v>2.2954545454545454</v>
      </c>
      <c r="P138" s="174"/>
      <c r="Q138" s="174">
        <v>2.0670370370370375</v>
      </c>
      <c r="R138" s="108"/>
      <c r="S138" s="108">
        <f t="shared" si="10"/>
        <v>164175.84829651855</v>
      </c>
    </row>
    <row r="139" spans="1:19" ht="13" x14ac:dyDescent="0.3">
      <c r="A139" s="36"/>
      <c r="B139" s="3">
        <v>346</v>
      </c>
      <c r="C139" s="2" t="s">
        <v>23</v>
      </c>
      <c r="E139" s="134">
        <v>1597269.83</v>
      </c>
      <c r="F139" s="92"/>
      <c r="G139" s="133">
        <v>27.450000000000003</v>
      </c>
      <c r="H139" s="92"/>
      <c r="I139" s="91">
        <v>44</v>
      </c>
      <c r="J139" s="92"/>
      <c r="K139" s="178">
        <v>28</v>
      </c>
      <c r="M139" s="132">
        <v>-1</v>
      </c>
      <c r="N139" s="92"/>
      <c r="O139" s="174">
        <v>2.2954545454545454</v>
      </c>
      <c r="P139" s="174"/>
      <c r="Q139" s="174">
        <v>1.4</v>
      </c>
      <c r="R139" s="108"/>
      <c r="S139" s="114">
        <f t="shared" si="10"/>
        <v>22361.777619999997</v>
      </c>
    </row>
    <row r="140" spans="1:19" s="102" customFormat="1" ht="13" x14ac:dyDescent="0.3">
      <c r="A140" s="131"/>
      <c r="B140" s="11" t="s">
        <v>137</v>
      </c>
      <c r="C140" s="17"/>
      <c r="E140" s="135">
        <f>SUBTOTAL(9,E133:E139)</f>
        <v>89130695.280000016</v>
      </c>
      <c r="F140" s="94"/>
      <c r="G140" s="94"/>
      <c r="H140" s="94"/>
      <c r="I140" s="93"/>
      <c r="J140" s="94"/>
      <c r="K140" s="179"/>
      <c r="M140" s="103"/>
      <c r="N140" s="94"/>
      <c r="O140" s="173">
        <v>2.3176983919326957</v>
      </c>
      <c r="P140" s="173"/>
      <c r="Q140" s="173">
        <f>S140/E140*100</f>
        <v>1.556114499912165</v>
      </c>
      <c r="R140" s="117"/>
      <c r="S140" s="115">
        <f>SUBTOTAL(9,S133:S139)</f>
        <v>1386975.6731246079</v>
      </c>
    </row>
    <row r="141" spans="1:19" ht="13" x14ac:dyDescent="0.3">
      <c r="A141" s="36"/>
      <c r="B141" s="3"/>
      <c r="C141" s="2"/>
      <c r="E141" s="106"/>
      <c r="F141" s="92"/>
      <c r="G141" s="92"/>
      <c r="H141" s="92"/>
      <c r="I141" s="95"/>
      <c r="J141" s="92"/>
      <c r="K141" s="180"/>
      <c r="M141" s="132"/>
      <c r="N141" s="92"/>
      <c r="O141" s="174"/>
      <c r="P141" s="174"/>
      <c r="Q141" s="174"/>
      <c r="R141" s="108"/>
      <c r="S141" s="108"/>
    </row>
    <row r="142" spans="1:19" s="102" customFormat="1" ht="13" x14ac:dyDescent="0.3">
      <c r="A142" s="131" t="s">
        <v>137</v>
      </c>
      <c r="B142" s="11"/>
      <c r="C142" s="17"/>
      <c r="E142" s="138">
        <f>SUBTOTAL(9,E133:E141)</f>
        <v>89130695.280000016</v>
      </c>
      <c r="F142" s="101"/>
      <c r="G142" s="101"/>
      <c r="H142" s="101"/>
      <c r="I142" s="100"/>
      <c r="J142" s="101"/>
      <c r="K142" s="183"/>
      <c r="M142" s="103"/>
      <c r="N142" s="101"/>
      <c r="O142" s="177">
        <v>2.3176983919326957</v>
      </c>
      <c r="P142" s="177"/>
      <c r="Q142" s="177">
        <f>S142/E142*100</f>
        <v>1.556114499912165</v>
      </c>
      <c r="R142" s="120"/>
      <c r="S142" s="118">
        <f>SUBTOTAL(9,S133:S141)</f>
        <v>1386975.6731246079</v>
      </c>
    </row>
    <row r="143" spans="1:19" s="102" customFormat="1" ht="13" x14ac:dyDescent="0.3">
      <c r="A143" s="131"/>
      <c r="B143" s="11"/>
      <c r="C143" s="17"/>
      <c r="E143" s="141"/>
      <c r="F143" s="94"/>
      <c r="G143" s="94"/>
      <c r="H143" s="94"/>
      <c r="I143" s="93"/>
      <c r="J143" s="94"/>
      <c r="K143" s="179"/>
      <c r="M143" s="103"/>
      <c r="N143" s="94"/>
      <c r="O143" s="173"/>
      <c r="P143" s="173"/>
      <c r="Q143" s="173"/>
      <c r="R143" s="121"/>
      <c r="S143" s="121"/>
    </row>
    <row r="144" spans="1:19" s="102" customFormat="1" ht="13" x14ac:dyDescent="0.3">
      <c r="A144" s="12" t="s">
        <v>49</v>
      </c>
      <c r="B144" s="11"/>
      <c r="C144" s="17"/>
      <c r="E144" s="142">
        <f>SUBTOTAL(9,E46:E143)</f>
        <v>3883321361.8000007</v>
      </c>
      <c r="F144" s="105"/>
      <c r="G144" s="105"/>
      <c r="H144" s="105"/>
      <c r="I144" s="104"/>
      <c r="J144" s="105"/>
      <c r="K144" s="184"/>
      <c r="M144" s="103"/>
      <c r="N144" s="105"/>
      <c r="O144" s="171">
        <v>2.8276127461124139</v>
      </c>
      <c r="P144" s="171"/>
      <c r="Q144" s="171">
        <f>S144/E144*100</f>
        <v>3.1094731923352761</v>
      </c>
      <c r="R144" s="122"/>
      <c r="S144" s="122">
        <f>SUBTOTAL(9,S46:S143)</f>
        <v>120750836.71740021</v>
      </c>
    </row>
    <row r="145" spans="1:19" s="102" customFormat="1" ht="13" x14ac:dyDescent="0.3">
      <c r="A145" s="12"/>
      <c r="B145" s="11"/>
      <c r="C145" s="17"/>
      <c r="E145" s="142"/>
      <c r="F145" s="105"/>
      <c r="G145" s="105"/>
      <c r="H145" s="105"/>
      <c r="I145" s="104"/>
      <c r="J145" s="105"/>
      <c r="K145" s="184"/>
      <c r="M145" s="103"/>
      <c r="N145" s="105"/>
      <c r="O145" s="171"/>
      <c r="P145" s="171"/>
      <c r="Q145" s="171"/>
      <c r="R145" s="122"/>
      <c r="S145" s="122"/>
    </row>
    <row r="146" spans="1:19" s="102" customFormat="1" ht="13" x14ac:dyDescent="0.3">
      <c r="A146" s="12"/>
      <c r="B146" s="11"/>
      <c r="C146" s="17"/>
      <c r="E146" s="142"/>
      <c r="F146" s="105"/>
      <c r="G146" s="105"/>
      <c r="H146" s="105"/>
      <c r="I146" s="104"/>
      <c r="J146" s="105"/>
      <c r="K146" s="184"/>
      <c r="M146" s="103"/>
      <c r="N146" s="105"/>
      <c r="O146" s="171"/>
      <c r="P146" s="171"/>
      <c r="Q146" s="171"/>
      <c r="R146" s="122"/>
      <c r="S146" s="122"/>
    </row>
    <row r="147" spans="1:19" ht="13" x14ac:dyDescent="0.3">
      <c r="A147" s="12" t="s">
        <v>110</v>
      </c>
      <c r="B147" s="3"/>
      <c r="C147" s="2"/>
      <c r="E147" s="106"/>
      <c r="F147" s="92"/>
      <c r="G147" s="92"/>
      <c r="H147" s="92"/>
      <c r="I147" s="95"/>
      <c r="J147" s="92"/>
      <c r="K147" s="180"/>
      <c r="M147" s="132"/>
      <c r="N147" s="92"/>
      <c r="O147" s="174"/>
      <c r="P147" s="174"/>
      <c r="Q147" s="174"/>
      <c r="R147" s="108"/>
      <c r="S147" s="108"/>
    </row>
    <row r="148" spans="1:19" ht="13" x14ac:dyDescent="0.3">
      <c r="A148" s="36"/>
      <c r="B148" s="3"/>
      <c r="C148" s="2"/>
      <c r="E148" s="106"/>
      <c r="F148" s="92"/>
      <c r="G148" s="92"/>
      <c r="H148" s="92"/>
      <c r="I148" s="95"/>
      <c r="J148" s="92"/>
      <c r="K148" s="180"/>
      <c r="M148" s="132"/>
      <c r="N148" s="92"/>
      <c r="O148" s="174"/>
      <c r="P148" s="174"/>
      <c r="Q148" s="174"/>
      <c r="R148" s="108"/>
      <c r="S148" s="108"/>
    </row>
    <row r="149" spans="1:19" ht="13" x14ac:dyDescent="0.3">
      <c r="A149" s="131" t="s">
        <v>76</v>
      </c>
      <c r="B149" s="3"/>
      <c r="C149" s="2"/>
      <c r="E149" s="106"/>
      <c r="F149" s="92"/>
      <c r="G149" s="92"/>
      <c r="H149" s="92"/>
      <c r="I149" s="95"/>
      <c r="J149" s="92"/>
      <c r="K149" s="180"/>
      <c r="M149" s="132"/>
      <c r="N149" s="92"/>
      <c r="O149" s="174"/>
      <c r="P149" s="174"/>
      <c r="Q149" s="174"/>
      <c r="R149" s="108"/>
      <c r="S149" s="108"/>
    </row>
    <row r="150" spans="1:19" ht="13" x14ac:dyDescent="0.3">
      <c r="A150" s="36"/>
      <c r="B150" s="3"/>
      <c r="C150" s="2"/>
      <c r="E150" s="106"/>
      <c r="F150" s="92"/>
      <c r="G150" s="92"/>
      <c r="H150" s="92"/>
      <c r="I150" s="95"/>
      <c r="J150" s="92"/>
      <c r="K150" s="180"/>
      <c r="M150" s="132"/>
      <c r="N150" s="92"/>
      <c r="O150" s="174"/>
      <c r="P150" s="174"/>
      <c r="Q150" s="174"/>
      <c r="R150" s="108"/>
      <c r="S150" s="108"/>
    </row>
    <row r="151" spans="1:19" ht="13" x14ac:dyDescent="0.3">
      <c r="A151" s="36"/>
      <c r="B151" s="11" t="s">
        <v>105</v>
      </c>
      <c r="C151" s="2"/>
      <c r="E151" s="106"/>
      <c r="F151" s="92"/>
      <c r="G151" s="92"/>
      <c r="H151" s="92"/>
      <c r="I151" s="95"/>
      <c r="J151" s="92"/>
      <c r="K151" s="180"/>
      <c r="M151" s="132"/>
      <c r="N151" s="92"/>
      <c r="O151" s="174"/>
      <c r="P151" s="174"/>
      <c r="Q151" s="174"/>
      <c r="R151" s="108"/>
      <c r="S151" s="108"/>
    </row>
    <row r="152" spans="1:19" ht="13" x14ac:dyDescent="0.3">
      <c r="A152" s="36"/>
      <c r="B152" s="3">
        <v>341</v>
      </c>
      <c r="C152" s="2" t="s">
        <v>6</v>
      </c>
      <c r="E152" s="106">
        <v>1929606.28</v>
      </c>
      <c r="F152" s="92"/>
      <c r="G152" s="133">
        <v>66.12</v>
      </c>
      <c r="H152" s="92"/>
      <c r="I152" s="91">
        <v>55</v>
      </c>
      <c r="J152" s="92"/>
      <c r="K152" s="178">
        <v>17.399999999999999</v>
      </c>
      <c r="M152" s="132">
        <v>0</v>
      </c>
      <c r="N152" s="92"/>
      <c r="O152" s="174">
        <v>1.8181818181818181</v>
      </c>
      <c r="P152" s="174"/>
      <c r="Q152" s="174">
        <v>1.6936781609195404</v>
      </c>
      <c r="R152" s="108"/>
      <c r="S152" s="108">
        <f t="shared" ref="S152:S157" si="11">IFERROR($E152*(Q152/100),0)</f>
        <v>32681.320156091959</v>
      </c>
    </row>
    <row r="153" spans="1:19" ht="13" x14ac:dyDescent="0.3">
      <c r="A153" s="36"/>
      <c r="B153" s="3">
        <v>342</v>
      </c>
      <c r="C153" s="2" t="s">
        <v>24</v>
      </c>
      <c r="E153" s="106">
        <v>3376377.83</v>
      </c>
      <c r="F153" s="92"/>
      <c r="G153" s="133">
        <v>38.879999999999995</v>
      </c>
      <c r="H153" s="92"/>
      <c r="I153" s="91">
        <v>55</v>
      </c>
      <c r="J153" s="92"/>
      <c r="K153" s="178">
        <v>16.8</v>
      </c>
      <c r="M153" s="132">
        <v>-1</v>
      </c>
      <c r="N153" s="92"/>
      <c r="O153" s="174">
        <v>1.8363636363636364</v>
      </c>
      <c r="P153" s="174"/>
      <c r="Q153" s="174">
        <v>2.9999999999999996</v>
      </c>
      <c r="R153" s="108"/>
      <c r="S153" s="108">
        <f t="shared" si="11"/>
        <v>101291.33489999999</v>
      </c>
    </row>
    <row r="154" spans="1:19" ht="13" x14ac:dyDescent="0.3">
      <c r="A154" s="36"/>
      <c r="B154" s="3">
        <v>343</v>
      </c>
      <c r="C154" s="2" t="s">
        <v>25</v>
      </c>
      <c r="E154" s="106">
        <v>10314474.109999999</v>
      </c>
      <c r="F154" s="92"/>
      <c r="G154" s="133">
        <v>36.83</v>
      </c>
      <c r="H154" s="92"/>
      <c r="I154" s="91">
        <v>55</v>
      </c>
      <c r="J154" s="92"/>
      <c r="K154" s="178">
        <v>16.399999999999999</v>
      </c>
      <c r="L154" s="92"/>
      <c r="M154" s="132">
        <v>0</v>
      </c>
      <c r="N154" s="92"/>
      <c r="O154" s="174">
        <v>1.8181818181818181</v>
      </c>
      <c r="P154" s="174"/>
      <c r="Q154" s="174">
        <v>1.5609756097560969</v>
      </c>
      <c r="R154" s="108"/>
      <c r="S154" s="108">
        <f t="shared" si="11"/>
        <v>161006.42513170725</v>
      </c>
    </row>
    <row r="155" spans="1:19" ht="13" x14ac:dyDescent="0.3">
      <c r="A155" s="36"/>
      <c r="B155" s="3">
        <v>344</v>
      </c>
      <c r="C155" s="2" t="s">
        <v>26</v>
      </c>
      <c r="E155" s="106">
        <v>4589899.4400000004</v>
      </c>
      <c r="F155" s="92"/>
      <c r="G155" s="133">
        <v>58.76</v>
      </c>
      <c r="H155" s="92"/>
      <c r="I155" s="91">
        <v>55</v>
      </c>
      <c r="J155" s="92"/>
      <c r="K155" s="178">
        <v>16.899999999999999</v>
      </c>
      <c r="M155" s="132">
        <v>0</v>
      </c>
      <c r="N155" s="92"/>
      <c r="O155" s="174">
        <v>1.8181818181818181</v>
      </c>
      <c r="P155" s="174"/>
      <c r="Q155" s="174">
        <v>2.1000000000000005</v>
      </c>
      <c r="R155" s="108"/>
      <c r="S155" s="108">
        <f t="shared" si="11"/>
        <v>96387.888240000029</v>
      </c>
    </row>
    <row r="156" spans="1:19" ht="13" x14ac:dyDescent="0.3">
      <c r="A156" s="36"/>
      <c r="B156" s="3">
        <v>345</v>
      </c>
      <c r="C156" s="2" t="s">
        <v>22</v>
      </c>
      <c r="E156" s="106">
        <v>3520756.14</v>
      </c>
      <c r="F156" s="92"/>
      <c r="G156" s="133">
        <v>66.69</v>
      </c>
      <c r="H156" s="92"/>
      <c r="I156" s="91">
        <v>55</v>
      </c>
      <c r="J156" s="92"/>
      <c r="K156" s="178">
        <v>16.899999999999999</v>
      </c>
      <c r="M156" s="132">
        <v>-1</v>
      </c>
      <c r="N156" s="92"/>
      <c r="O156" s="174">
        <v>1.8363636363636364</v>
      </c>
      <c r="P156" s="174"/>
      <c r="Q156" s="174">
        <v>1.7940828402366864</v>
      </c>
      <c r="R156" s="108"/>
      <c r="S156" s="108">
        <f t="shared" si="11"/>
        <v>63165.281754319534</v>
      </c>
    </row>
    <row r="157" spans="1:19" ht="13" x14ac:dyDescent="0.3">
      <c r="A157" s="36"/>
      <c r="B157" s="3">
        <v>346</v>
      </c>
      <c r="C157" s="2" t="s">
        <v>23</v>
      </c>
      <c r="E157" s="134">
        <v>213593.84</v>
      </c>
      <c r="F157" s="92"/>
      <c r="G157" s="133">
        <v>47.21</v>
      </c>
      <c r="H157" s="92"/>
      <c r="I157" s="91">
        <v>55</v>
      </c>
      <c r="J157" s="92"/>
      <c r="K157" s="178">
        <v>17.2</v>
      </c>
      <c r="M157" s="132">
        <v>-1</v>
      </c>
      <c r="N157" s="92"/>
      <c r="O157" s="174">
        <v>1.8363636363636364</v>
      </c>
      <c r="P157" s="174"/>
      <c r="Q157" s="174">
        <v>0.42034883720930283</v>
      </c>
      <c r="R157" s="108"/>
      <c r="S157" s="114">
        <f t="shared" si="11"/>
        <v>897.83922279069873</v>
      </c>
    </row>
    <row r="158" spans="1:19" s="102" customFormat="1" ht="13" x14ac:dyDescent="0.3">
      <c r="A158" s="131"/>
      <c r="B158" s="11" t="s">
        <v>154</v>
      </c>
      <c r="C158" s="17"/>
      <c r="E158" s="135">
        <f>SUBTOTAL(9,E152:E157)</f>
        <v>23944707.640000001</v>
      </c>
      <c r="F158" s="94"/>
      <c r="G158" s="94"/>
      <c r="H158" s="94"/>
      <c r="I158" s="93"/>
      <c r="J158" s="94"/>
      <c r="K158" s="179"/>
      <c r="M158" s="103"/>
      <c r="N158" s="94"/>
      <c r="O158" s="173">
        <v>1.823581172482801</v>
      </c>
      <c r="P158" s="173"/>
      <c r="Q158" s="173">
        <f>S158/E158*100</f>
        <v>1.9020073088890275</v>
      </c>
      <c r="R158" s="117"/>
      <c r="S158" s="115">
        <f>SUBTOTAL(9,S152:S157)</f>
        <v>455430.08940490941</v>
      </c>
    </row>
    <row r="159" spans="1:19" ht="13" x14ac:dyDescent="0.3">
      <c r="A159" s="36"/>
      <c r="B159" s="3"/>
      <c r="C159" s="2"/>
      <c r="E159" s="106"/>
      <c r="F159" s="92"/>
      <c r="G159" s="92"/>
      <c r="H159" s="92"/>
      <c r="I159" s="95"/>
      <c r="J159" s="92"/>
      <c r="K159" s="180"/>
      <c r="M159" s="132"/>
      <c r="N159" s="92"/>
      <c r="O159" s="174"/>
      <c r="P159" s="174"/>
      <c r="Q159" s="174"/>
      <c r="R159" s="108"/>
      <c r="S159" s="108"/>
    </row>
    <row r="160" spans="1:19" ht="13" x14ac:dyDescent="0.3">
      <c r="A160" s="36"/>
      <c r="B160" s="11" t="s">
        <v>106</v>
      </c>
      <c r="C160" s="2"/>
      <c r="E160" s="106"/>
      <c r="F160" s="92"/>
      <c r="G160" s="92"/>
      <c r="H160" s="92"/>
      <c r="I160" s="95"/>
      <c r="J160" s="92"/>
      <c r="K160" s="180"/>
      <c r="M160" s="132"/>
      <c r="N160" s="92"/>
      <c r="O160" s="174"/>
      <c r="P160" s="174"/>
      <c r="Q160" s="174"/>
      <c r="R160" s="108"/>
      <c r="S160" s="108"/>
    </row>
    <row r="161" spans="1:19" ht="13" x14ac:dyDescent="0.3">
      <c r="A161" s="36"/>
      <c r="B161" s="3">
        <v>341</v>
      </c>
      <c r="C161" s="2" t="s">
        <v>6</v>
      </c>
      <c r="E161" s="106">
        <v>562069.94999999995</v>
      </c>
      <c r="F161" s="92"/>
      <c r="G161" s="133">
        <v>66.12</v>
      </c>
      <c r="H161" s="92"/>
      <c r="I161" s="91">
        <v>55</v>
      </c>
      <c r="J161" s="92"/>
      <c r="K161" s="178">
        <v>17.399999999999999</v>
      </c>
      <c r="M161" s="132">
        <v>0</v>
      </c>
      <c r="N161" s="92"/>
      <c r="O161" s="174">
        <v>1.8181818181818181</v>
      </c>
      <c r="P161" s="174"/>
      <c r="Q161" s="174">
        <v>1.6936781609195404</v>
      </c>
      <c r="R161" s="108"/>
      <c r="S161" s="108">
        <f t="shared" ref="S161:S166" si="12">IFERROR($E161*(Q161/100),0)</f>
        <v>9519.6559922413799</v>
      </c>
    </row>
    <row r="162" spans="1:19" ht="13" x14ac:dyDescent="0.3">
      <c r="A162" s="36"/>
      <c r="B162" s="3">
        <v>342</v>
      </c>
      <c r="C162" s="2" t="s">
        <v>24</v>
      </c>
      <c r="E162" s="106">
        <v>154960.18</v>
      </c>
      <c r="F162" s="92"/>
      <c r="G162" s="133">
        <v>38.879999999999995</v>
      </c>
      <c r="H162" s="92"/>
      <c r="I162" s="91">
        <v>55</v>
      </c>
      <c r="J162" s="92"/>
      <c r="K162" s="178">
        <v>16.8</v>
      </c>
      <c r="M162" s="132">
        <v>-1</v>
      </c>
      <c r="N162" s="92"/>
      <c r="O162" s="174">
        <v>1.8363636363636364</v>
      </c>
      <c r="P162" s="174"/>
      <c r="Q162" s="174">
        <v>2.9999999999999996</v>
      </c>
      <c r="R162" s="108"/>
      <c r="S162" s="108">
        <f t="shared" si="12"/>
        <v>4648.8053999999993</v>
      </c>
    </row>
    <row r="163" spans="1:19" ht="13" x14ac:dyDescent="0.3">
      <c r="A163" s="36"/>
      <c r="B163" s="3">
        <v>343</v>
      </c>
      <c r="C163" s="2" t="s">
        <v>25</v>
      </c>
      <c r="E163" s="106">
        <v>12202086.08</v>
      </c>
      <c r="F163" s="92"/>
      <c r="G163" s="133">
        <v>36.83</v>
      </c>
      <c r="H163" s="92"/>
      <c r="I163" s="91">
        <v>55</v>
      </c>
      <c r="J163" s="92"/>
      <c r="K163" s="178">
        <v>16.399999999999999</v>
      </c>
      <c r="L163" s="92"/>
      <c r="M163" s="132">
        <v>0</v>
      </c>
      <c r="N163" s="92"/>
      <c r="O163" s="174">
        <v>1.8181818181818181</v>
      </c>
      <c r="P163" s="174"/>
      <c r="Q163" s="174">
        <v>1.5609756097560969</v>
      </c>
      <c r="R163" s="108"/>
      <c r="S163" s="108">
        <f t="shared" si="12"/>
        <v>190471.58759024381</v>
      </c>
    </row>
    <row r="164" spans="1:19" ht="13" x14ac:dyDescent="0.3">
      <c r="A164" s="36"/>
      <c r="B164" s="3">
        <v>344</v>
      </c>
      <c r="C164" s="2" t="s">
        <v>26</v>
      </c>
      <c r="E164" s="106">
        <v>2164934.29</v>
      </c>
      <c r="F164" s="92"/>
      <c r="G164" s="133">
        <v>58.76</v>
      </c>
      <c r="H164" s="92"/>
      <c r="I164" s="91">
        <v>55</v>
      </c>
      <c r="J164" s="92"/>
      <c r="K164" s="178">
        <v>16.899999999999999</v>
      </c>
      <c r="M164" s="132">
        <v>0</v>
      </c>
      <c r="N164" s="92"/>
      <c r="O164" s="174">
        <v>1.8181818181818181</v>
      </c>
      <c r="P164" s="174"/>
      <c r="Q164" s="174">
        <v>2.1000000000000005</v>
      </c>
      <c r="R164" s="108"/>
      <c r="S164" s="108">
        <f t="shared" si="12"/>
        <v>45463.620090000011</v>
      </c>
    </row>
    <row r="165" spans="1:19" ht="13" x14ac:dyDescent="0.3">
      <c r="A165" s="36"/>
      <c r="B165" s="3">
        <v>345</v>
      </c>
      <c r="C165" s="2" t="s">
        <v>22</v>
      </c>
      <c r="E165" s="106">
        <v>249298.95</v>
      </c>
      <c r="F165" s="92"/>
      <c r="G165" s="133">
        <v>66.69</v>
      </c>
      <c r="H165" s="92"/>
      <c r="I165" s="91">
        <v>55</v>
      </c>
      <c r="J165" s="92"/>
      <c r="K165" s="178">
        <v>16.899999999999999</v>
      </c>
      <c r="M165" s="132">
        <v>-1</v>
      </c>
      <c r="N165" s="92"/>
      <c r="O165" s="174">
        <v>1.8363636363636364</v>
      </c>
      <c r="P165" s="174"/>
      <c r="Q165" s="174">
        <v>1.7940828402366864</v>
      </c>
      <c r="R165" s="108"/>
      <c r="S165" s="108">
        <f t="shared" si="12"/>
        <v>4472.6296828402374</v>
      </c>
    </row>
    <row r="166" spans="1:19" ht="13" x14ac:dyDescent="0.3">
      <c r="A166" s="36"/>
      <c r="B166" s="3">
        <v>346</v>
      </c>
      <c r="C166" s="2" t="s">
        <v>23</v>
      </c>
      <c r="E166" s="134">
        <v>4486.1400000000003</v>
      </c>
      <c r="F166" s="92"/>
      <c r="G166" s="133">
        <v>47.21</v>
      </c>
      <c r="H166" s="92"/>
      <c r="I166" s="91">
        <v>55</v>
      </c>
      <c r="J166" s="92"/>
      <c r="K166" s="178">
        <v>17.2</v>
      </c>
      <c r="M166" s="132">
        <v>-1</v>
      </c>
      <c r="N166" s="92"/>
      <c r="O166" s="174">
        <v>1.8363636363636364</v>
      </c>
      <c r="P166" s="174"/>
      <c r="Q166" s="174">
        <v>0.42034883720930283</v>
      </c>
      <c r="R166" s="108"/>
      <c r="S166" s="114">
        <f t="shared" si="12"/>
        <v>18.857437325581419</v>
      </c>
    </row>
    <row r="167" spans="1:19" s="102" customFormat="1" ht="13" x14ac:dyDescent="0.3">
      <c r="A167" s="131"/>
      <c r="B167" s="11" t="s">
        <v>155</v>
      </c>
      <c r="C167" s="17"/>
      <c r="E167" s="135">
        <f>SUBTOTAL(9,E161:E166)</f>
        <v>15337835.59</v>
      </c>
      <c r="F167" s="94"/>
      <c r="G167" s="94"/>
      <c r="H167" s="94"/>
      <c r="I167" s="93"/>
      <c r="J167" s="94"/>
      <c r="K167" s="179"/>
      <c r="M167" s="103"/>
      <c r="N167" s="94"/>
      <c r="O167" s="173">
        <v>1.8186663540955206</v>
      </c>
      <c r="P167" s="173"/>
      <c r="Q167" s="173">
        <f>S167/E167*100</f>
        <v>1.6599157990625655</v>
      </c>
      <c r="R167" s="117"/>
      <c r="S167" s="115">
        <f>SUBTOTAL(9,S161:S166)</f>
        <v>254595.15619265102</v>
      </c>
    </row>
    <row r="168" spans="1:19" ht="13" x14ac:dyDescent="0.3">
      <c r="A168" s="36"/>
      <c r="B168" s="3"/>
      <c r="C168" s="2"/>
      <c r="E168" s="106"/>
      <c r="F168" s="92"/>
      <c r="G168" s="92"/>
      <c r="H168" s="92"/>
      <c r="I168" s="95"/>
      <c r="J168" s="92"/>
      <c r="K168" s="180"/>
      <c r="M168" s="132"/>
      <c r="N168" s="92"/>
      <c r="O168" s="174"/>
      <c r="P168" s="174"/>
      <c r="Q168" s="174"/>
      <c r="R168" s="108"/>
      <c r="S168" s="108"/>
    </row>
    <row r="169" spans="1:19" s="102" customFormat="1" ht="13" x14ac:dyDescent="0.3">
      <c r="A169" s="131" t="s">
        <v>82</v>
      </c>
      <c r="B169" s="11"/>
      <c r="C169" s="17"/>
      <c r="E169" s="140">
        <f>SUBTOTAL(9,E152:E167)</f>
        <v>39282543.230000004</v>
      </c>
      <c r="F169" s="101"/>
      <c r="G169" s="101"/>
      <c r="H169" s="101"/>
      <c r="I169" s="100"/>
      <c r="J169" s="101"/>
      <c r="K169" s="183"/>
      <c r="M169" s="103"/>
      <c r="N169" s="101"/>
      <c r="O169" s="177">
        <v>1.8216621858240849</v>
      </c>
      <c r="P169" s="177"/>
      <c r="Q169" s="177">
        <f>S169/E169*100</f>
        <v>1.8074828848029252</v>
      </c>
      <c r="R169" s="120"/>
      <c r="S169" s="120">
        <f>SUBTOTAL(9,S152:S167)</f>
        <v>710025.24559756031</v>
      </c>
    </row>
    <row r="170" spans="1:19" s="102" customFormat="1" ht="13" x14ac:dyDescent="0.3">
      <c r="A170" s="131"/>
      <c r="B170" s="11"/>
      <c r="C170" s="17"/>
      <c r="E170" s="141"/>
      <c r="F170" s="94"/>
      <c r="G170" s="94"/>
      <c r="H170" s="94"/>
      <c r="I170" s="93"/>
      <c r="J170" s="94"/>
      <c r="K170" s="179"/>
      <c r="M170" s="103"/>
      <c r="N170" s="94"/>
      <c r="O170" s="173"/>
      <c r="P170" s="173"/>
      <c r="Q170" s="173"/>
      <c r="R170" s="121"/>
      <c r="S170" s="121"/>
    </row>
    <row r="171" spans="1:19" ht="13" x14ac:dyDescent="0.3">
      <c r="A171" s="131" t="s">
        <v>78</v>
      </c>
      <c r="B171" s="3"/>
      <c r="C171" s="2"/>
      <c r="E171" s="106"/>
      <c r="F171" s="92"/>
      <c r="G171" s="92"/>
      <c r="H171" s="92"/>
      <c r="I171" s="95"/>
      <c r="J171" s="92"/>
      <c r="K171" s="180"/>
      <c r="M171" s="132"/>
      <c r="N171" s="92"/>
      <c r="O171" s="174"/>
      <c r="P171" s="174"/>
      <c r="Q171" s="174"/>
      <c r="R171" s="108"/>
      <c r="S171" s="108"/>
    </row>
    <row r="172" spans="1:19" ht="13" x14ac:dyDescent="0.3">
      <c r="A172" s="36"/>
      <c r="B172" s="3"/>
      <c r="C172" s="2"/>
      <c r="E172" s="106"/>
      <c r="F172" s="92"/>
      <c r="G172" s="92"/>
      <c r="H172" s="92"/>
      <c r="I172" s="95"/>
      <c r="J172" s="92"/>
      <c r="K172" s="180"/>
      <c r="M172" s="132"/>
      <c r="N172" s="92"/>
      <c r="O172" s="174"/>
      <c r="P172" s="174"/>
      <c r="Q172" s="174"/>
      <c r="R172" s="108"/>
      <c r="S172" s="108"/>
    </row>
    <row r="173" spans="1:19" ht="13" x14ac:dyDescent="0.3">
      <c r="A173" s="36"/>
      <c r="B173" s="11" t="s">
        <v>96</v>
      </c>
      <c r="C173" s="2"/>
      <c r="E173" s="106"/>
      <c r="F173" s="92"/>
      <c r="G173" s="92"/>
      <c r="H173" s="92"/>
      <c r="I173" s="95"/>
      <c r="J173" s="92"/>
      <c r="K173" s="180"/>
      <c r="M173" s="132"/>
      <c r="N173" s="92"/>
      <c r="O173" s="174"/>
      <c r="P173" s="174"/>
      <c r="Q173" s="174"/>
      <c r="R173" s="108"/>
      <c r="S173" s="108"/>
    </row>
    <row r="174" spans="1:19" ht="13" x14ac:dyDescent="0.3">
      <c r="A174" s="36"/>
      <c r="B174" s="3">
        <v>341</v>
      </c>
      <c r="C174" s="2" t="s">
        <v>6</v>
      </c>
      <c r="E174" s="106">
        <v>1950448.14</v>
      </c>
      <c r="F174" s="92"/>
      <c r="G174" s="133">
        <v>55.169999999999995</v>
      </c>
      <c r="H174" s="92"/>
      <c r="I174" s="91">
        <v>56</v>
      </c>
      <c r="J174" s="92"/>
      <c r="K174" s="178">
        <v>19.399999999999999</v>
      </c>
      <c r="M174" s="132">
        <v>0</v>
      </c>
      <c r="N174" s="92"/>
      <c r="O174" s="174">
        <v>1.7857142857142858</v>
      </c>
      <c r="P174" s="174"/>
      <c r="Q174" s="174">
        <v>1.0242268041237121</v>
      </c>
      <c r="R174" s="108"/>
      <c r="S174" s="108">
        <f t="shared" ref="S174:S179" si="13">IFERROR($E174*(Q174/100),0)</f>
        <v>19977.012650412387</v>
      </c>
    </row>
    <row r="175" spans="1:19" s="102" customFormat="1" ht="13" x14ac:dyDescent="0.3">
      <c r="A175" s="36"/>
      <c r="B175" s="3">
        <v>342</v>
      </c>
      <c r="C175" s="2" t="s">
        <v>24</v>
      </c>
      <c r="D175" s="86"/>
      <c r="E175" s="106">
        <v>1919075.85</v>
      </c>
      <c r="F175" s="92"/>
      <c r="G175" s="133">
        <v>29.73</v>
      </c>
      <c r="H175" s="92"/>
      <c r="I175" s="91">
        <v>56</v>
      </c>
      <c r="J175" s="92"/>
      <c r="K175" s="178">
        <v>18.600000000000001</v>
      </c>
      <c r="L175" s="86"/>
      <c r="M175" s="132">
        <v>-1</v>
      </c>
      <c r="N175" s="92"/>
      <c r="O175" s="174">
        <v>1.8035714285714286</v>
      </c>
      <c r="P175" s="174"/>
      <c r="Q175" s="174">
        <v>2.9935483870967743</v>
      </c>
      <c r="R175" s="108"/>
      <c r="S175" s="108">
        <f t="shared" si="13"/>
        <v>57448.464154838708</v>
      </c>
    </row>
    <row r="176" spans="1:19" ht="13" x14ac:dyDescent="0.3">
      <c r="A176" s="36"/>
      <c r="B176" s="3">
        <v>343</v>
      </c>
      <c r="C176" s="2" t="s">
        <v>25</v>
      </c>
      <c r="E176" s="106">
        <v>18249994.75</v>
      </c>
      <c r="F176" s="92"/>
      <c r="G176" s="133">
        <v>52.300000000000004</v>
      </c>
      <c r="H176" s="92"/>
      <c r="I176" s="91">
        <v>56</v>
      </c>
      <c r="J176" s="92"/>
      <c r="K176" s="178">
        <v>18.100000000000001</v>
      </c>
      <c r="L176" s="92"/>
      <c r="M176" s="132">
        <v>0</v>
      </c>
      <c r="N176" s="92"/>
      <c r="O176" s="174">
        <v>1.7857142857142858</v>
      </c>
      <c r="P176" s="174"/>
      <c r="Q176" s="174">
        <v>2.3149171270718232</v>
      </c>
      <c r="R176" s="108"/>
      <c r="S176" s="108">
        <f t="shared" si="13"/>
        <v>422472.25415745855</v>
      </c>
    </row>
    <row r="177" spans="1:19" s="102" customFormat="1" ht="13" x14ac:dyDescent="0.3">
      <c r="A177" s="36"/>
      <c r="B177" s="3">
        <v>344</v>
      </c>
      <c r="C177" s="2" t="s">
        <v>26</v>
      </c>
      <c r="D177" s="86"/>
      <c r="E177" s="106">
        <v>3844891.87</v>
      </c>
      <c r="F177" s="92"/>
      <c r="G177" s="133">
        <v>43.33</v>
      </c>
      <c r="H177" s="92"/>
      <c r="I177" s="91">
        <v>35</v>
      </c>
      <c r="J177" s="92"/>
      <c r="K177" s="178">
        <v>18.7</v>
      </c>
      <c r="L177" s="86"/>
      <c r="M177" s="132">
        <v>0</v>
      </c>
      <c r="N177" s="92"/>
      <c r="O177" s="174">
        <v>2.8571428571428572</v>
      </c>
      <c r="P177" s="174"/>
      <c r="Q177" s="174">
        <v>1.4064171122994653</v>
      </c>
      <c r="R177" s="108"/>
      <c r="S177" s="108">
        <f t="shared" si="13"/>
        <v>54075.217209090915</v>
      </c>
    </row>
    <row r="178" spans="1:19" s="102" customFormat="1" ht="13" x14ac:dyDescent="0.3">
      <c r="A178" s="36"/>
      <c r="B178" s="3">
        <v>345</v>
      </c>
      <c r="C178" s="2" t="s">
        <v>22</v>
      </c>
      <c r="D178" s="86"/>
      <c r="E178" s="106">
        <v>1474144.61</v>
      </c>
      <c r="F178" s="92"/>
      <c r="G178" s="133">
        <v>63.55</v>
      </c>
      <c r="H178" s="92"/>
      <c r="I178" s="91">
        <v>35</v>
      </c>
      <c r="J178" s="92"/>
      <c r="K178" s="178">
        <v>18.7</v>
      </c>
      <c r="L178" s="86"/>
      <c r="M178" s="132">
        <v>-1</v>
      </c>
      <c r="N178" s="92"/>
      <c r="O178" s="174">
        <v>2.8857142857142857</v>
      </c>
      <c r="P178" s="174"/>
      <c r="Q178" s="174">
        <v>1.8417112299465244</v>
      </c>
      <c r="R178" s="108"/>
      <c r="S178" s="108">
        <f t="shared" si="13"/>
        <v>27149.486828021396</v>
      </c>
    </row>
    <row r="179" spans="1:19" ht="13" x14ac:dyDescent="0.3">
      <c r="A179" s="36"/>
      <c r="B179" s="3">
        <v>346</v>
      </c>
      <c r="C179" s="2" t="s">
        <v>23</v>
      </c>
      <c r="E179" s="134">
        <v>581592.23</v>
      </c>
      <c r="F179" s="92"/>
      <c r="G179" s="133">
        <v>50.92</v>
      </c>
      <c r="H179" s="92"/>
      <c r="I179" s="91">
        <v>35</v>
      </c>
      <c r="J179" s="92"/>
      <c r="K179" s="178">
        <v>19.2</v>
      </c>
      <c r="M179" s="132">
        <v>-1</v>
      </c>
      <c r="N179" s="92"/>
      <c r="O179" s="174">
        <v>2.8857142857142857</v>
      </c>
      <c r="P179" s="174"/>
      <c r="Q179" s="174">
        <v>1.1322916666666663</v>
      </c>
      <c r="R179" s="108"/>
      <c r="S179" s="114">
        <f t="shared" si="13"/>
        <v>6585.3203542708306</v>
      </c>
    </row>
    <row r="180" spans="1:19" s="102" customFormat="1" ht="13" x14ac:dyDescent="0.3">
      <c r="A180" s="131"/>
      <c r="B180" s="11" t="s">
        <v>156</v>
      </c>
      <c r="C180" s="17"/>
      <c r="E180" s="135">
        <f>SUBTOTAL(9,E174:E179)</f>
        <v>28020147.450000003</v>
      </c>
      <c r="F180" s="94"/>
      <c r="G180" s="94"/>
      <c r="H180" s="94"/>
      <c r="I180" s="93"/>
      <c r="J180" s="94"/>
      <c r="K180" s="179"/>
      <c r="M180" s="103"/>
      <c r="N180" s="94"/>
      <c r="O180" s="173">
        <v>2.0146605020261692</v>
      </c>
      <c r="P180" s="173"/>
      <c r="Q180" s="173">
        <f>S180/E180*100</f>
        <v>2.0974470473533953</v>
      </c>
      <c r="R180" s="117"/>
      <c r="S180" s="115">
        <f>SUBTOTAL(9,S174:S179)</f>
        <v>587707.75535409281</v>
      </c>
    </row>
    <row r="181" spans="1:19" s="102" customFormat="1" ht="13" x14ac:dyDescent="0.3">
      <c r="A181" s="36"/>
      <c r="B181" s="3"/>
      <c r="C181" s="2"/>
      <c r="D181" s="86"/>
      <c r="E181" s="106"/>
      <c r="F181" s="92"/>
      <c r="G181" s="92"/>
      <c r="H181" s="92"/>
      <c r="I181" s="95"/>
      <c r="J181" s="92"/>
      <c r="K181" s="180"/>
      <c r="L181" s="86"/>
      <c r="M181" s="132"/>
      <c r="N181" s="92"/>
      <c r="O181" s="174"/>
      <c r="P181" s="174"/>
      <c r="Q181" s="174"/>
      <c r="R181" s="108"/>
      <c r="S181" s="108"/>
    </row>
    <row r="182" spans="1:19" s="102" customFormat="1" ht="13" x14ac:dyDescent="0.3">
      <c r="A182" s="131" t="s">
        <v>82</v>
      </c>
      <c r="B182" s="11"/>
      <c r="C182" s="17"/>
      <c r="E182" s="140">
        <f>SUBTOTAL(9,E169:E181)</f>
        <v>28020147.450000003</v>
      </c>
      <c r="F182" s="101"/>
      <c r="G182" s="101"/>
      <c r="H182" s="101"/>
      <c r="I182" s="100"/>
      <c r="J182" s="101"/>
      <c r="K182" s="183"/>
      <c r="M182" s="103"/>
      <c r="N182" s="101"/>
      <c r="O182" s="177">
        <v>2.0146605020261692</v>
      </c>
      <c r="P182" s="177"/>
      <c r="Q182" s="177">
        <f>S182/E182*100</f>
        <v>2.0974470473533953</v>
      </c>
      <c r="R182" s="120"/>
      <c r="S182" s="120">
        <f>SUBTOTAL(9,S169:S181)</f>
        <v>587707.75535409281</v>
      </c>
    </row>
    <row r="183" spans="1:19" s="102" customFormat="1" ht="13" x14ac:dyDescent="0.3">
      <c r="A183" s="36"/>
      <c r="B183" s="3"/>
      <c r="C183" s="2"/>
      <c r="D183" s="86"/>
      <c r="E183" s="106"/>
      <c r="F183" s="92"/>
      <c r="G183" s="92"/>
      <c r="H183" s="92"/>
      <c r="I183" s="95"/>
      <c r="J183" s="92"/>
      <c r="K183" s="180"/>
      <c r="L183" s="86"/>
      <c r="M183" s="132"/>
      <c r="N183" s="92"/>
      <c r="O183" s="174"/>
      <c r="P183" s="174"/>
      <c r="Q183" s="174"/>
      <c r="R183" s="108"/>
      <c r="S183" s="108"/>
    </row>
    <row r="184" spans="1:19" ht="13" x14ac:dyDescent="0.3">
      <c r="A184" s="131" t="s">
        <v>79</v>
      </c>
      <c r="B184" s="3"/>
      <c r="C184" s="2"/>
      <c r="E184" s="106"/>
      <c r="F184" s="92"/>
      <c r="G184" s="92"/>
      <c r="H184" s="92"/>
      <c r="I184" s="95"/>
      <c r="J184" s="92"/>
      <c r="K184" s="180"/>
      <c r="M184" s="132"/>
      <c r="N184" s="92"/>
      <c r="O184" s="174"/>
      <c r="P184" s="174"/>
      <c r="Q184" s="174"/>
      <c r="R184" s="108"/>
      <c r="S184" s="108"/>
    </row>
    <row r="185" spans="1:19" ht="13" x14ac:dyDescent="0.3">
      <c r="A185" s="36"/>
      <c r="B185" s="3"/>
      <c r="C185" s="2"/>
      <c r="E185" s="106"/>
      <c r="F185" s="92"/>
      <c r="G185" s="92"/>
      <c r="H185" s="92"/>
      <c r="I185" s="95"/>
      <c r="J185" s="92"/>
      <c r="K185" s="180"/>
      <c r="M185" s="132"/>
      <c r="N185" s="92"/>
      <c r="O185" s="174"/>
      <c r="P185" s="174"/>
      <c r="Q185" s="174"/>
      <c r="R185" s="108"/>
      <c r="S185" s="108"/>
    </row>
    <row r="186" spans="1:19" ht="13" x14ac:dyDescent="0.3">
      <c r="A186" s="36"/>
      <c r="B186" s="11" t="s">
        <v>99</v>
      </c>
      <c r="C186" s="2"/>
      <c r="E186" s="106"/>
      <c r="F186" s="92"/>
      <c r="G186" s="92"/>
      <c r="H186" s="92"/>
      <c r="I186" s="95"/>
      <c r="J186" s="92"/>
      <c r="K186" s="180"/>
      <c r="M186" s="132"/>
      <c r="N186" s="92"/>
      <c r="O186" s="174"/>
      <c r="P186" s="174"/>
      <c r="Q186" s="174"/>
      <c r="R186" s="108"/>
      <c r="S186" s="108"/>
    </row>
    <row r="187" spans="1:19" ht="13" x14ac:dyDescent="0.3">
      <c r="A187" s="36"/>
      <c r="B187" s="3">
        <v>341</v>
      </c>
      <c r="C187" s="2" t="s">
        <v>6</v>
      </c>
      <c r="E187" s="106">
        <v>6062984.4900000002</v>
      </c>
      <c r="F187" s="92"/>
      <c r="G187" s="133">
        <v>67.239999999999995</v>
      </c>
      <c r="H187" s="92"/>
      <c r="I187" s="91">
        <v>45</v>
      </c>
      <c r="J187" s="92"/>
      <c r="K187" s="178">
        <v>10.5</v>
      </c>
      <c r="M187" s="132">
        <v>0</v>
      </c>
      <c r="N187" s="92"/>
      <c r="O187" s="174">
        <v>2.2222222222222223</v>
      </c>
      <c r="P187" s="174"/>
      <c r="Q187" s="174">
        <v>2.7</v>
      </c>
      <c r="R187" s="108"/>
      <c r="S187" s="108">
        <f t="shared" ref="S187:S192" si="14">IFERROR($E187*(Q187/100),0)</f>
        <v>163700.58123000001</v>
      </c>
    </row>
    <row r="188" spans="1:19" ht="13" x14ac:dyDescent="0.3">
      <c r="A188" s="36"/>
      <c r="B188" s="3">
        <v>342</v>
      </c>
      <c r="C188" s="2" t="s">
        <v>24</v>
      </c>
      <c r="E188" s="106">
        <v>9084030.7300000004</v>
      </c>
      <c r="F188" s="92"/>
      <c r="G188" s="133">
        <v>67.34</v>
      </c>
      <c r="H188" s="92"/>
      <c r="I188" s="91">
        <v>45</v>
      </c>
      <c r="J188" s="92"/>
      <c r="K188" s="178">
        <v>10.3</v>
      </c>
      <c r="M188" s="132">
        <v>-1</v>
      </c>
      <c r="N188" s="92"/>
      <c r="O188" s="174">
        <v>2.2444444444444445</v>
      </c>
      <c r="P188" s="174"/>
      <c r="Q188" s="174">
        <v>2.6</v>
      </c>
      <c r="R188" s="108"/>
      <c r="S188" s="108">
        <f t="shared" si="14"/>
        <v>236184.79898000002</v>
      </c>
    </row>
    <row r="189" spans="1:19" ht="13" x14ac:dyDescent="0.3">
      <c r="A189" s="36"/>
      <c r="B189" s="3">
        <v>343</v>
      </c>
      <c r="C189" s="2" t="s">
        <v>25</v>
      </c>
      <c r="E189" s="106">
        <v>24194554.02</v>
      </c>
      <c r="F189" s="92"/>
      <c r="G189" s="133">
        <v>57.89</v>
      </c>
      <c r="H189" s="92"/>
      <c r="I189" s="91">
        <v>45</v>
      </c>
      <c r="J189" s="92"/>
      <c r="K189" s="178">
        <v>10.1</v>
      </c>
      <c r="L189" s="92"/>
      <c r="M189" s="132">
        <v>0</v>
      </c>
      <c r="N189" s="92"/>
      <c r="O189" s="174">
        <v>2.2222222222222223</v>
      </c>
      <c r="P189" s="174"/>
      <c r="Q189" s="174">
        <v>2.9999999999999996</v>
      </c>
      <c r="R189" s="108"/>
      <c r="S189" s="108">
        <f t="shared" si="14"/>
        <v>725836.62059999991</v>
      </c>
    </row>
    <row r="190" spans="1:19" ht="13" x14ac:dyDescent="0.3">
      <c r="A190" s="36"/>
      <c r="B190" s="3">
        <v>344</v>
      </c>
      <c r="C190" s="2" t="s">
        <v>26</v>
      </c>
      <c r="E190" s="106">
        <v>7850714.6100000003</v>
      </c>
      <c r="F190" s="92"/>
      <c r="G190" s="133">
        <v>73.3</v>
      </c>
      <c r="H190" s="92"/>
      <c r="I190" s="91">
        <v>56</v>
      </c>
      <c r="J190" s="92"/>
      <c r="K190" s="178">
        <v>10.3</v>
      </c>
      <c r="M190" s="132">
        <v>0</v>
      </c>
      <c r="N190" s="92"/>
      <c r="O190" s="174">
        <v>1.7857142857142858</v>
      </c>
      <c r="P190" s="174"/>
      <c r="Q190" s="174">
        <v>2.4</v>
      </c>
      <c r="R190" s="108"/>
      <c r="S190" s="108">
        <f t="shared" si="14"/>
        <v>188417.15064000001</v>
      </c>
    </row>
    <row r="191" spans="1:19" s="102" customFormat="1" ht="13" x14ac:dyDescent="0.3">
      <c r="A191" s="36"/>
      <c r="B191" s="3">
        <v>345</v>
      </c>
      <c r="C191" s="2" t="s">
        <v>22</v>
      </c>
      <c r="D191" s="86"/>
      <c r="E191" s="106">
        <v>6120852.8700000001</v>
      </c>
      <c r="F191" s="92"/>
      <c r="G191" s="133">
        <v>72.41</v>
      </c>
      <c r="H191" s="92"/>
      <c r="I191" s="91">
        <v>56</v>
      </c>
      <c r="J191" s="92"/>
      <c r="K191" s="178">
        <v>10.3</v>
      </c>
      <c r="L191" s="86"/>
      <c r="M191" s="132">
        <v>-1</v>
      </c>
      <c r="N191" s="92"/>
      <c r="O191" s="174">
        <v>1.8035714285714286</v>
      </c>
      <c r="P191" s="174"/>
      <c r="Q191" s="174">
        <v>2.5</v>
      </c>
      <c r="R191" s="108"/>
      <c r="S191" s="108">
        <f t="shared" si="14"/>
        <v>153021.32175</v>
      </c>
    </row>
    <row r="192" spans="1:19" ht="13" x14ac:dyDescent="0.3">
      <c r="A192" s="36"/>
      <c r="B192" s="3">
        <v>346</v>
      </c>
      <c r="C192" s="2" t="s">
        <v>23</v>
      </c>
      <c r="E192" s="134">
        <v>1333485.93</v>
      </c>
      <c r="F192" s="92"/>
      <c r="G192" s="133">
        <v>57.4</v>
      </c>
      <c r="H192" s="92"/>
      <c r="I192" s="91">
        <v>56</v>
      </c>
      <c r="J192" s="92"/>
      <c r="K192" s="178">
        <v>10.4</v>
      </c>
      <c r="M192" s="132">
        <v>-1</v>
      </c>
      <c r="N192" s="92"/>
      <c r="O192" s="174">
        <v>1.8035714285714286</v>
      </c>
      <c r="P192" s="174"/>
      <c r="Q192" s="174">
        <v>3.2999999999999989</v>
      </c>
      <c r="R192" s="108"/>
      <c r="S192" s="114">
        <f t="shared" si="14"/>
        <v>44005.035689999982</v>
      </c>
    </row>
    <row r="193" spans="1:19" s="102" customFormat="1" ht="13" x14ac:dyDescent="0.3">
      <c r="A193" s="131"/>
      <c r="B193" s="11" t="s">
        <v>157</v>
      </c>
      <c r="C193" s="17"/>
      <c r="E193" s="113">
        <f>SUBTOTAL(9,E187:E192)</f>
        <v>54646622.649999999</v>
      </c>
      <c r="F193" s="94"/>
      <c r="G193" s="94"/>
      <c r="H193" s="94"/>
      <c r="I193" s="93"/>
      <c r="J193" s="94"/>
      <c r="K193" s="179"/>
      <c r="M193" s="103"/>
      <c r="N193" s="94"/>
      <c r="O193" s="173">
        <v>2.1060979965701887</v>
      </c>
      <c r="P193" s="173"/>
      <c r="Q193" s="173">
        <f>S193/E193*100</f>
        <v>2.7653410871678088</v>
      </c>
      <c r="R193" s="117"/>
      <c r="S193" s="117">
        <f>SUBTOTAL(9,S187:S192)</f>
        <v>1511165.5088899999</v>
      </c>
    </row>
    <row r="194" spans="1:19" ht="13" x14ac:dyDescent="0.3">
      <c r="A194" s="36"/>
      <c r="B194" s="3"/>
      <c r="C194" s="2"/>
      <c r="E194" s="106"/>
      <c r="F194" s="92"/>
      <c r="G194" s="92"/>
      <c r="H194" s="92"/>
      <c r="I194" s="95"/>
      <c r="J194" s="92"/>
      <c r="K194" s="180"/>
      <c r="M194" s="132"/>
      <c r="N194" s="92"/>
      <c r="O194" s="174"/>
      <c r="P194" s="174"/>
      <c r="Q194" s="174"/>
      <c r="R194" s="108"/>
      <c r="S194" s="108"/>
    </row>
    <row r="195" spans="1:19" ht="13" x14ac:dyDescent="0.3">
      <c r="A195" s="36"/>
      <c r="B195" s="11" t="s">
        <v>98</v>
      </c>
      <c r="C195" s="2"/>
      <c r="E195" s="106"/>
      <c r="F195" s="92"/>
      <c r="G195" s="92"/>
      <c r="H195" s="92"/>
      <c r="I195" s="95"/>
      <c r="J195" s="92"/>
      <c r="K195" s="180"/>
      <c r="M195" s="132"/>
      <c r="N195" s="92"/>
      <c r="O195" s="174"/>
      <c r="P195" s="174"/>
      <c r="Q195" s="174"/>
      <c r="R195" s="108"/>
      <c r="S195" s="108"/>
    </row>
    <row r="196" spans="1:19" ht="13" x14ac:dyDescent="0.3">
      <c r="A196" s="36"/>
      <c r="B196" s="3">
        <v>341</v>
      </c>
      <c r="C196" s="2" t="s">
        <v>6</v>
      </c>
      <c r="E196" s="106">
        <v>4471253.3099999996</v>
      </c>
      <c r="F196" s="92"/>
      <c r="G196" s="133">
        <v>55.83</v>
      </c>
      <c r="H196" s="92"/>
      <c r="I196" s="91">
        <v>31</v>
      </c>
      <c r="J196" s="92"/>
      <c r="K196" s="178">
        <v>13.5</v>
      </c>
      <c r="M196" s="132">
        <v>0</v>
      </c>
      <c r="N196" s="92"/>
      <c r="O196" s="174">
        <v>3.225806451612903</v>
      </c>
      <c r="P196" s="174"/>
      <c r="Q196" s="174">
        <v>3.3000000000000003</v>
      </c>
      <c r="R196" s="108"/>
      <c r="S196" s="108">
        <f t="shared" ref="S196:S201" si="15">IFERROR($E196*(Q196/100),0)</f>
        <v>147551.35923</v>
      </c>
    </row>
    <row r="197" spans="1:19" ht="13" x14ac:dyDescent="0.3">
      <c r="A197" s="36"/>
      <c r="B197" s="3">
        <v>342</v>
      </c>
      <c r="C197" s="2" t="s">
        <v>24</v>
      </c>
      <c r="E197" s="106">
        <v>7954292.7400000002</v>
      </c>
      <c r="F197" s="92"/>
      <c r="G197" s="133">
        <v>40.67</v>
      </c>
      <c r="H197" s="92"/>
      <c r="I197" s="91">
        <v>31</v>
      </c>
      <c r="J197" s="92"/>
      <c r="K197" s="178">
        <v>13.1</v>
      </c>
      <c r="M197" s="132">
        <v>-1</v>
      </c>
      <c r="N197" s="92"/>
      <c r="O197" s="174">
        <v>3.2580645161290325</v>
      </c>
      <c r="P197" s="174"/>
      <c r="Q197" s="174">
        <v>4</v>
      </c>
      <c r="R197" s="108"/>
      <c r="S197" s="108">
        <f t="shared" si="15"/>
        <v>318171.7096</v>
      </c>
    </row>
    <row r="198" spans="1:19" ht="13" x14ac:dyDescent="0.3">
      <c r="A198" s="36"/>
      <c r="B198" s="3">
        <v>343</v>
      </c>
      <c r="C198" s="2" t="s">
        <v>25</v>
      </c>
      <c r="E198" s="106">
        <v>71559621.730000004</v>
      </c>
      <c r="F198" s="92"/>
      <c r="G198" s="133">
        <v>43.87</v>
      </c>
      <c r="H198" s="92"/>
      <c r="I198" s="91">
        <v>31</v>
      </c>
      <c r="J198" s="92"/>
      <c r="K198" s="178">
        <v>12.8</v>
      </c>
      <c r="L198" s="92"/>
      <c r="M198" s="132">
        <v>0</v>
      </c>
      <c r="N198" s="92"/>
      <c r="O198" s="174">
        <v>3.225806451612903</v>
      </c>
      <c r="P198" s="174"/>
      <c r="Q198" s="174">
        <v>3.6999999999999997</v>
      </c>
      <c r="R198" s="108"/>
      <c r="S198" s="108">
        <f t="shared" si="15"/>
        <v>2647706.0040099998</v>
      </c>
    </row>
    <row r="199" spans="1:19" ht="13" x14ac:dyDescent="0.3">
      <c r="A199" s="36"/>
      <c r="B199" s="3">
        <v>344</v>
      </c>
      <c r="C199" s="2" t="s">
        <v>26</v>
      </c>
      <c r="E199" s="106">
        <v>18095073.98</v>
      </c>
      <c r="F199" s="92"/>
      <c r="G199" s="133">
        <v>53.620000000000005</v>
      </c>
      <c r="H199" s="92"/>
      <c r="I199" s="91">
        <v>45</v>
      </c>
      <c r="J199" s="92"/>
      <c r="K199" s="178">
        <v>13.1</v>
      </c>
      <c r="M199" s="132">
        <v>0</v>
      </c>
      <c r="N199" s="92"/>
      <c r="O199" s="174">
        <v>2.2222222222222223</v>
      </c>
      <c r="P199" s="174"/>
      <c r="Q199" s="174">
        <v>3.3000000000000003</v>
      </c>
      <c r="R199" s="108"/>
      <c r="S199" s="108">
        <f t="shared" si="15"/>
        <v>597137.44134000002</v>
      </c>
    </row>
    <row r="200" spans="1:19" ht="13" x14ac:dyDescent="0.3">
      <c r="A200" s="36"/>
      <c r="B200" s="3">
        <v>345</v>
      </c>
      <c r="C200" s="2" t="s">
        <v>22</v>
      </c>
      <c r="E200" s="106">
        <v>4917733.0599999996</v>
      </c>
      <c r="F200" s="92"/>
      <c r="G200" s="133">
        <v>57.589999999999996</v>
      </c>
      <c r="H200" s="92"/>
      <c r="I200" s="91">
        <v>45</v>
      </c>
      <c r="J200" s="92"/>
      <c r="K200" s="178">
        <v>13.1</v>
      </c>
      <c r="M200" s="132">
        <v>-1</v>
      </c>
      <c r="N200" s="92"/>
      <c r="O200" s="174">
        <v>2.2444444444444445</v>
      </c>
      <c r="P200" s="174"/>
      <c r="Q200" s="174">
        <v>3.4000000000000004</v>
      </c>
      <c r="R200" s="108"/>
      <c r="S200" s="108">
        <f t="shared" si="15"/>
        <v>167202.92404000001</v>
      </c>
    </row>
    <row r="201" spans="1:19" ht="13" x14ac:dyDescent="0.3">
      <c r="A201" s="36"/>
      <c r="B201" s="3">
        <v>346</v>
      </c>
      <c r="C201" s="2" t="s">
        <v>23</v>
      </c>
      <c r="E201" s="134">
        <v>1065688.0900000001</v>
      </c>
      <c r="F201" s="92"/>
      <c r="G201" s="133">
        <v>45.48</v>
      </c>
      <c r="H201" s="92"/>
      <c r="I201" s="91">
        <v>45</v>
      </c>
      <c r="J201" s="92"/>
      <c r="K201" s="178">
        <v>13.4</v>
      </c>
      <c r="M201" s="132">
        <v>-1</v>
      </c>
      <c r="N201" s="92"/>
      <c r="O201" s="174">
        <v>2.2444444444444445</v>
      </c>
      <c r="P201" s="174"/>
      <c r="Q201" s="174">
        <v>4.2</v>
      </c>
      <c r="R201" s="108"/>
      <c r="S201" s="114">
        <f t="shared" si="15"/>
        <v>44758.899780000007</v>
      </c>
    </row>
    <row r="202" spans="1:19" s="102" customFormat="1" ht="13" x14ac:dyDescent="0.3">
      <c r="A202" s="131"/>
      <c r="B202" s="11" t="s">
        <v>158</v>
      </c>
      <c r="C202" s="17"/>
      <c r="E202" s="135">
        <f>SUBTOTAL(9,E196:E201)</f>
        <v>108063662.91000001</v>
      </c>
      <c r="F202" s="94"/>
      <c r="G202" s="94"/>
      <c r="H202" s="94"/>
      <c r="I202" s="93"/>
      <c r="J202" s="94"/>
      <c r="K202" s="179"/>
      <c r="M202" s="103"/>
      <c r="N202" s="94"/>
      <c r="O202" s="173">
        <v>3.0057950033900367</v>
      </c>
      <c r="P202" s="173"/>
      <c r="Q202" s="173">
        <f>S202/E202*100</f>
        <v>3.6298310018112629</v>
      </c>
      <c r="R202" s="117"/>
      <c r="S202" s="115">
        <f>SUBTOTAL(9,S196:S201)</f>
        <v>3922528.3379999995</v>
      </c>
    </row>
    <row r="203" spans="1:19" ht="13" x14ac:dyDescent="0.3">
      <c r="A203" s="36"/>
      <c r="B203" s="3"/>
      <c r="C203" s="2"/>
      <c r="E203" s="106"/>
      <c r="F203" s="92"/>
      <c r="G203" s="92"/>
      <c r="H203" s="92"/>
      <c r="I203" s="95"/>
      <c r="J203" s="92"/>
      <c r="K203" s="180"/>
      <c r="M203" s="132"/>
      <c r="N203" s="92"/>
      <c r="O203" s="174"/>
      <c r="P203" s="174"/>
      <c r="Q203" s="174"/>
      <c r="R203" s="108"/>
      <c r="S203" s="108"/>
    </row>
    <row r="204" spans="1:19" s="102" customFormat="1" ht="13" x14ac:dyDescent="0.3">
      <c r="A204" s="131" t="s">
        <v>83</v>
      </c>
      <c r="B204" s="11"/>
      <c r="C204" s="17"/>
      <c r="E204" s="140">
        <f>SUBTOTAL(9,E187:E203)</f>
        <v>162710285.56</v>
      </c>
      <c r="F204" s="101"/>
      <c r="G204" s="101"/>
      <c r="H204" s="101"/>
      <c r="I204" s="100"/>
      <c r="J204" s="101"/>
      <c r="K204" s="183"/>
      <c r="M204" s="103"/>
      <c r="N204" s="101"/>
      <c r="O204" s="177">
        <v>2.7036296998149978</v>
      </c>
      <c r="P204" s="177"/>
      <c r="Q204" s="177">
        <f>S204/E204*100</f>
        <v>3.3394900809059833</v>
      </c>
      <c r="R204" s="120"/>
      <c r="S204" s="120">
        <f>SUBTOTAL(9,S187:S203)</f>
        <v>5433693.8468899997</v>
      </c>
    </row>
    <row r="205" spans="1:19" s="102" customFormat="1" ht="13" x14ac:dyDescent="0.3">
      <c r="A205" s="131"/>
      <c r="B205" s="11"/>
      <c r="C205" s="17"/>
      <c r="E205" s="141"/>
      <c r="F205" s="94"/>
      <c r="G205" s="94"/>
      <c r="H205" s="94"/>
      <c r="I205" s="93"/>
      <c r="J205" s="94"/>
      <c r="K205" s="179"/>
      <c r="M205" s="103"/>
      <c r="N205" s="94"/>
      <c r="O205" s="173"/>
      <c r="P205" s="173"/>
      <c r="Q205" s="173"/>
      <c r="R205" s="121"/>
      <c r="S205" s="121"/>
    </row>
    <row r="206" spans="1:19" s="102" customFormat="1" ht="13" x14ac:dyDescent="0.3">
      <c r="A206" s="131" t="s">
        <v>80</v>
      </c>
      <c r="B206" s="11"/>
      <c r="C206" s="17"/>
      <c r="E206" s="141"/>
      <c r="F206" s="94"/>
      <c r="G206" s="94"/>
      <c r="H206" s="94"/>
      <c r="I206" s="93"/>
      <c r="J206" s="94"/>
      <c r="K206" s="179"/>
      <c r="M206" s="103"/>
      <c r="N206" s="94"/>
      <c r="O206" s="173"/>
      <c r="P206" s="173"/>
      <c r="Q206" s="173"/>
      <c r="R206" s="121"/>
      <c r="S206" s="121"/>
    </row>
    <row r="207" spans="1:19" s="102" customFormat="1" ht="13" x14ac:dyDescent="0.3">
      <c r="A207" s="131"/>
      <c r="B207" s="11"/>
      <c r="C207" s="17"/>
      <c r="E207" s="141"/>
      <c r="F207" s="94"/>
      <c r="G207" s="94"/>
      <c r="H207" s="94"/>
      <c r="I207" s="93"/>
      <c r="J207" s="94"/>
      <c r="K207" s="179"/>
      <c r="M207" s="103"/>
      <c r="N207" s="94"/>
      <c r="O207" s="173"/>
      <c r="P207" s="173"/>
      <c r="Q207" s="173"/>
      <c r="R207" s="121"/>
      <c r="S207" s="121"/>
    </row>
    <row r="208" spans="1:19" ht="13" x14ac:dyDescent="0.3">
      <c r="A208" s="36"/>
      <c r="B208" s="11" t="s">
        <v>100</v>
      </c>
      <c r="C208" s="2"/>
      <c r="E208" s="106"/>
      <c r="F208" s="92"/>
      <c r="G208" s="92"/>
      <c r="H208" s="92"/>
      <c r="I208" s="95"/>
      <c r="J208" s="92"/>
      <c r="K208" s="180"/>
      <c r="M208" s="132"/>
      <c r="N208" s="92"/>
      <c r="O208" s="174"/>
      <c r="P208" s="174"/>
      <c r="Q208" s="174"/>
      <c r="R208" s="108"/>
      <c r="S208" s="108"/>
    </row>
    <row r="209" spans="1:19" ht="13" x14ac:dyDescent="0.3">
      <c r="A209" s="36"/>
      <c r="B209" s="3">
        <v>341</v>
      </c>
      <c r="C209" s="2" t="s">
        <v>6</v>
      </c>
      <c r="E209" s="106">
        <v>4773365.97</v>
      </c>
      <c r="F209" s="92"/>
      <c r="G209" s="133">
        <v>63.080000000000005</v>
      </c>
      <c r="H209" s="92"/>
      <c r="I209" s="91">
        <v>46</v>
      </c>
      <c r="J209" s="92"/>
      <c r="K209" s="178">
        <v>10.5</v>
      </c>
      <c r="M209" s="132">
        <v>0</v>
      </c>
      <c r="N209" s="92"/>
      <c r="O209" s="174">
        <v>2.1739130434782608</v>
      </c>
      <c r="P209" s="174"/>
      <c r="Q209" s="174">
        <v>2.9</v>
      </c>
      <c r="R209" s="108"/>
      <c r="S209" s="108">
        <f t="shared" ref="S209:S214" si="16">IFERROR($E209*(Q209/100),0)</f>
        <v>138427.61312999998</v>
      </c>
    </row>
    <row r="210" spans="1:19" ht="13" x14ac:dyDescent="0.3">
      <c r="A210" s="36"/>
      <c r="B210" s="3">
        <v>342</v>
      </c>
      <c r="C210" s="2" t="s">
        <v>24</v>
      </c>
      <c r="E210" s="106">
        <v>3868801.6</v>
      </c>
      <c r="F210" s="92"/>
      <c r="G210" s="133">
        <v>19.88</v>
      </c>
      <c r="H210" s="92"/>
      <c r="I210" s="91">
        <v>46</v>
      </c>
      <c r="J210" s="92"/>
      <c r="K210" s="178">
        <v>10.3</v>
      </c>
      <c r="M210" s="132">
        <v>-1</v>
      </c>
      <c r="N210" s="92"/>
      <c r="O210" s="174">
        <v>2.1956521739130435</v>
      </c>
      <c r="P210" s="174"/>
      <c r="Q210" s="174">
        <v>6.6000000000000005</v>
      </c>
      <c r="R210" s="108"/>
      <c r="S210" s="108">
        <f t="shared" si="16"/>
        <v>255340.90560000003</v>
      </c>
    </row>
    <row r="211" spans="1:19" ht="13" x14ac:dyDescent="0.3">
      <c r="A211" s="36"/>
      <c r="B211" s="3">
        <v>343</v>
      </c>
      <c r="C211" s="2" t="s">
        <v>25</v>
      </c>
      <c r="E211" s="106">
        <v>31799646.699999999</v>
      </c>
      <c r="F211" s="92"/>
      <c r="G211" s="133">
        <v>63.62</v>
      </c>
      <c r="H211" s="92"/>
      <c r="I211" s="91">
        <v>46</v>
      </c>
      <c r="J211" s="92"/>
      <c r="K211" s="178">
        <v>10.1</v>
      </c>
      <c r="L211" s="92"/>
      <c r="M211" s="132">
        <v>0</v>
      </c>
      <c r="N211" s="92"/>
      <c r="O211" s="174">
        <v>2.1739130434782608</v>
      </c>
      <c r="P211" s="174"/>
      <c r="Q211" s="174">
        <v>2.6999999999999984</v>
      </c>
      <c r="R211" s="108"/>
      <c r="S211" s="108">
        <f t="shared" si="16"/>
        <v>858590.46089999937</v>
      </c>
    </row>
    <row r="212" spans="1:19" ht="13" x14ac:dyDescent="0.3">
      <c r="A212" s="36"/>
      <c r="B212" s="3">
        <v>344</v>
      </c>
      <c r="C212" s="2" t="s">
        <v>26</v>
      </c>
      <c r="E212" s="106">
        <v>4852892.3</v>
      </c>
      <c r="F212" s="92"/>
      <c r="G212" s="133">
        <v>67.430000000000007</v>
      </c>
      <c r="H212" s="92"/>
      <c r="I212" s="91">
        <v>25</v>
      </c>
      <c r="J212" s="92"/>
      <c r="K212" s="178">
        <v>10.3</v>
      </c>
      <c r="M212" s="132">
        <v>0</v>
      </c>
      <c r="N212" s="92"/>
      <c r="O212" s="174">
        <v>4</v>
      </c>
      <c r="P212" s="174"/>
      <c r="Q212" s="174">
        <v>2.6</v>
      </c>
      <c r="R212" s="108"/>
      <c r="S212" s="108">
        <f t="shared" si="16"/>
        <v>126175.1998</v>
      </c>
    </row>
    <row r="213" spans="1:19" s="102" customFormat="1" ht="13" x14ac:dyDescent="0.3">
      <c r="A213" s="36"/>
      <c r="B213" s="3">
        <v>345</v>
      </c>
      <c r="C213" s="2" t="s">
        <v>22</v>
      </c>
      <c r="D213" s="86"/>
      <c r="E213" s="106">
        <v>6213943</v>
      </c>
      <c r="F213" s="92"/>
      <c r="G213" s="133">
        <v>64.41</v>
      </c>
      <c r="H213" s="92"/>
      <c r="I213" s="91">
        <v>25</v>
      </c>
      <c r="J213" s="92"/>
      <c r="K213" s="178">
        <v>10.3</v>
      </c>
      <c r="L213" s="86"/>
      <c r="M213" s="132">
        <v>-1</v>
      </c>
      <c r="N213" s="92"/>
      <c r="O213" s="174">
        <v>4.04</v>
      </c>
      <c r="P213" s="174"/>
      <c r="Q213" s="174">
        <v>3.0999999999999996</v>
      </c>
      <c r="R213" s="108"/>
      <c r="S213" s="108">
        <f t="shared" si="16"/>
        <v>192632.23299999998</v>
      </c>
    </row>
    <row r="214" spans="1:19" ht="13" x14ac:dyDescent="0.3">
      <c r="A214" s="36"/>
      <c r="B214" s="3">
        <v>346</v>
      </c>
      <c r="C214" s="2" t="s">
        <v>23</v>
      </c>
      <c r="E214" s="134">
        <v>1976678.65</v>
      </c>
      <c r="F214" s="92"/>
      <c r="G214" s="133">
        <v>41.56</v>
      </c>
      <c r="H214" s="92"/>
      <c r="I214" s="91">
        <v>25</v>
      </c>
      <c r="J214" s="92"/>
      <c r="K214" s="178">
        <v>10.4</v>
      </c>
      <c r="M214" s="132">
        <v>-1</v>
      </c>
      <c r="N214" s="92"/>
      <c r="O214" s="174">
        <v>4.04</v>
      </c>
      <c r="P214" s="174"/>
      <c r="Q214" s="174">
        <v>5.506730769230769</v>
      </c>
      <c r="R214" s="108"/>
      <c r="S214" s="114">
        <f t="shared" si="16"/>
        <v>108850.37142836538</v>
      </c>
    </row>
    <row r="215" spans="1:19" s="102" customFormat="1" ht="13" x14ac:dyDescent="0.3">
      <c r="A215" s="131"/>
      <c r="B215" s="11" t="s">
        <v>159</v>
      </c>
      <c r="C215" s="17"/>
      <c r="E215" s="113">
        <f>SUBTOTAL(9,E209:E214)</f>
        <v>53485328.219999991</v>
      </c>
      <c r="F215" s="94"/>
      <c r="G215" s="94"/>
      <c r="H215" s="94"/>
      <c r="I215" s="93"/>
      <c r="J215" s="94"/>
      <c r="K215" s="179"/>
      <c r="M215" s="103"/>
      <c r="N215" s="94"/>
      <c r="O215" s="173">
        <v>2.62694045765523</v>
      </c>
      <c r="P215" s="173"/>
      <c r="Q215" s="173">
        <f>S215/E215*100</f>
        <v>3.1410796937582393</v>
      </c>
      <c r="R215" s="117"/>
      <c r="S215" s="117">
        <f>SUBTOTAL(9,S209:S214)</f>
        <v>1680016.7838583649</v>
      </c>
    </row>
    <row r="216" spans="1:19" ht="13" x14ac:dyDescent="0.3">
      <c r="A216" s="36"/>
      <c r="B216" s="3"/>
      <c r="C216" s="2"/>
      <c r="E216" s="106"/>
      <c r="F216" s="92"/>
      <c r="G216" s="92"/>
      <c r="H216" s="92"/>
      <c r="I216" s="95"/>
      <c r="J216" s="92"/>
      <c r="K216" s="180"/>
      <c r="M216" s="132"/>
      <c r="N216" s="92"/>
      <c r="O216" s="174"/>
      <c r="P216" s="174"/>
      <c r="Q216" s="174"/>
      <c r="R216" s="108"/>
      <c r="S216" s="108"/>
    </row>
    <row r="217" spans="1:19" ht="13" x14ac:dyDescent="0.3">
      <c r="A217" s="36"/>
      <c r="B217" s="11" t="s">
        <v>102</v>
      </c>
      <c r="C217" s="2"/>
      <c r="E217" s="106"/>
      <c r="F217" s="92"/>
      <c r="G217" s="92"/>
      <c r="H217" s="92"/>
      <c r="I217" s="95"/>
      <c r="J217" s="92"/>
      <c r="K217" s="180"/>
      <c r="M217" s="132"/>
      <c r="N217" s="92"/>
      <c r="O217" s="174"/>
      <c r="P217" s="174"/>
      <c r="Q217" s="174"/>
      <c r="R217" s="108"/>
      <c r="S217" s="108"/>
    </row>
    <row r="218" spans="1:19" ht="13" x14ac:dyDescent="0.3">
      <c r="A218" s="36"/>
      <c r="B218" s="3">
        <v>341</v>
      </c>
      <c r="C218" s="2" t="s">
        <v>6</v>
      </c>
      <c r="E218" s="106">
        <v>9986919.5600000005</v>
      </c>
      <c r="F218" s="92"/>
      <c r="G218" s="133">
        <v>44.66</v>
      </c>
      <c r="H218" s="92"/>
      <c r="I218" s="91">
        <v>38</v>
      </c>
      <c r="J218" s="92"/>
      <c r="K218" s="178">
        <v>21</v>
      </c>
      <c r="M218" s="132">
        <v>0</v>
      </c>
      <c r="N218" s="92"/>
      <c r="O218" s="174">
        <v>2.6315789473684212</v>
      </c>
      <c r="P218" s="174"/>
      <c r="Q218" s="174">
        <v>2.5419047619047621</v>
      </c>
      <c r="R218" s="108"/>
      <c r="S218" s="108">
        <f t="shared" ref="S218:S223" si="17">IFERROR($E218*(Q218/100),0)</f>
        <v>253857.98386323813</v>
      </c>
    </row>
    <row r="219" spans="1:19" ht="13" x14ac:dyDescent="0.3">
      <c r="A219" s="36"/>
      <c r="B219" s="3">
        <v>342</v>
      </c>
      <c r="C219" s="2" t="s">
        <v>24</v>
      </c>
      <c r="E219" s="106">
        <v>8265992.3600000003</v>
      </c>
      <c r="F219" s="92"/>
      <c r="G219" s="133">
        <v>37.730000000000004</v>
      </c>
      <c r="H219" s="92"/>
      <c r="I219" s="91">
        <v>38</v>
      </c>
      <c r="J219" s="92"/>
      <c r="K219" s="178">
        <v>20</v>
      </c>
      <c r="M219" s="132">
        <v>-1</v>
      </c>
      <c r="N219" s="92"/>
      <c r="O219" s="174">
        <v>2.6578947368421053</v>
      </c>
      <c r="P219" s="174"/>
      <c r="Q219" s="174">
        <v>2.83</v>
      </c>
      <c r="R219" s="108"/>
      <c r="S219" s="108">
        <f t="shared" si="17"/>
        <v>233927.58378800002</v>
      </c>
    </row>
    <row r="220" spans="1:19" ht="13" x14ac:dyDescent="0.3">
      <c r="A220" s="36"/>
      <c r="B220" s="3">
        <v>343</v>
      </c>
      <c r="C220" s="2" t="s">
        <v>25</v>
      </c>
      <c r="E220" s="106">
        <v>81569736.780000001</v>
      </c>
      <c r="F220" s="92"/>
      <c r="G220" s="133">
        <v>34.760000000000005</v>
      </c>
      <c r="H220" s="92"/>
      <c r="I220" s="91">
        <v>38</v>
      </c>
      <c r="J220" s="92"/>
      <c r="K220" s="178">
        <v>19.8</v>
      </c>
      <c r="L220" s="92"/>
      <c r="M220" s="132">
        <v>0</v>
      </c>
      <c r="N220" s="92"/>
      <c r="O220" s="174">
        <v>2.6315789473684212</v>
      </c>
      <c r="P220" s="174"/>
      <c r="Q220" s="174">
        <v>2.5752525252525253</v>
      </c>
      <c r="R220" s="108"/>
      <c r="S220" s="108">
        <f t="shared" si="17"/>
        <v>2100626.7062687878</v>
      </c>
    </row>
    <row r="221" spans="1:19" ht="13" x14ac:dyDescent="0.3">
      <c r="A221" s="36"/>
      <c r="B221" s="3">
        <v>344</v>
      </c>
      <c r="C221" s="2" t="s">
        <v>26</v>
      </c>
      <c r="E221" s="106">
        <v>18599012.510000002</v>
      </c>
      <c r="F221" s="92"/>
      <c r="G221" s="133">
        <v>40.71</v>
      </c>
      <c r="H221" s="92"/>
      <c r="I221" s="91">
        <v>36</v>
      </c>
      <c r="J221" s="92"/>
      <c r="K221" s="178">
        <v>21</v>
      </c>
      <c r="M221" s="132">
        <v>0</v>
      </c>
      <c r="N221" s="92"/>
      <c r="O221" s="174">
        <v>2.7777777777777777</v>
      </c>
      <c r="P221" s="174"/>
      <c r="Q221" s="174">
        <v>2.5447619047619048</v>
      </c>
      <c r="R221" s="108"/>
      <c r="S221" s="108">
        <f t="shared" si="17"/>
        <v>473300.585016381</v>
      </c>
    </row>
    <row r="222" spans="1:19" s="102" customFormat="1" ht="13" x14ac:dyDescent="0.3">
      <c r="A222" s="36"/>
      <c r="B222" s="3">
        <v>345</v>
      </c>
      <c r="C222" s="2" t="s">
        <v>22</v>
      </c>
      <c r="D222" s="86"/>
      <c r="E222" s="106">
        <v>7153965.5899999999</v>
      </c>
      <c r="F222" s="92"/>
      <c r="G222" s="133">
        <v>44.05</v>
      </c>
      <c r="H222" s="92"/>
      <c r="I222" s="91">
        <v>36</v>
      </c>
      <c r="J222" s="92"/>
      <c r="K222" s="178">
        <v>21</v>
      </c>
      <c r="L222" s="86"/>
      <c r="M222" s="132">
        <v>-1</v>
      </c>
      <c r="N222" s="92"/>
      <c r="O222" s="174">
        <v>2.8055555555555554</v>
      </c>
      <c r="P222" s="174"/>
      <c r="Q222" s="174">
        <v>2.5433333333333334</v>
      </c>
      <c r="R222" s="108"/>
      <c r="S222" s="108">
        <f t="shared" si="17"/>
        <v>181949.19150566668</v>
      </c>
    </row>
    <row r="223" spans="1:19" ht="13" x14ac:dyDescent="0.3">
      <c r="A223" s="36"/>
      <c r="B223" s="3">
        <v>346</v>
      </c>
      <c r="C223" s="2" t="s">
        <v>23</v>
      </c>
      <c r="E223" s="134">
        <v>1078495.7</v>
      </c>
      <c r="F223" s="92"/>
      <c r="G223" s="133">
        <v>35.020000000000003</v>
      </c>
      <c r="H223" s="92"/>
      <c r="I223" s="91">
        <v>36</v>
      </c>
      <c r="J223" s="92"/>
      <c r="K223" s="178">
        <v>21</v>
      </c>
      <c r="M223" s="132">
        <v>-1</v>
      </c>
      <c r="N223" s="92"/>
      <c r="O223" s="174">
        <v>2.8055555555555554</v>
      </c>
      <c r="P223" s="174"/>
      <c r="Q223" s="174">
        <v>2.265714285714286</v>
      </c>
      <c r="R223" s="108"/>
      <c r="S223" s="114">
        <f t="shared" si="17"/>
        <v>24435.631145714291</v>
      </c>
    </row>
    <row r="224" spans="1:19" s="102" customFormat="1" ht="13" x14ac:dyDescent="0.3">
      <c r="A224" s="131"/>
      <c r="B224" s="11" t="s">
        <v>160</v>
      </c>
      <c r="C224" s="17"/>
      <c r="E224" s="113">
        <f>SUBTOTAL(9,E218:E223)</f>
        <v>126654122.50000001</v>
      </c>
      <c r="F224" s="94"/>
      <c r="G224" s="94"/>
      <c r="H224" s="94"/>
      <c r="I224" s="93"/>
      <c r="J224" s="94"/>
      <c r="K224" s="179"/>
      <c r="M224" s="103"/>
      <c r="N224" s="94"/>
      <c r="O224" s="173">
        <v>2.6660739610047433</v>
      </c>
      <c r="P224" s="173"/>
      <c r="Q224" s="173">
        <f>S224/E224*100</f>
        <v>2.5803326548551846</v>
      </c>
      <c r="R224" s="117"/>
      <c r="S224" s="117">
        <f>SUBTOTAL(9,S218:S223)</f>
        <v>3268097.6815877883</v>
      </c>
    </row>
    <row r="225" spans="1:19" ht="13" x14ac:dyDescent="0.3">
      <c r="A225" s="36"/>
      <c r="B225" s="3"/>
      <c r="C225" s="2"/>
      <c r="E225" s="106"/>
      <c r="F225" s="92"/>
      <c r="G225" s="92"/>
      <c r="H225" s="92"/>
      <c r="I225" s="95"/>
      <c r="J225" s="92"/>
      <c r="K225" s="180"/>
      <c r="M225" s="132"/>
      <c r="N225" s="92"/>
      <c r="O225" s="174"/>
      <c r="P225" s="174"/>
      <c r="Q225" s="174"/>
      <c r="R225" s="108"/>
      <c r="S225" s="108"/>
    </row>
    <row r="226" spans="1:19" ht="13" x14ac:dyDescent="0.3">
      <c r="A226" s="36"/>
      <c r="B226" s="11" t="s">
        <v>62</v>
      </c>
      <c r="C226" s="2"/>
      <c r="E226" s="106"/>
      <c r="F226" s="92"/>
      <c r="G226" s="92"/>
      <c r="H226" s="92"/>
      <c r="I226" s="95"/>
      <c r="J226" s="92"/>
      <c r="K226" s="180"/>
      <c r="M226" s="132"/>
      <c r="N226" s="92"/>
      <c r="O226" s="174"/>
      <c r="P226" s="174"/>
      <c r="Q226" s="174"/>
      <c r="R226" s="108"/>
      <c r="S226" s="108"/>
    </row>
    <row r="227" spans="1:19" ht="13" x14ac:dyDescent="0.3">
      <c r="A227" s="36"/>
      <c r="B227" s="3">
        <v>341</v>
      </c>
      <c r="C227" s="2" t="s">
        <v>6</v>
      </c>
      <c r="E227" s="106">
        <v>2219885.7999999998</v>
      </c>
      <c r="F227" s="92"/>
      <c r="G227" s="133">
        <v>49.07</v>
      </c>
      <c r="H227" s="92"/>
      <c r="I227" s="91">
        <v>25</v>
      </c>
      <c r="J227" s="92"/>
      <c r="K227" s="178">
        <v>12.5</v>
      </c>
      <c r="M227" s="132">
        <v>0</v>
      </c>
      <c r="N227" s="92"/>
      <c r="O227" s="174">
        <v>4</v>
      </c>
      <c r="P227" s="174"/>
      <c r="Q227" s="174">
        <v>4</v>
      </c>
      <c r="R227" s="108"/>
      <c r="S227" s="108">
        <f t="shared" ref="S227:S232" si="18">IFERROR($E227*(Q227/100),0)</f>
        <v>88795.432000000001</v>
      </c>
    </row>
    <row r="228" spans="1:19" ht="13" x14ac:dyDescent="0.3">
      <c r="A228" s="36"/>
      <c r="B228" s="3">
        <v>342</v>
      </c>
      <c r="C228" s="2" t="s">
        <v>24</v>
      </c>
      <c r="E228" s="106">
        <v>2280832.35</v>
      </c>
      <c r="F228" s="92"/>
      <c r="G228" s="133">
        <v>43.11</v>
      </c>
      <c r="H228" s="92"/>
      <c r="I228" s="91">
        <v>25</v>
      </c>
      <c r="J228" s="92"/>
      <c r="K228" s="178">
        <v>12.1</v>
      </c>
      <c r="M228" s="132">
        <v>-1</v>
      </c>
      <c r="N228" s="92"/>
      <c r="O228" s="174">
        <v>4.04</v>
      </c>
      <c r="P228" s="174"/>
      <c r="Q228" s="174">
        <v>4.4000000000000012</v>
      </c>
      <c r="R228" s="108"/>
      <c r="S228" s="108">
        <f t="shared" si="18"/>
        <v>100356.62340000003</v>
      </c>
    </row>
    <row r="229" spans="1:19" ht="13" x14ac:dyDescent="0.3">
      <c r="A229" s="36"/>
      <c r="B229" s="3">
        <v>343</v>
      </c>
      <c r="C229" s="2" t="s">
        <v>25</v>
      </c>
      <c r="E229" s="106">
        <v>25988588.77</v>
      </c>
      <c r="F229" s="92"/>
      <c r="G229" s="133">
        <v>37.29</v>
      </c>
      <c r="H229" s="92"/>
      <c r="I229" s="91">
        <v>25</v>
      </c>
      <c r="J229" s="92"/>
      <c r="K229" s="178">
        <v>11.9</v>
      </c>
      <c r="L229" s="92"/>
      <c r="M229" s="132">
        <v>0</v>
      </c>
      <c r="N229" s="92"/>
      <c r="O229" s="174">
        <v>4</v>
      </c>
      <c r="P229" s="174"/>
      <c r="Q229" s="174">
        <v>4.6159663865546223</v>
      </c>
      <c r="R229" s="108"/>
      <c r="S229" s="108">
        <f t="shared" si="18"/>
        <v>1199624.5219631093</v>
      </c>
    </row>
    <row r="230" spans="1:19" ht="13" x14ac:dyDescent="0.3">
      <c r="A230" s="36"/>
      <c r="B230" s="3">
        <v>344</v>
      </c>
      <c r="C230" s="2" t="s">
        <v>26</v>
      </c>
      <c r="E230" s="106">
        <v>4415910.42</v>
      </c>
      <c r="F230" s="92"/>
      <c r="G230" s="133">
        <v>49.58</v>
      </c>
      <c r="H230" s="92"/>
      <c r="I230" s="91">
        <v>35</v>
      </c>
      <c r="J230" s="92"/>
      <c r="K230" s="178">
        <v>12.2</v>
      </c>
      <c r="M230" s="132">
        <v>0</v>
      </c>
      <c r="N230" s="92"/>
      <c r="O230" s="174">
        <v>2.8571428571428572</v>
      </c>
      <c r="P230" s="174"/>
      <c r="Q230" s="174">
        <v>4</v>
      </c>
      <c r="R230" s="108"/>
      <c r="S230" s="108">
        <f t="shared" si="18"/>
        <v>176636.41680000001</v>
      </c>
    </row>
    <row r="231" spans="1:19" ht="13" x14ac:dyDescent="0.3">
      <c r="A231" s="36"/>
      <c r="B231" s="3">
        <v>345</v>
      </c>
      <c r="C231" s="2" t="s">
        <v>22</v>
      </c>
      <c r="E231" s="106">
        <v>5004506.1900000004</v>
      </c>
      <c r="F231" s="92"/>
      <c r="G231" s="133">
        <v>51.72</v>
      </c>
      <c r="H231" s="92"/>
      <c r="I231" s="91">
        <v>35</v>
      </c>
      <c r="J231" s="92"/>
      <c r="K231" s="178">
        <v>12.2</v>
      </c>
      <c r="M231" s="132">
        <v>-1</v>
      </c>
      <c r="N231" s="92"/>
      <c r="O231" s="174">
        <v>2.8857142857142857</v>
      </c>
      <c r="P231" s="174"/>
      <c r="Q231" s="174">
        <v>4.0000000000000009</v>
      </c>
      <c r="R231" s="108"/>
      <c r="S231" s="108">
        <f t="shared" si="18"/>
        <v>200180.24760000006</v>
      </c>
    </row>
    <row r="232" spans="1:19" ht="13" x14ac:dyDescent="0.3">
      <c r="A232" s="36"/>
      <c r="B232" s="3">
        <v>346</v>
      </c>
      <c r="C232" s="2" t="s">
        <v>23</v>
      </c>
      <c r="E232" s="134">
        <v>271659.87</v>
      </c>
      <c r="F232" s="92"/>
      <c r="G232" s="133">
        <v>37.51</v>
      </c>
      <c r="H232" s="92"/>
      <c r="I232" s="91">
        <v>35</v>
      </c>
      <c r="J232" s="92"/>
      <c r="K232" s="178">
        <v>12.4</v>
      </c>
      <c r="M232" s="132">
        <v>-1</v>
      </c>
      <c r="N232" s="92"/>
      <c r="O232" s="174">
        <v>2.8857142857142857</v>
      </c>
      <c r="P232" s="174"/>
      <c r="Q232" s="174">
        <v>3.7854838709677416</v>
      </c>
      <c r="R232" s="108"/>
      <c r="S232" s="114">
        <f t="shared" si="18"/>
        <v>10283.640562741934</v>
      </c>
    </row>
    <row r="233" spans="1:19" s="102" customFormat="1" ht="13" x14ac:dyDescent="0.3">
      <c r="A233" s="131"/>
      <c r="B233" s="11" t="s">
        <v>161</v>
      </c>
      <c r="C233" s="17"/>
      <c r="E233" s="113">
        <f>SUBTOTAL(9,E227:E232)</f>
        <v>40181383.399999999</v>
      </c>
      <c r="F233" s="94"/>
      <c r="G233" s="94"/>
      <c r="H233" s="94"/>
      <c r="I233" s="93"/>
      <c r="J233" s="94"/>
      <c r="K233" s="179"/>
      <c r="M233" s="103"/>
      <c r="N233" s="94"/>
      <c r="O233" s="173">
        <v>3.7303557761883468</v>
      </c>
      <c r="P233" s="173"/>
      <c r="Q233" s="173">
        <f>S233/E233*100</f>
        <v>4.4196509230338039</v>
      </c>
      <c r="R233" s="117"/>
      <c r="S233" s="117">
        <f>SUBTOTAL(9,S227:S232)</f>
        <v>1775876.8823258514</v>
      </c>
    </row>
    <row r="234" spans="1:19" ht="13" x14ac:dyDescent="0.3">
      <c r="A234" s="36"/>
      <c r="B234" s="3"/>
      <c r="C234" s="2"/>
      <c r="E234" s="106"/>
      <c r="F234" s="92"/>
      <c r="G234" s="92"/>
      <c r="H234" s="92"/>
      <c r="I234" s="95"/>
      <c r="J234" s="92"/>
      <c r="K234" s="180"/>
      <c r="M234" s="132"/>
      <c r="N234" s="92"/>
      <c r="O234" s="174"/>
      <c r="P234" s="174"/>
      <c r="Q234" s="174"/>
      <c r="R234" s="108"/>
      <c r="S234" s="108"/>
    </row>
    <row r="235" spans="1:19" ht="13" x14ac:dyDescent="0.3">
      <c r="A235" s="36"/>
      <c r="B235" s="11" t="s">
        <v>101</v>
      </c>
      <c r="C235" s="2"/>
      <c r="E235" s="106"/>
      <c r="F235" s="92"/>
      <c r="G235" s="92"/>
      <c r="H235" s="92"/>
      <c r="I235" s="95"/>
      <c r="J235" s="92"/>
      <c r="K235" s="180"/>
      <c r="M235" s="132"/>
      <c r="N235" s="92"/>
      <c r="O235" s="174"/>
      <c r="P235" s="174"/>
      <c r="Q235" s="174"/>
      <c r="R235" s="108"/>
      <c r="S235" s="108"/>
    </row>
    <row r="236" spans="1:19" ht="13" x14ac:dyDescent="0.3">
      <c r="A236" s="36"/>
      <c r="B236" s="3">
        <v>341</v>
      </c>
      <c r="C236" s="2" t="s">
        <v>6</v>
      </c>
      <c r="E236" s="106">
        <v>1468110.79</v>
      </c>
      <c r="F236" s="92"/>
      <c r="G236" s="133">
        <v>27.55</v>
      </c>
      <c r="H236" s="92"/>
      <c r="I236" s="91">
        <v>36</v>
      </c>
      <c r="J236" s="92"/>
      <c r="K236" s="178">
        <v>26</v>
      </c>
      <c r="M236" s="132">
        <v>0</v>
      </c>
      <c r="N236" s="92"/>
      <c r="O236" s="174">
        <v>2.7777777777777777</v>
      </c>
      <c r="P236" s="174"/>
      <c r="Q236" s="174">
        <v>2.8</v>
      </c>
      <c r="R236" s="108"/>
      <c r="S236" s="108">
        <f t="shared" ref="S236:S241" si="19">IFERROR($E236*(Q236/100),0)</f>
        <v>41107.102119999996</v>
      </c>
    </row>
    <row r="237" spans="1:19" ht="13" x14ac:dyDescent="0.3">
      <c r="A237" s="36"/>
      <c r="B237" s="3">
        <v>342</v>
      </c>
      <c r="C237" s="2" t="s">
        <v>24</v>
      </c>
      <c r="E237" s="106">
        <v>4928641.88</v>
      </c>
      <c r="F237" s="92"/>
      <c r="G237" s="133">
        <v>23.1</v>
      </c>
      <c r="H237" s="92"/>
      <c r="I237" s="91">
        <v>36</v>
      </c>
      <c r="J237" s="92"/>
      <c r="K237" s="178">
        <v>25</v>
      </c>
      <c r="M237" s="132">
        <v>-1</v>
      </c>
      <c r="N237" s="92"/>
      <c r="O237" s="174">
        <v>2.8055555555555554</v>
      </c>
      <c r="P237" s="174"/>
      <c r="Q237" s="174">
        <v>3</v>
      </c>
      <c r="R237" s="108"/>
      <c r="S237" s="108">
        <f t="shared" si="19"/>
        <v>147859.25639999998</v>
      </c>
    </row>
    <row r="238" spans="1:19" ht="13" x14ac:dyDescent="0.3">
      <c r="A238" s="36"/>
      <c r="B238" s="3">
        <v>343</v>
      </c>
      <c r="C238" s="2" t="s">
        <v>25</v>
      </c>
      <c r="E238" s="106">
        <v>74375649.840000004</v>
      </c>
      <c r="F238" s="92"/>
      <c r="G238" s="133">
        <v>22.220000000000002</v>
      </c>
      <c r="H238" s="92"/>
      <c r="I238" s="91">
        <v>36</v>
      </c>
      <c r="J238" s="92"/>
      <c r="K238" s="178">
        <v>24</v>
      </c>
      <c r="L238" s="92"/>
      <c r="M238" s="132">
        <v>0</v>
      </c>
      <c r="N238" s="92"/>
      <c r="O238" s="174">
        <v>2.7777777777777777</v>
      </c>
      <c r="P238" s="174"/>
      <c r="Q238" s="174">
        <v>2.9416666666666669</v>
      </c>
      <c r="R238" s="108"/>
      <c r="S238" s="108">
        <f t="shared" si="19"/>
        <v>2187883.6994600003</v>
      </c>
    </row>
    <row r="239" spans="1:19" ht="13" x14ac:dyDescent="0.3">
      <c r="A239" s="36"/>
      <c r="B239" s="3">
        <v>344</v>
      </c>
      <c r="C239" s="2" t="s">
        <v>26</v>
      </c>
      <c r="E239" s="106">
        <v>18050325.469999999</v>
      </c>
      <c r="F239" s="92"/>
      <c r="G239" s="133">
        <v>26.06</v>
      </c>
      <c r="H239" s="92"/>
      <c r="I239" s="91">
        <v>46</v>
      </c>
      <c r="J239" s="92"/>
      <c r="K239" s="178">
        <v>25</v>
      </c>
      <c r="M239" s="132">
        <v>0</v>
      </c>
      <c r="N239" s="92"/>
      <c r="O239" s="174">
        <v>2.1739130434782608</v>
      </c>
      <c r="P239" s="174"/>
      <c r="Q239" s="174">
        <v>2.5071999999999997</v>
      </c>
      <c r="R239" s="108"/>
      <c r="S239" s="108">
        <f t="shared" si="19"/>
        <v>452557.76018383994</v>
      </c>
    </row>
    <row r="240" spans="1:19" ht="13" x14ac:dyDescent="0.3">
      <c r="A240" s="36"/>
      <c r="B240" s="3">
        <v>345</v>
      </c>
      <c r="C240" s="2" t="s">
        <v>22</v>
      </c>
      <c r="E240" s="106">
        <v>8140163.75</v>
      </c>
      <c r="F240" s="92"/>
      <c r="G240" s="133">
        <v>28.349999999999998</v>
      </c>
      <c r="H240" s="92"/>
      <c r="I240" s="91">
        <v>46</v>
      </c>
      <c r="J240" s="92"/>
      <c r="K240" s="178">
        <v>25</v>
      </c>
      <c r="M240" s="132">
        <v>-1</v>
      </c>
      <c r="N240" s="92"/>
      <c r="O240" s="174">
        <v>2.1956521739130435</v>
      </c>
      <c r="P240" s="174"/>
      <c r="Q240" s="174">
        <v>2.6127999999999996</v>
      </c>
      <c r="R240" s="108"/>
      <c r="S240" s="108">
        <f t="shared" si="19"/>
        <v>212686.19845999996</v>
      </c>
    </row>
    <row r="241" spans="1:19" ht="13" x14ac:dyDescent="0.3">
      <c r="A241" s="36"/>
      <c r="B241" s="3">
        <v>346</v>
      </c>
      <c r="C241" s="2" t="s">
        <v>23</v>
      </c>
      <c r="E241" s="134">
        <v>167338.97</v>
      </c>
      <c r="F241" s="92"/>
      <c r="G241" s="133" t="s">
        <v>177</v>
      </c>
      <c r="H241" s="92" t="s">
        <v>141</v>
      </c>
      <c r="I241" s="91">
        <v>46</v>
      </c>
      <c r="J241" s="92"/>
      <c r="K241" s="178">
        <v>33</v>
      </c>
      <c r="L241" s="92" t="s">
        <v>141</v>
      </c>
      <c r="M241" s="132">
        <v>-1</v>
      </c>
      <c r="N241" s="92"/>
      <c r="O241" s="174">
        <v>2.1956521739130435</v>
      </c>
      <c r="P241" s="174"/>
      <c r="Q241" s="174">
        <v>3.1</v>
      </c>
      <c r="R241" s="108"/>
      <c r="S241" s="114">
        <f t="shared" si="19"/>
        <v>5187.5080699999999</v>
      </c>
    </row>
    <row r="242" spans="1:19" s="102" customFormat="1" ht="13" x14ac:dyDescent="0.3">
      <c r="A242" s="131"/>
      <c r="B242" s="11" t="s">
        <v>162</v>
      </c>
      <c r="C242" s="17"/>
      <c r="E242" s="135">
        <f>SUBTOTAL(9,E236:E241)</f>
        <v>107130230.7</v>
      </c>
      <c r="F242" s="94"/>
      <c r="G242" s="94"/>
      <c r="H242" s="94"/>
      <c r="I242" s="93"/>
      <c r="J242" s="94"/>
      <c r="K242" s="179"/>
      <c r="M242" s="103"/>
      <c r="N242" s="94"/>
      <c r="O242" s="173">
        <v>2.6321694073800428</v>
      </c>
      <c r="P242" s="173"/>
      <c r="Q242" s="173">
        <f>S242/E242*100</f>
        <v>2.844464634102426</v>
      </c>
      <c r="R242" s="117"/>
      <c r="S242" s="115">
        <f>SUBTOTAL(9,S236:S241)</f>
        <v>3047281.5246938402</v>
      </c>
    </row>
    <row r="243" spans="1:19" ht="13" x14ac:dyDescent="0.3">
      <c r="A243" s="36"/>
      <c r="B243" s="3"/>
      <c r="C243" s="2"/>
      <c r="E243" s="106"/>
      <c r="F243" s="92"/>
      <c r="G243" s="92"/>
      <c r="H243" s="92"/>
      <c r="I243" s="95"/>
      <c r="J243" s="92"/>
      <c r="K243" s="180"/>
      <c r="M243" s="132"/>
      <c r="N243" s="92"/>
      <c r="O243" s="174"/>
      <c r="P243" s="174"/>
      <c r="Q243" s="174"/>
      <c r="R243" s="108"/>
      <c r="S243" s="108"/>
    </row>
    <row r="244" spans="1:19" s="102" customFormat="1" ht="13" x14ac:dyDescent="0.3">
      <c r="A244" s="131" t="s">
        <v>84</v>
      </c>
      <c r="B244" s="11"/>
      <c r="C244" s="17"/>
      <c r="E244" s="140">
        <f>SUBTOTAL(9,E209:E243)</f>
        <v>327451064.82000005</v>
      </c>
      <c r="F244" s="101"/>
      <c r="G244" s="101"/>
      <c r="H244" s="101"/>
      <c r="I244" s="100"/>
      <c r="J244" s="101"/>
      <c r="K244" s="183"/>
      <c r="M244" s="103"/>
      <c r="N244" s="101"/>
      <c r="O244" s="177">
        <v>2.77918718224059</v>
      </c>
      <c r="P244" s="177"/>
      <c r="Q244" s="177">
        <f>S244/E244*100</f>
        <v>2.9840406467565206</v>
      </c>
      <c r="R244" s="120"/>
      <c r="S244" s="120">
        <f>SUBTOTAL(9,S209:S243)</f>
        <v>9771272.8724658433</v>
      </c>
    </row>
    <row r="245" spans="1:19" ht="13" x14ac:dyDescent="0.3">
      <c r="A245" s="36"/>
      <c r="B245" s="3"/>
      <c r="C245" s="2"/>
      <c r="E245" s="106"/>
      <c r="F245" s="92"/>
      <c r="G245" s="92"/>
      <c r="H245" s="92"/>
      <c r="I245" s="95"/>
      <c r="J245" s="92"/>
      <c r="K245" s="180"/>
      <c r="M245" s="132"/>
      <c r="N245" s="92"/>
      <c r="O245" s="174"/>
      <c r="P245" s="174"/>
      <c r="Q245" s="174"/>
      <c r="R245" s="108"/>
      <c r="S245" s="108"/>
    </row>
    <row r="246" spans="1:19" ht="13" x14ac:dyDescent="0.3">
      <c r="A246" s="131" t="s">
        <v>77</v>
      </c>
      <c r="B246" s="3"/>
      <c r="C246" s="2"/>
      <c r="E246" s="106"/>
      <c r="F246" s="92"/>
      <c r="G246" s="92"/>
      <c r="H246" s="92"/>
      <c r="I246" s="95"/>
      <c r="J246" s="92"/>
      <c r="K246" s="180"/>
      <c r="M246" s="132"/>
      <c r="N246" s="92"/>
      <c r="O246" s="174"/>
      <c r="P246" s="174"/>
      <c r="Q246" s="174"/>
      <c r="R246" s="108"/>
      <c r="S246" s="108"/>
    </row>
    <row r="247" spans="1:19" ht="13" x14ac:dyDescent="0.3">
      <c r="A247" s="36"/>
      <c r="B247" s="3"/>
      <c r="C247" s="2"/>
      <c r="E247" s="106"/>
      <c r="F247" s="92"/>
      <c r="G247" s="92"/>
      <c r="H247" s="92"/>
      <c r="I247" s="95"/>
      <c r="J247" s="92"/>
      <c r="K247" s="180"/>
      <c r="M247" s="132"/>
      <c r="N247" s="92"/>
      <c r="O247" s="174"/>
      <c r="P247" s="174"/>
      <c r="Q247" s="174"/>
      <c r="R247" s="108"/>
      <c r="S247" s="108"/>
    </row>
    <row r="248" spans="1:19" ht="13" x14ac:dyDescent="0.3">
      <c r="A248" s="36"/>
      <c r="B248" s="11" t="s">
        <v>103</v>
      </c>
      <c r="C248" s="2"/>
      <c r="E248" s="106"/>
      <c r="F248" s="92"/>
      <c r="G248" s="92"/>
      <c r="H248" s="92"/>
      <c r="I248" s="95"/>
      <c r="J248" s="92"/>
      <c r="K248" s="180"/>
      <c r="M248" s="132"/>
      <c r="N248" s="92"/>
      <c r="O248" s="174"/>
      <c r="P248" s="174"/>
      <c r="Q248" s="174"/>
      <c r="R248" s="108"/>
      <c r="S248" s="108"/>
    </row>
    <row r="249" spans="1:19" ht="13" x14ac:dyDescent="0.3">
      <c r="A249" s="36"/>
      <c r="B249" s="3">
        <v>341</v>
      </c>
      <c r="C249" s="2" t="s">
        <v>6</v>
      </c>
      <c r="E249" s="106">
        <v>4716189.9000000004</v>
      </c>
      <c r="F249" s="92"/>
      <c r="G249" s="133">
        <v>66</v>
      </c>
      <c r="H249" s="92"/>
      <c r="I249" s="91">
        <v>44</v>
      </c>
      <c r="J249" s="92"/>
      <c r="K249" s="178">
        <v>14.4</v>
      </c>
      <c r="M249" s="132">
        <v>0</v>
      </c>
      <c r="N249" s="92"/>
      <c r="O249" s="174">
        <v>2.2727272727272729</v>
      </c>
      <c r="P249" s="174"/>
      <c r="Q249" s="174">
        <v>1.2854166666666671</v>
      </c>
      <c r="R249" s="108"/>
      <c r="S249" s="108">
        <f t="shared" ref="S249:S254" si="20">IFERROR($E249*(Q249/100),0)</f>
        <v>60622.691006250032</v>
      </c>
    </row>
    <row r="250" spans="1:19" s="102" customFormat="1" ht="13" x14ac:dyDescent="0.3">
      <c r="A250" s="36"/>
      <c r="B250" s="3">
        <v>342</v>
      </c>
      <c r="C250" s="2" t="s">
        <v>24</v>
      </c>
      <c r="D250" s="86"/>
      <c r="E250" s="106">
        <v>6667870.7599999998</v>
      </c>
      <c r="F250" s="92"/>
      <c r="G250" s="133">
        <v>43.480000000000004</v>
      </c>
      <c r="H250" s="92"/>
      <c r="I250" s="91">
        <v>44</v>
      </c>
      <c r="J250" s="92"/>
      <c r="K250" s="178">
        <v>14</v>
      </c>
      <c r="L250" s="86"/>
      <c r="M250" s="132">
        <v>-1</v>
      </c>
      <c r="N250" s="92"/>
      <c r="O250" s="174">
        <v>2.2954545454545454</v>
      </c>
      <c r="P250" s="174"/>
      <c r="Q250" s="174">
        <v>3.3000000000000007</v>
      </c>
      <c r="R250" s="108"/>
      <c r="S250" s="108">
        <f t="shared" si="20"/>
        <v>220039.73508000004</v>
      </c>
    </row>
    <row r="251" spans="1:19" s="102" customFormat="1" ht="13" x14ac:dyDescent="0.3">
      <c r="A251" s="36"/>
      <c r="B251" s="3">
        <v>343</v>
      </c>
      <c r="C251" s="2" t="s">
        <v>25</v>
      </c>
      <c r="D251" s="86"/>
      <c r="E251" s="106">
        <v>26282281.300000001</v>
      </c>
      <c r="F251" s="92"/>
      <c r="G251" s="133">
        <v>59.67</v>
      </c>
      <c r="H251" s="92"/>
      <c r="I251" s="91">
        <v>44</v>
      </c>
      <c r="J251" s="92"/>
      <c r="K251" s="178">
        <v>13.7</v>
      </c>
      <c r="L251" s="92"/>
      <c r="M251" s="132">
        <v>0</v>
      </c>
      <c r="N251" s="92"/>
      <c r="O251" s="174">
        <v>2.2727272727272729</v>
      </c>
      <c r="P251" s="174"/>
      <c r="Q251" s="174">
        <v>1.3299270072992702</v>
      </c>
      <c r="R251" s="108"/>
      <c r="S251" s="108">
        <f t="shared" si="20"/>
        <v>349535.15714306576</v>
      </c>
    </row>
    <row r="252" spans="1:19" s="102" customFormat="1" ht="13" x14ac:dyDescent="0.3">
      <c r="A252" s="36"/>
      <c r="B252" s="3">
        <v>344</v>
      </c>
      <c r="C252" s="2" t="s">
        <v>26</v>
      </c>
      <c r="D252" s="86"/>
      <c r="E252" s="106">
        <v>5111507.16</v>
      </c>
      <c r="F252" s="92"/>
      <c r="G252" s="133">
        <v>66.320000000000007</v>
      </c>
      <c r="H252" s="92"/>
      <c r="I252" s="91">
        <v>46</v>
      </c>
      <c r="J252" s="92"/>
      <c r="K252" s="178">
        <v>14.1</v>
      </c>
      <c r="L252" s="86"/>
      <c r="M252" s="132">
        <v>0</v>
      </c>
      <c r="N252" s="92"/>
      <c r="O252" s="174">
        <v>2.1739130434782608</v>
      </c>
      <c r="P252" s="174"/>
      <c r="Q252" s="174">
        <v>1.4021276595744678</v>
      </c>
      <c r="R252" s="108"/>
      <c r="S252" s="108">
        <f t="shared" si="20"/>
        <v>71669.855711489348</v>
      </c>
    </row>
    <row r="253" spans="1:19" s="102" customFormat="1" ht="13" x14ac:dyDescent="0.3">
      <c r="A253" s="36"/>
      <c r="B253" s="3">
        <v>345</v>
      </c>
      <c r="C253" s="2" t="s">
        <v>22</v>
      </c>
      <c r="D253" s="86"/>
      <c r="E253" s="106">
        <v>6675619.8499999996</v>
      </c>
      <c r="F253" s="92"/>
      <c r="G253" s="133">
        <v>63.739999999999995</v>
      </c>
      <c r="H253" s="92"/>
      <c r="I253" s="91">
        <v>46</v>
      </c>
      <c r="J253" s="92"/>
      <c r="K253" s="178">
        <v>14.1</v>
      </c>
      <c r="L253" s="86"/>
      <c r="M253" s="132">
        <v>-1</v>
      </c>
      <c r="N253" s="92"/>
      <c r="O253" s="174">
        <v>2.1956521739130435</v>
      </c>
      <c r="P253" s="174"/>
      <c r="Q253" s="174">
        <v>1.8446808510638311</v>
      </c>
      <c r="R253" s="108"/>
      <c r="S253" s="108">
        <f t="shared" si="20"/>
        <v>123143.88106276604</v>
      </c>
    </row>
    <row r="254" spans="1:19" ht="13" x14ac:dyDescent="0.3">
      <c r="A254" s="36"/>
      <c r="B254" s="3">
        <v>346</v>
      </c>
      <c r="C254" s="2" t="s">
        <v>23</v>
      </c>
      <c r="E254" s="134">
        <v>2100430.14</v>
      </c>
      <c r="F254" s="92"/>
      <c r="G254" s="133">
        <v>52.080000000000005</v>
      </c>
      <c r="H254" s="92"/>
      <c r="I254" s="91">
        <v>46</v>
      </c>
      <c r="J254" s="92"/>
      <c r="K254" s="178">
        <v>14.3</v>
      </c>
      <c r="M254" s="132">
        <v>-1</v>
      </c>
      <c r="N254" s="92"/>
      <c r="O254" s="174">
        <v>2.1956521739130435</v>
      </c>
      <c r="P254" s="174"/>
      <c r="Q254" s="174">
        <v>3.2</v>
      </c>
      <c r="R254" s="108"/>
      <c r="S254" s="114">
        <f t="shared" si="20"/>
        <v>67213.764480000013</v>
      </c>
    </row>
    <row r="255" spans="1:19" s="102" customFormat="1" ht="13" x14ac:dyDescent="0.3">
      <c r="A255" s="131"/>
      <c r="B255" s="11" t="s">
        <v>163</v>
      </c>
      <c r="C255" s="17"/>
      <c r="E255" s="135">
        <f>SUBTOTAL(9,E249:E254)</f>
        <v>51553899.110000007</v>
      </c>
      <c r="F255" s="94"/>
      <c r="G255" s="94"/>
      <c r="H255" s="94"/>
      <c r="I255" s="93"/>
      <c r="J255" s="94"/>
      <c r="K255" s="179"/>
      <c r="M255" s="103"/>
      <c r="N255" s="94"/>
      <c r="O255" s="173">
        <v>2.2527489187908669</v>
      </c>
      <c r="P255" s="173"/>
      <c r="Q255" s="173">
        <f>S255/E255*100</f>
        <v>1.7306646051733936</v>
      </c>
      <c r="R255" s="117"/>
      <c r="S255" s="115">
        <f>SUBTOTAL(9,S249:S254)</f>
        <v>892225.08448357123</v>
      </c>
    </row>
    <row r="256" spans="1:19" s="102" customFormat="1" ht="13" x14ac:dyDescent="0.3">
      <c r="A256" s="36"/>
      <c r="B256" s="3"/>
      <c r="C256" s="2"/>
      <c r="D256" s="86"/>
      <c r="E256" s="106"/>
      <c r="F256" s="92"/>
      <c r="G256" s="92"/>
      <c r="H256" s="92"/>
      <c r="I256" s="95"/>
      <c r="J256" s="92"/>
      <c r="K256" s="180"/>
      <c r="L256" s="86"/>
      <c r="M256" s="132"/>
      <c r="N256" s="92"/>
      <c r="O256" s="174"/>
      <c r="P256" s="174"/>
      <c r="Q256" s="174"/>
      <c r="R256" s="108"/>
      <c r="S256" s="108"/>
    </row>
    <row r="257" spans="1:19" s="102" customFormat="1" ht="13" x14ac:dyDescent="0.3">
      <c r="A257" s="131" t="s">
        <v>85</v>
      </c>
      <c r="B257" s="11"/>
      <c r="C257" s="17"/>
      <c r="E257" s="140">
        <f>SUBTOTAL(9,E249:E256)</f>
        <v>51553899.110000007</v>
      </c>
      <c r="F257" s="101"/>
      <c r="G257" s="101"/>
      <c r="H257" s="101"/>
      <c r="I257" s="100"/>
      <c r="J257" s="101"/>
      <c r="K257" s="183"/>
      <c r="M257" s="103"/>
      <c r="N257" s="101"/>
      <c r="O257" s="177">
        <v>2.2527489187908669</v>
      </c>
      <c r="P257" s="177"/>
      <c r="Q257" s="177">
        <f>S257/E257*100</f>
        <v>1.7306646051733936</v>
      </c>
      <c r="R257" s="120"/>
      <c r="S257" s="120">
        <f>SUBTOTAL(9,S249:S256)</f>
        <v>892225.08448357123</v>
      </c>
    </row>
    <row r="258" spans="1:19" s="102" customFormat="1" ht="13" x14ac:dyDescent="0.3">
      <c r="A258" s="131"/>
      <c r="B258" s="11"/>
      <c r="C258" s="17"/>
      <c r="E258" s="140"/>
      <c r="F258" s="101"/>
      <c r="G258" s="101"/>
      <c r="H258" s="101"/>
      <c r="I258" s="100"/>
      <c r="J258" s="101"/>
      <c r="K258" s="183"/>
      <c r="M258" s="103"/>
      <c r="N258" s="101"/>
      <c r="O258" s="177"/>
      <c r="P258" s="177"/>
      <c r="Q258" s="177"/>
      <c r="R258" s="120"/>
      <c r="S258" s="120"/>
    </row>
    <row r="259" spans="1:19" s="102" customFormat="1" ht="13" x14ac:dyDescent="0.3">
      <c r="A259" s="131" t="s">
        <v>81</v>
      </c>
      <c r="B259" s="11"/>
      <c r="C259" s="17"/>
      <c r="E259" s="140"/>
      <c r="F259" s="101"/>
      <c r="G259" s="101"/>
      <c r="H259" s="101"/>
      <c r="I259" s="100"/>
      <c r="J259" s="101"/>
      <c r="K259" s="183"/>
      <c r="M259" s="103"/>
      <c r="N259" s="101"/>
      <c r="O259" s="177"/>
      <c r="P259" s="177"/>
      <c r="Q259" s="177"/>
      <c r="R259" s="120"/>
      <c r="S259" s="120"/>
    </row>
    <row r="260" spans="1:19" ht="13" x14ac:dyDescent="0.3">
      <c r="A260" s="36"/>
      <c r="B260" s="3"/>
      <c r="C260" s="2"/>
      <c r="E260" s="106"/>
      <c r="F260" s="92"/>
      <c r="G260" s="92"/>
      <c r="H260" s="92"/>
      <c r="I260" s="95"/>
      <c r="J260" s="92"/>
      <c r="K260" s="180"/>
      <c r="M260" s="132"/>
      <c r="N260" s="92"/>
      <c r="O260" s="174"/>
      <c r="P260" s="174"/>
      <c r="Q260" s="174"/>
      <c r="R260" s="108"/>
      <c r="S260" s="108"/>
    </row>
    <row r="261" spans="1:19" ht="13" x14ac:dyDescent="0.3">
      <c r="A261" s="36"/>
      <c r="B261" s="11" t="s">
        <v>81</v>
      </c>
      <c r="C261" s="2"/>
      <c r="E261" s="106"/>
      <c r="F261" s="92"/>
      <c r="G261" s="92"/>
      <c r="H261" s="92"/>
      <c r="I261" s="95"/>
      <c r="J261" s="92"/>
      <c r="K261" s="180"/>
      <c r="M261" s="132"/>
      <c r="N261" s="92"/>
      <c r="O261" s="174"/>
      <c r="P261" s="174"/>
      <c r="Q261" s="174"/>
      <c r="R261" s="108"/>
      <c r="S261" s="108"/>
    </row>
    <row r="262" spans="1:19" ht="13" x14ac:dyDescent="0.3">
      <c r="A262" s="36"/>
      <c r="B262" s="3">
        <v>341</v>
      </c>
      <c r="C262" s="2" t="s">
        <v>6</v>
      </c>
      <c r="E262" s="106">
        <v>8329348.9699999997</v>
      </c>
      <c r="F262" s="92"/>
      <c r="G262" s="133">
        <v>40.47</v>
      </c>
      <c r="H262" s="92"/>
      <c r="I262" s="91">
        <v>49</v>
      </c>
      <c r="J262" s="92"/>
      <c r="K262" s="178">
        <v>23</v>
      </c>
      <c r="M262" s="132">
        <v>0</v>
      </c>
      <c r="N262" s="92"/>
      <c r="O262" s="174">
        <v>2.0408163265306123</v>
      </c>
      <c r="P262" s="174"/>
      <c r="Q262" s="174">
        <v>1.762608695652174</v>
      </c>
      <c r="R262" s="108"/>
      <c r="S262" s="108">
        <f t="shared" ref="S262:S267" si="21">IFERROR($E262*(Q262/100),0)</f>
        <v>146813.82923643477</v>
      </c>
    </row>
    <row r="263" spans="1:19" ht="13" x14ac:dyDescent="0.3">
      <c r="A263" s="36"/>
      <c r="B263" s="3">
        <v>342</v>
      </c>
      <c r="C263" s="2" t="s">
        <v>24</v>
      </c>
      <c r="E263" s="106">
        <v>7753939.6699999999</v>
      </c>
      <c r="F263" s="92"/>
      <c r="G263" s="133">
        <v>32.54</v>
      </c>
      <c r="H263" s="92"/>
      <c r="I263" s="91">
        <v>49</v>
      </c>
      <c r="J263" s="92"/>
      <c r="K263" s="178">
        <v>22</v>
      </c>
      <c r="M263" s="132">
        <v>-1</v>
      </c>
      <c r="N263" s="92"/>
      <c r="O263" s="174">
        <v>2.0612244897959182</v>
      </c>
      <c r="P263" s="174"/>
      <c r="Q263" s="174">
        <v>2.0481818181818183</v>
      </c>
      <c r="R263" s="108"/>
      <c r="S263" s="108">
        <f t="shared" si="21"/>
        <v>158814.78251372729</v>
      </c>
    </row>
    <row r="264" spans="1:19" ht="13" x14ac:dyDescent="0.3">
      <c r="A264" s="36"/>
      <c r="B264" s="3">
        <v>343</v>
      </c>
      <c r="C264" s="2" t="s">
        <v>25</v>
      </c>
      <c r="E264" s="106">
        <v>27991481.219999999</v>
      </c>
      <c r="F264" s="92"/>
      <c r="G264" s="133">
        <v>24.65</v>
      </c>
      <c r="H264" s="92"/>
      <c r="I264" s="91">
        <v>49</v>
      </c>
      <c r="J264" s="92"/>
      <c r="K264" s="178">
        <v>22</v>
      </c>
      <c r="L264" s="92"/>
      <c r="M264" s="132">
        <v>0</v>
      </c>
      <c r="N264" s="92"/>
      <c r="O264" s="174">
        <v>2.0408163265306123</v>
      </c>
      <c r="P264" s="174"/>
      <c r="Q264" s="174">
        <v>2.5359090909090907</v>
      </c>
      <c r="R264" s="108"/>
      <c r="S264" s="108">
        <f t="shared" si="21"/>
        <v>709838.51693809079</v>
      </c>
    </row>
    <row r="265" spans="1:19" ht="13" x14ac:dyDescent="0.3">
      <c r="A265" s="36"/>
      <c r="B265" s="3">
        <v>344</v>
      </c>
      <c r="C265" s="2" t="s">
        <v>26</v>
      </c>
      <c r="E265" s="106">
        <v>4426812.45</v>
      </c>
      <c r="F265" s="92"/>
      <c r="G265" s="133">
        <v>39.25</v>
      </c>
      <c r="H265" s="92"/>
      <c r="I265" s="91">
        <v>46</v>
      </c>
      <c r="J265" s="92"/>
      <c r="K265" s="178">
        <v>22</v>
      </c>
      <c r="M265" s="132">
        <v>0</v>
      </c>
      <c r="N265" s="92"/>
      <c r="O265" s="174">
        <v>2.1739130434782608</v>
      </c>
      <c r="P265" s="174"/>
      <c r="Q265" s="174">
        <v>1.8336363636363637</v>
      </c>
      <c r="R265" s="108"/>
      <c r="S265" s="108">
        <f t="shared" si="21"/>
        <v>81171.642833181817</v>
      </c>
    </row>
    <row r="266" spans="1:19" s="102" customFormat="1" ht="13" x14ac:dyDescent="0.3">
      <c r="A266" s="36"/>
      <c r="B266" s="3">
        <v>345</v>
      </c>
      <c r="C266" s="2" t="s">
        <v>22</v>
      </c>
      <c r="D266" s="86"/>
      <c r="E266" s="106">
        <v>7388138.46</v>
      </c>
      <c r="F266" s="92"/>
      <c r="G266" s="133">
        <v>40.97</v>
      </c>
      <c r="H266" s="92"/>
      <c r="I266" s="91">
        <v>46</v>
      </c>
      <c r="J266" s="92"/>
      <c r="K266" s="178">
        <v>22</v>
      </c>
      <c r="L266" s="86"/>
      <c r="M266" s="132">
        <v>-1</v>
      </c>
      <c r="N266" s="92"/>
      <c r="O266" s="174">
        <v>2.1956521739130435</v>
      </c>
      <c r="P266" s="174"/>
      <c r="Q266" s="174">
        <v>1.8931818181818181</v>
      </c>
      <c r="R266" s="108"/>
      <c r="S266" s="108">
        <f t="shared" si="21"/>
        <v>139870.89402681819</v>
      </c>
    </row>
    <row r="267" spans="1:19" ht="13" x14ac:dyDescent="0.3">
      <c r="A267" s="36"/>
      <c r="B267" s="3">
        <v>346</v>
      </c>
      <c r="C267" s="2" t="s">
        <v>23</v>
      </c>
      <c r="E267" s="134">
        <v>1736429.44</v>
      </c>
      <c r="F267" s="92"/>
      <c r="G267" s="133">
        <v>38.53</v>
      </c>
      <c r="H267" s="92"/>
      <c r="I267" s="91">
        <v>46</v>
      </c>
      <c r="J267" s="92"/>
      <c r="K267" s="178">
        <v>23</v>
      </c>
      <c r="M267" s="132">
        <v>-1</v>
      </c>
      <c r="N267" s="92"/>
      <c r="O267" s="174">
        <v>2.1956521739130435</v>
      </c>
      <c r="P267" s="174"/>
      <c r="Q267" s="174">
        <v>1.5165217391304351</v>
      </c>
      <c r="R267" s="108"/>
      <c r="S267" s="114">
        <f t="shared" si="21"/>
        <v>26333.329942260876</v>
      </c>
    </row>
    <row r="268" spans="1:19" s="102" customFormat="1" ht="13" x14ac:dyDescent="0.3">
      <c r="A268" s="131"/>
      <c r="B268" s="11" t="s">
        <v>104</v>
      </c>
      <c r="C268" s="17"/>
      <c r="E268" s="135">
        <f>SUBTOTAL(9,E262:E267)</f>
        <v>57626150.210000001</v>
      </c>
      <c r="F268" s="94"/>
      <c r="G268" s="94"/>
      <c r="H268" s="94"/>
      <c r="I268" s="93"/>
      <c r="J268" s="94"/>
      <c r="K268" s="179"/>
      <c r="M268" s="103"/>
      <c r="N268" s="94"/>
      <c r="O268" s="173">
        <v>2.0783036142514715</v>
      </c>
      <c r="P268" s="173"/>
      <c r="Q268" s="173">
        <f>S268/E268*100</f>
        <v>2.1914408491431199</v>
      </c>
      <c r="R268" s="117"/>
      <c r="S268" s="115">
        <f>SUBTOTAL(9,S262:S267)</f>
        <v>1262842.9954905137</v>
      </c>
    </row>
    <row r="269" spans="1:19" s="102" customFormat="1" ht="13" x14ac:dyDescent="0.3">
      <c r="A269" s="36"/>
      <c r="B269" s="3"/>
      <c r="C269" s="2"/>
      <c r="D269" s="86"/>
      <c r="E269" s="106"/>
      <c r="F269" s="92"/>
      <c r="G269" s="92"/>
      <c r="H269" s="92"/>
      <c r="I269" s="95"/>
      <c r="J269" s="92"/>
      <c r="K269" s="180"/>
      <c r="L269" s="86"/>
      <c r="M269" s="132"/>
      <c r="N269" s="92"/>
      <c r="O269" s="174"/>
      <c r="P269" s="174"/>
      <c r="Q269" s="174"/>
      <c r="R269" s="108"/>
      <c r="S269" s="108"/>
    </row>
    <row r="270" spans="1:19" s="102" customFormat="1" ht="13" x14ac:dyDescent="0.3">
      <c r="A270" s="131" t="s">
        <v>104</v>
      </c>
      <c r="B270" s="11"/>
      <c r="C270" s="17"/>
      <c r="E270" s="138">
        <f>SUBTOTAL(9,E262:E269)</f>
        <v>57626150.210000001</v>
      </c>
      <c r="F270" s="101"/>
      <c r="G270" s="101"/>
      <c r="H270" s="101"/>
      <c r="I270" s="100"/>
      <c r="J270" s="101"/>
      <c r="K270" s="183"/>
      <c r="M270" s="103"/>
      <c r="N270" s="101"/>
      <c r="O270" s="177">
        <v>2.0783036142514715</v>
      </c>
      <c r="P270" s="177"/>
      <c r="Q270" s="177">
        <f>S270/E270*100</f>
        <v>2.1914408491431199</v>
      </c>
      <c r="R270" s="120"/>
      <c r="S270" s="118">
        <f>SUBTOTAL(9,S262:S269)</f>
        <v>1262842.9954905137</v>
      </c>
    </row>
    <row r="271" spans="1:19" ht="13" x14ac:dyDescent="0.3">
      <c r="A271" s="36"/>
      <c r="B271" s="3"/>
      <c r="C271" s="2"/>
      <c r="E271" s="106"/>
      <c r="F271" s="92"/>
      <c r="G271" s="92"/>
      <c r="H271" s="92"/>
      <c r="I271" s="95"/>
      <c r="J271" s="92"/>
      <c r="K271" s="180"/>
      <c r="M271" s="132"/>
      <c r="N271" s="92"/>
      <c r="O271" s="174"/>
      <c r="P271" s="174"/>
      <c r="Q271" s="174"/>
      <c r="R271" s="108"/>
      <c r="S271" s="108"/>
    </row>
    <row r="272" spans="1:19" s="102" customFormat="1" ht="13" x14ac:dyDescent="0.3">
      <c r="A272" s="12" t="s">
        <v>111</v>
      </c>
      <c r="B272" s="11"/>
      <c r="C272" s="17"/>
      <c r="E272" s="142">
        <f>SUBTOTAL(9,E151:E271)</f>
        <v>666644090.38000011</v>
      </c>
      <c r="F272" s="105"/>
      <c r="G272" s="105"/>
      <c r="H272" s="105"/>
      <c r="I272" s="104"/>
      <c r="J272" s="105"/>
      <c r="K272" s="184"/>
      <c r="M272" s="103"/>
      <c r="N272" s="105"/>
      <c r="O272" s="171">
        <v>2.5708911577047586</v>
      </c>
      <c r="P272" s="171"/>
      <c r="Q272" s="171">
        <f>S272/E272*100</f>
        <v>2.7987599484525978</v>
      </c>
      <c r="R272" s="122"/>
      <c r="S272" s="122">
        <f>SUBTOTAL(9,S151:S271)</f>
        <v>18657767.800281581</v>
      </c>
    </row>
    <row r="273" spans="1:19" s="102" customFormat="1" ht="13" x14ac:dyDescent="0.3">
      <c r="A273" s="12"/>
      <c r="B273" s="11"/>
      <c r="C273" s="17"/>
      <c r="E273" s="142"/>
      <c r="F273" s="105"/>
      <c r="G273" s="105"/>
      <c r="H273" s="105"/>
      <c r="I273" s="104"/>
      <c r="J273" s="105"/>
      <c r="K273" s="184"/>
      <c r="M273" s="103"/>
      <c r="N273" s="105"/>
      <c r="O273" s="171"/>
      <c r="P273" s="171"/>
      <c r="Q273" s="171"/>
      <c r="R273" s="122"/>
      <c r="S273" s="122"/>
    </row>
    <row r="274" spans="1:19" s="102" customFormat="1" ht="13" x14ac:dyDescent="0.3">
      <c r="A274" s="12"/>
      <c r="B274" s="11"/>
      <c r="C274" s="17"/>
      <c r="E274" s="142"/>
      <c r="F274" s="105"/>
      <c r="G274" s="105"/>
      <c r="H274" s="105"/>
      <c r="I274" s="104"/>
      <c r="J274" s="105"/>
      <c r="K274" s="184"/>
      <c r="M274" s="103"/>
      <c r="N274" s="105"/>
      <c r="O274" s="171"/>
      <c r="P274" s="171"/>
      <c r="Q274" s="171"/>
      <c r="R274" s="122"/>
      <c r="S274" s="122"/>
    </row>
    <row r="275" spans="1:19" ht="13" x14ac:dyDescent="0.3">
      <c r="A275" s="36" t="s">
        <v>46</v>
      </c>
      <c r="B275" s="3"/>
      <c r="C275" s="2"/>
      <c r="E275" s="106"/>
      <c r="F275" s="92"/>
      <c r="G275" s="92"/>
      <c r="H275" s="92"/>
      <c r="I275" s="95"/>
      <c r="J275" s="92"/>
      <c r="K275" s="180"/>
      <c r="M275" s="132"/>
      <c r="N275" s="92"/>
      <c r="O275" s="174"/>
      <c r="P275" s="174"/>
      <c r="Q275" s="174"/>
      <c r="R275" s="108"/>
      <c r="S275" s="108"/>
    </row>
    <row r="276" spans="1:19" ht="13" x14ac:dyDescent="0.3">
      <c r="A276" s="36"/>
      <c r="B276" s="3"/>
      <c r="C276" s="2"/>
      <c r="E276" s="106"/>
      <c r="F276" s="92"/>
      <c r="G276" s="92"/>
      <c r="H276" s="92"/>
      <c r="I276" s="95"/>
      <c r="J276" s="92"/>
      <c r="K276" s="180"/>
      <c r="M276" s="132"/>
      <c r="N276" s="92"/>
      <c r="O276" s="174"/>
      <c r="P276" s="174"/>
      <c r="Q276" s="174"/>
      <c r="R276" s="108"/>
      <c r="S276" s="108"/>
    </row>
    <row r="277" spans="1:19" ht="13" x14ac:dyDescent="0.3">
      <c r="A277" s="36"/>
      <c r="B277" s="11" t="s">
        <v>63</v>
      </c>
      <c r="C277" s="2"/>
      <c r="E277" s="106"/>
      <c r="F277" s="92"/>
      <c r="G277" s="92"/>
      <c r="H277" s="92"/>
      <c r="I277" s="95"/>
      <c r="J277" s="92"/>
      <c r="K277" s="180"/>
      <c r="M277" s="132"/>
      <c r="N277" s="92"/>
      <c r="O277" s="174"/>
      <c r="P277" s="174"/>
      <c r="Q277" s="174"/>
      <c r="R277" s="108"/>
      <c r="S277" s="108"/>
    </row>
    <row r="278" spans="1:19" ht="13" x14ac:dyDescent="0.3">
      <c r="A278" s="36"/>
      <c r="B278" s="3">
        <v>341.66</v>
      </c>
      <c r="C278" s="2" t="s">
        <v>6</v>
      </c>
      <c r="E278" s="106">
        <v>85628.96</v>
      </c>
      <c r="F278" s="92"/>
      <c r="G278" s="133" t="s">
        <v>177</v>
      </c>
      <c r="H278" s="92" t="s">
        <v>141</v>
      </c>
      <c r="I278" s="91">
        <v>30</v>
      </c>
      <c r="J278" s="92"/>
      <c r="K278" s="178">
        <v>30</v>
      </c>
      <c r="L278" s="92" t="s">
        <v>141</v>
      </c>
      <c r="M278" s="132">
        <v>0</v>
      </c>
      <c r="N278" s="92"/>
      <c r="O278" s="174">
        <v>3.3333333333333335</v>
      </c>
      <c r="P278" s="174"/>
      <c r="Q278" s="174">
        <v>3.33</v>
      </c>
      <c r="R278" s="108"/>
      <c r="S278" s="108">
        <f t="shared" ref="S278:S280" si="22">IFERROR($E278*(Q278/100),0)</f>
        <v>2851.4443680000004</v>
      </c>
    </row>
    <row r="279" spans="1:19" s="102" customFormat="1" ht="13" x14ac:dyDescent="0.3">
      <c r="A279" s="36"/>
      <c r="B279" s="3">
        <v>344.66</v>
      </c>
      <c r="C279" s="2" t="s">
        <v>26</v>
      </c>
      <c r="D279" s="86"/>
      <c r="E279" s="106">
        <v>6908131.71</v>
      </c>
      <c r="F279" s="92"/>
      <c r="G279" s="133" t="s">
        <v>177</v>
      </c>
      <c r="H279" s="92" t="s">
        <v>141</v>
      </c>
      <c r="I279" s="91">
        <v>30</v>
      </c>
      <c r="J279" s="92"/>
      <c r="K279" s="178">
        <v>30</v>
      </c>
      <c r="L279" s="92" t="s">
        <v>141</v>
      </c>
      <c r="M279" s="132">
        <v>0</v>
      </c>
      <c r="N279" s="92"/>
      <c r="O279" s="174">
        <v>3.3333333333333335</v>
      </c>
      <c r="P279" s="174"/>
      <c r="Q279" s="174">
        <v>3.33</v>
      </c>
      <c r="R279" s="108"/>
      <c r="S279" s="108">
        <f t="shared" si="22"/>
        <v>230040.78594300002</v>
      </c>
    </row>
    <row r="280" spans="1:19" ht="13" x14ac:dyDescent="0.3">
      <c r="A280" s="36"/>
      <c r="B280" s="3">
        <v>345.66</v>
      </c>
      <c r="C280" s="2" t="s">
        <v>22</v>
      </c>
      <c r="E280" s="134">
        <v>616931.52</v>
      </c>
      <c r="F280" s="92"/>
      <c r="G280" s="133" t="s">
        <v>177</v>
      </c>
      <c r="H280" s="92" t="s">
        <v>141</v>
      </c>
      <c r="I280" s="91">
        <v>30</v>
      </c>
      <c r="J280" s="92"/>
      <c r="K280" s="178">
        <v>30</v>
      </c>
      <c r="L280" s="92" t="s">
        <v>141</v>
      </c>
      <c r="M280" s="132">
        <v>0</v>
      </c>
      <c r="N280" s="92"/>
      <c r="O280" s="174">
        <v>3.3333333333333335</v>
      </c>
      <c r="P280" s="174"/>
      <c r="Q280" s="174">
        <v>3.33</v>
      </c>
      <c r="R280" s="108"/>
      <c r="S280" s="114">
        <f t="shared" si="22"/>
        <v>20543.819616000004</v>
      </c>
    </row>
    <row r="281" spans="1:19" s="102" customFormat="1" ht="13" x14ac:dyDescent="0.3">
      <c r="A281" s="131"/>
      <c r="B281" s="11" t="s">
        <v>164</v>
      </c>
      <c r="C281" s="17"/>
      <c r="E281" s="113">
        <f>SUBTOTAL(9,E278:E280)</f>
        <v>7610692.1899999995</v>
      </c>
      <c r="F281" s="94"/>
      <c r="G281" s="94"/>
      <c r="H281" s="94"/>
      <c r="I281" s="93"/>
      <c r="J281" s="94"/>
      <c r="K281" s="179"/>
      <c r="M281" s="103"/>
      <c r="N281" s="94"/>
      <c r="O281" s="173">
        <v>3.33</v>
      </c>
      <c r="P281" s="173"/>
      <c r="Q281" s="173">
        <f>S281/E281*100</f>
        <v>3.3300000000000005</v>
      </c>
      <c r="R281" s="117"/>
      <c r="S281" s="117">
        <f>SUBTOTAL(9,S278:S280)</f>
        <v>253436.04992700001</v>
      </c>
    </row>
    <row r="282" spans="1:19" s="102" customFormat="1" ht="13" x14ac:dyDescent="0.3">
      <c r="A282" s="12"/>
      <c r="B282" s="11"/>
      <c r="C282" s="17"/>
      <c r="E282" s="142"/>
      <c r="F282" s="105"/>
      <c r="G282" s="105"/>
      <c r="H282" s="105"/>
      <c r="I282" s="104"/>
      <c r="J282" s="105"/>
      <c r="K282" s="184"/>
      <c r="M282" s="103"/>
      <c r="N282" s="105"/>
      <c r="O282" s="171"/>
      <c r="P282" s="171"/>
      <c r="Q282" s="171"/>
      <c r="R282" s="122"/>
      <c r="S282" s="122"/>
    </row>
    <row r="283" spans="1:19" ht="13" x14ac:dyDescent="0.3">
      <c r="A283" s="36"/>
      <c r="B283" s="11" t="s">
        <v>64</v>
      </c>
      <c r="C283" s="2"/>
      <c r="E283" s="106"/>
      <c r="F283" s="92"/>
      <c r="G283" s="92"/>
      <c r="H283" s="92"/>
      <c r="I283" s="95"/>
      <c r="J283" s="92"/>
      <c r="K283" s="180"/>
      <c r="M283" s="132"/>
      <c r="N283" s="92"/>
      <c r="O283" s="174"/>
      <c r="P283" s="174"/>
      <c r="Q283" s="174"/>
      <c r="R283" s="108"/>
      <c r="S283" s="108"/>
    </row>
    <row r="284" spans="1:19" s="102" customFormat="1" ht="13" x14ac:dyDescent="0.3">
      <c r="A284" s="36"/>
      <c r="B284" s="3">
        <v>341.66</v>
      </c>
      <c r="C284" s="2" t="s">
        <v>6</v>
      </c>
      <c r="D284" s="86"/>
      <c r="E284" s="106">
        <v>344937.05</v>
      </c>
      <c r="F284" s="92"/>
      <c r="G284" s="133" t="s">
        <v>177</v>
      </c>
      <c r="H284" s="92" t="s">
        <v>141</v>
      </c>
      <c r="I284" s="91">
        <v>30</v>
      </c>
      <c r="J284" s="92"/>
      <c r="K284" s="178">
        <v>30</v>
      </c>
      <c r="L284" s="92" t="s">
        <v>141</v>
      </c>
      <c r="M284" s="132">
        <v>0</v>
      </c>
      <c r="N284" s="92"/>
      <c r="O284" s="174">
        <v>3.3333333333333335</v>
      </c>
      <c r="P284" s="174"/>
      <c r="Q284" s="174">
        <v>3.33</v>
      </c>
      <c r="R284" s="108"/>
      <c r="S284" s="108">
        <f t="shared" ref="S284:S287" si="23">IFERROR($E284*(Q284/100),0)</f>
        <v>11486.403765000001</v>
      </c>
    </row>
    <row r="285" spans="1:19" s="102" customFormat="1" ht="13" x14ac:dyDescent="0.3">
      <c r="A285" s="36"/>
      <c r="B285" s="3">
        <v>344.66</v>
      </c>
      <c r="C285" s="2" t="s">
        <v>26</v>
      </c>
      <c r="D285" s="86"/>
      <c r="E285" s="106">
        <v>9048086.4499999993</v>
      </c>
      <c r="F285" s="92"/>
      <c r="G285" s="133" t="s">
        <v>177</v>
      </c>
      <c r="H285" s="92" t="s">
        <v>141</v>
      </c>
      <c r="I285" s="91">
        <v>30</v>
      </c>
      <c r="J285" s="92"/>
      <c r="K285" s="178">
        <v>30</v>
      </c>
      <c r="L285" s="92" t="s">
        <v>141</v>
      </c>
      <c r="M285" s="132">
        <v>0</v>
      </c>
      <c r="N285" s="92"/>
      <c r="O285" s="174">
        <v>3.3333333333333335</v>
      </c>
      <c r="P285" s="174"/>
      <c r="Q285" s="174">
        <v>3.33</v>
      </c>
      <c r="R285" s="108"/>
      <c r="S285" s="108">
        <f t="shared" si="23"/>
        <v>301301.27878500003</v>
      </c>
    </row>
    <row r="286" spans="1:19" s="102" customFormat="1" ht="13" x14ac:dyDescent="0.3">
      <c r="A286" s="36"/>
      <c r="B286" s="3">
        <v>345.66</v>
      </c>
      <c r="C286" s="2" t="s">
        <v>22</v>
      </c>
      <c r="D286" s="86"/>
      <c r="E286" s="106">
        <v>849520.96</v>
      </c>
      <c r="F286" s="92"/>
      <c r="G286" s="133" t="s">
        <v>177</v>
      </c>
      <c r="H286" s="92" t="s">
        <v>141</v>
      </c>
      <c r="I286" s="91">
        <v>30</v>
      </c>
      <c r="J286" s="92"/>
      <c r="K286" s="178">
        <v>30</v>
      </c>
      <c r="L286" s="92" t="s">
        <v>141</v>
      </c>
      <c r="M286" s="132">
        <v>0</v>
      </c>
      <c r="N286" s="92"/>
      <c r="O286" s="174">
        <v>3.3333333333333335</v>
      </c>
      <c r="P286" s="174"/>
      <c r="Q286" s="174">
        <v>3.33</v>
      </c>
      <c r="R286" s="108"/>
      <c r="S286" s="108">
        <f t="shared" si="23"/>
        <v>28289.047968000003</v>
      </c>
    </row>
    <row r="287" spans="1:19" ht="13" x14ac:dyDescent="0.3">
      <c r="A287" s="36"/>
      <c r="B287" s="3">
        <v>346.66</v>
      </c>
      <c r="C287" s="2" t="s">
        <v>23</v>
      </c>
      <c r="E287" s="134">
        <v>14558</v>
      </c>
      <c r="F287" s="92"/>
      <c r="G287" s="133" t="s">
        <v>177</v>
      </c>
      <c r="H287" s="92" t="s">
        <v>141</v>
      </c>
      <c r="I287" s="91">
        <v>30</v>
      </c>
      <c r="J287" s="92"/>
      <c r="K287" s="178">
        <v>30</v>
      </c>
      <c r="L287" s="92" t="s">
        <v>141</v>
      </c>
      <c r="M287" s="132">
        <v>0</v>
      </c>
      <c r="N287" s="92"/>
      <c r="O287" s="174">
        <v>3.3333333333333335</v>
      </c>
      <c r="P287" s="174"/>
      <c r="Q287" s="174">
        <v>3.33</v>
      </c>
      <c r="R287" s="108"/>
      <c r="S287" s="114">
        <f t="shared" si="23"/>
        <v>484.78140000000002</v>
      </c>
    </row>
    <row r="288" spans="1:19" s="102" customFormat="1" ht="13" x14ac:dyDescent="0.3">
      <c r="A288" s="131"/>
      <c r="B288" s="11" t="s">
        <v>165</v>
      </c>
      <c r="C288" s="17"/>
      <c r="E288" s="113">
        <f>SUBTOTAL(9,E284:E287)</f>
        <v>10257102.460000001</v>
      </c>
      <c r="F288" s="94"/>
      <c r="G288" s="94"/>
      <c r="H288" s="94"/>
      <c r="I288" s="93"/>
      <c r="J288" s="94"/>
      <c r="K288" s="179"/>
      <c r="M288" s="103"/>
      <c r="N288" s="94"/>
      <c r="O288" s="173">
        <v>3.33</v>
      </c>
      <c r="P288" s="173"/>
      <c r="Q288" s="173">
        <f>S288/E288*100</f>
        <v>3.3299999999999996</v>
      </c>
      <c r="R288" s="117"/>
      <c r="S288" s="117">
        <f>SUBTOTAL(9,S284:S287)</f>
        <v>341561.511918</v>
      </c>
    </row>
    <row r="289" spans="1:19" s="102" customFormat="1" ht="13" x14ac:dyDescent="0.3">
      <c r="A289" s="12"/>
      <c r="B289" s="11"/>
      <c r="C289" s="17"/>
      <c r="E289" s="142"/>
      <c r="F289" s="105"/>
      <c r="G289" s="105"/>
      <c r="H289" s="105"/>
      <c r="I289" s="104"/>
      <c r="J289" s="105"/>
      <c r="K289" s="184"/>
      <c r="M289" s="103"/>
      <c r="N289" s="105"/>
      <c r="O289" s="171"/>
      <c r="P289" s="171"/>
      <c r="Q289" s="171"/>
      <c r="R289" s="122"/>
      <c r="S289" s="122"/>
    </row>
    <row r="290" spans="1:19" ht="13" x14ac:dyDescent="0.3">
      <c r="A290" s="36"/>
      <c r="B290" s="11" t="s">
        <v>65</v>
      </c>
      <c r="C290" s="2"/>
      <c r="E290" s="106"/>
      <c r="F290" s="92"/>
      <c r="G290" s="92"/>
      <c r="H290" s="92"/>
      <c r="I290" s="95"/>
      <c r="J290" s="92"/>
      <c r="K290" s="180"/>
      <c r="M290" s="132"/>
      <c r="N290" s="92"/>
      <c r="O290" s="174"/>
      <c r="P290" s="174"/>
      <c r="Q290" s="174"/>
      <c r="R290" s="108"/>
      <c r="S290" s="108"/>
    </row>
    <row r="291" spans="1:19" ht="13" x14ac:dyDescent="0.3">
      <c r="A291" s="36"/>
      <c r="B291" s="3">
        <v>341.66</v>
      </c>
      <c r="C291" s="2" t="s">
        <v>6</v>
      </c>
      <c r="E291" s="106">
        <v>2945049.93</v>
      </c>
      <c r="F291" s="92"/>
      <c r="G291" s="133" t="s">
        <v>177</v>
      </c>
      <c r="H291" s="92" t="s">
        <v>141</v>
      </c>
      <c r="I291" s="91">
        <v>30</v>
      </c>
      <c r="J291" s="92"/>
      <c r="K291" s="178">
        <v>30</v>
      </c>
      <c r="L291" s="92" t="s">
        <v>141</v>
      </c>
      <c r="M291" s="132">
        <v>0</v>
      </c>
      <c r="N291" s="92"/>
      <c r="O291" s="174">
        <v>3.3333333333333335</v>
      </c>
      <c r="P291" s="174"/>
      <c r="Q291" s="174">
        <v>3.33</v>
      </c>
      <c r="R291" s="108"/>
      <c r="S291" s="108">
        <f t="shared" ref="S291:S294" si="24">IFERROR($E291*(Q291/100),0)</f>
        <v>98070.162669000012</v>
      </c>
    </row>
    <row r="292" spans="1:19" s="102" customFormat="1" ht="13" x14ac:dyDescent="0.3">
      <c r="A292" s="36"/>
      <c r="B292" s="3">
        <v>344.66</v>
      </c>
      <c r="C292" s="2" t="s">
        <v>26</v>
      </c>
      <c r="D292" s="86"/>
      <c r="E292" s="106">
        <v>99352468.140000001</v>
      </c>
      <c r="F292" s="92"/>
      <c r="G292" s="133" t="s">
        <v>177</v>
      </c>
      <c r="H292" s="92" t="s">
        <v>141</v>
      </c>
      <c r="I292" s="91">
        <v>30</v>
      </c>
      <c r="J292" s="92"/>
      <c r="K292" s="178">
        <v>30</v>
      </c>
      <c r="L292" s="92" t="s">
        <v>141</v>
      </c>
      <c r="M292" s="132">
        <v>0</v>
      </c>
      <c r="N292" s="92"/>
      <c r="O292" s="174">
        <v>3.3333333333333335</v>
      </c>
      <c r="P292" s="174"/>
      <c r="Q292" s="174">
        <v>3.33</v>
      </c>
      <c r="R292" s="108"/>
      <c r="S292" s="108">
        <f t="shared" si="24"/>
        <v>3308437.1890620003</v>
      </c>
    </row>
    <row r="293" spans="1:19" s="102" customFormat="1" ht="13" x14ac:dyDescent="0.3">
      <c r="A293" s="36"/>
      <c r="B293" s="3">
        <v>345.66</v>
      </c>
      <c r="C293" s="2" t="s">
        <v>22</v>
      </c>
      <c r="D293" s="86"/>
      <c r="E293" s="106">
        <v>4851458.38</v>
      </c>
      <c r="F293" s="92"/>
      <c r="G293" s="133" t="s">
        <v>177</v>
      </c>
      <c r="H293" s="92" t="s">
        <v>141</v>
      </c>
      <c r="I293" s="91">
        <v>30</v>
      </c>
      <c r="J293" s="92"/>
      <c r="K293" s="178">
        <v>30</v>
      </c>
      <c r="L293" s="92" t="s">
        <v>141</v>
      </c>
      <c r="M293" s="132">
        <v>0</v>
      </c>
      <c r="N293" s="92"/>
      <c r="O293" s="174">
        <v>3.3333333333333335</v>
      </c>
      <c r="P293" s="174"/>
      <c r="Q293" s="174">
        <v>3.33</v>
      </c>
      <c r="R293" s="108"/>
      <c r="S293" s="108">
        <f t="shared" si="24"/>
        <v>161553.56405400002</v>
      </c>
    </row>
    <row r="294" spans="1:19" ht="13" x14ac:dyDescent="0.3">
      <c r="A294" s="36"/>
      <c r="B294" s="3">
        <v>346.66</v>
      </c>
      <c r="C294" s="2" t="s">
        <v>23</v>
      </c>
      <c r="E294" s="134">
        <v>3051263.67</v>
      </c>
      <c r="F294" s="92"/>
      <c r="G294" s="133" t="s">
        <v>177</v>
      </c>
      <c r="H294" s="92" t="s">
        <v>141</v>
      </c>
      <c r="I294" s="91">
        <v>30</v>
      </c>
      <c r="J294" s="92"/>
      <c r="K294" s="178">
        <v>30</v>
      </c>
      <c r="L294" s="92" t="s">
        <v>141</v>
      </c>
      <c r="M294" s="132">
        <v>0</v>
      </c>
      <c r="N294" s="92"/>
      <c r="O294" s="174">
        <v>3.3333333333333335</v>
      </c>
      <c r="P294" s="174"/>
      <c r="Q294" s="174">
        <v>3.33</v>
      </c>
      <c r="R294" s="108"/>
      <c r="S294" s="114">
        <f t="shared" si="24"/>
        <v>101607.08021100001</v>
      </c>
    </row>
    <row r="295" spans="1:19" s="102" customFormat="1" ht="13" x14ac:dyDescent="0.3">
      <c r="A295" s="131"/>
      <c r="B295" s="11" t="s">
        <v>166</v>
      </c>
      <c r="C295" s="17"/>
      <c r="E295" s="113">
        <f>SUBTOTAL(9,E291:E294)</f>
        <v>110200240.12</v>
      </c>
      <c r="F295" s="94"/>
      <c r="G295" s="94"/>
      <c r="H295" s="94"/>
      <c r="I295" s="93"/>
      <c r="J295" s="94"/>
      <c r="K295" s="179"/>
      <c r="M295" s="103"/>
      <c r="N295" s="94"/>
      <c r="O295" s="173">
        <v>3.33</v>
      </c>
      <c r="P295" s="173"/>
      <c r="Q295" s="173">
        <f>S295/E295*100</f>
        <v>3.3300000000000005</v>
      </c>
      <c r="R295" s="117"/>
      <c r="S295" s="117">
        <f>SUBTOTAL(9,S291:S294)</f>
        <v>3669667.9959960007</v>
      </c>
    </row>
    <row r="296" spans="1:19" s="102" customFormat="1" ht="13" x14ac:dyDescent="0.3">
      <c r="A296" s="12"/>
      <c r="B296" s="11"/>
      <c r="C296" s="17"/>
      <c r="E296" s="142"/>
      <c r="F296" s="105"/>
      <c r="G296" s="105"/>
      <c r="H296" s="105"/>
      <c r="I296" s="104"/>
      <c r="J296" s="105"/>
      <c r="K296" s="184"/>
      <c r="M296" s="103"/>
      <c r="N296" s="105"/>
      <c r="O296" s="171"/>
      <c r="P296" s="171"/>
      <c r="Q296" s="171"/>
      <c r="R296" s="122"/>
      <c r="S296" s="122"/>
    </row>
    <row r="297" spans="1:19" ht="13" x14ac:dyDescent="0.3">
      <c r="A297" s="36"/>
      <c r="B297" s="11" t="s">
        <v>66</v>
      </c>
      <c r="C297" s="2"/>
      <c r="E297" s="106"/>
      <c r="F297" s="92"/>
      <c r="G297" s="92"/>
      <c r="H297" s="92"/>
      <c r="I297" s="95"/>
      <c r="J297" s="92"/>
      <c r="K297" s="180"/>
      <c r="M297" s="132"/>
      <c r="N297" s="92"/>
      <c r="O297" s="174"/>
      <c r="P297" s="174"/>
      <c r="Q297" s="174"/>
      <c r="R297" s="108"/>
      <c r="S297" s="108"/>
    </row>
    <row r="298" spans="1:19" ht="13" x14ac:dyDescent="0.3">
      <c r="A298" s="36"/>
      <c r="B298" s="3">
        <v>341.66</v>
      </c>
      <c r="C298" s="2" t="s">
        <v>6</v>
      </c>
      <c r="E298" s="106">
        <v>60101.96</v>
      </c>
      <c r="F298" s="92"/>
      <c r="G298" s="133" t="s">
        <v>177</v>
      </c>
      <c r="H298" s="92" t="s">
        <v>141</v>
      </c>
      <c r="I298" s="91">
        <v>30</v>
      </c>
      <c r="J298" s="92"/>
      <c r="K298" s="178">
        <v>30</v>
      </c>
      <c r="L298" s="92" t="s">
        <v>141</v>
      </c>
      <c r="M298" s="132">
        <v>0</v>
      </c>
      <c r="N298" s="92"/>
      <c r="O298" s="174">
        <v>3.3333333333333335</v>
      </c>
      <c r="P298" s="174"/>
      <c r="Q298" s="174">
        <v>3.33</v>
      </c>
      <c r="R298" s="108"/>
      <c r="S298" s="108">
        <f t="shared" ref="S298:S300" si="25">IFERROR($E298*(Q298/100),0)</f>
        <v>2001.3952680000002</v>
      </c>
    </row>
    <row r="299" spans="1:19" s="102" customFormat="1" ht="13" x14ac:dyDescent="0.3">
      <c r="A299" s="36"/>
      <c r="B299" s="3">
        <v>344.66</v>
      </c>
      <c r="C299" s="2" t="s">
        <v>26</v>
      </c>
      <c r="D299" s="86"/>
      <c r="E299" s="106">
        <v>15702553.640000001</v>
      </c>
      <c r="F299" s="92"/>
      <c r="G299" s="133" t="s">
        <v>177</v>
      </c>
      <c r="H299" s="92" t="s">
        <v>141</v>
      </c>
      <c r="I299" s="91">
        <v>30</v>
      </c>
      <c r="J299" s="92"/>
      <c r="K299" s="178">
        <v>30</v>
      </c>
      <c r="L299" s="92" t="s">
        <v>141</v>
      </c>
      <c r="M299" s="132">
        <v>0</v>
      </c>
      <c r="N299" s="92"/>
      <c r="O299" s="174">
        <v>3.3333333333333335</v>
      </c>
      <c r="P299" s="174"/>
      <c r="Q299" s="174">
        <v>3.33</v>
      </c>
      <c r="R299" s="108"/>
      <c r="S299" s="108">
        <f t="shared" si="25"/>
        <v>522895.03621200006</v>
      </c>
    </row>
    <row r="300" spans="1:19" ht="13" x14ac:dyDescent="0.3">
      <c r="A300" s="36"/>
      <c r="B300" s="3">
        <v>345.66</v>
      </c>
      <c r="C300" s="2" t="s">
        <v>22</v>
      </c>
      <c r="E300" s="134">
        <v>952233.6</v>
      </c>
      <c r="F300" s="92"/>
      <c r="G300" s="133" t="s">
        <v>177</v>
      </c>
      <c r="H300" s="92" t="s">
        <v>141</v>
      </c>
      <c r="I300" s="91">
        <v>30</v>
      </c>
      <c r="J300" s="92"/>
      <c r="K300" s="178">
        <v>30</v>
      </c>
      <c r="L300" s="92" t="s">
        <v>141</v>
      </c>
      <c r="M300" s="132">
        <v>0</v>
      </c>
      <c r="N300" s="92"/>
      <c r="O300" s="174">
        <v>3.3333333333333335</v>
      </c>
      <c r="P300" s="174"/>
      <c r="Q300" s="174">
        <v>3.33</v>
      </c>
      <c r="R300" s="108"/>
      <c r="S300" s="114">
        <f t="shared" si="25"/>
        <v>31709.378880000004</v>
      </c>
    </row>
    <row r="301" spans="1:19" s="102" customFormat="1" ht="13" x14ac:dyDescent="0.3">
      <c r="A301" s="131"/>
      <c r="B301" s="11" t="s">
        <v>167</v>
      </c>
      <c r="C301" s="17"/>
      <c r="E301" s="113">
        <f>SUBTOTAL(9,E298:E300)</f>
        <v>16714889.200000001</v>
      </c>
      <c r="F301" s="94"/>
      <c r="G301" s="94"/>
      <c r="H301" s="94"/>
      <c r="I301" s="93"/>
      <c r="J301" s="94"/>
      <c r="K301" s="179"/>
      <c r="M301" s="103"/>
      <c r="N301" s="94"/>
      <c r="O301" s="173">
        <v>3.33</v>
      </c>
      <c r="P301" s="173"/>
      <c r="Q301" s="173">
        <f>S301/E301*100</f>
        <v>3.3299999999999996</v>
      </c>
      <c r="R301" s="117"/>
      <c r="S301" s="117">
        <f>SUBTOTAL(9,S298:S300)</f>
        <v>556605.81036</v>
      </c>
    </row>
    <row r="302" spans="1:19" s="102" customFormat="1" ht="13" x14ac:dyDescent="0.3">
      <c r="A302" s="12"/>
      <c r="B302" s="11"/>
      <c r="C302" s="17"/>
      <c r="E302" s="142"/>
      <c r="F302" s="105"/>
      <c r="G302" s="105"/>
      <c r="H302" s="105"/>
      <c r="I302" s="104"/>
      <c r="J302" s="105"/>
      <c r="K302" s="184"/>
      <c r="M302" s="103"/>
      <c r="N302" s="105"/>
      <c r="O302" s="171"/>
      <c r="P302" s="171"/>
      <c r="Q302" s="171"/>
      <c r="R302" s="122"/>
      <c r="S302" s="122"/>
    </row>
    <row r="303" spans="1:19" ht="13" x14ac:dyDescent="0.3">
      <c r="A303" s="36"/>
      <c r="B303" s="11" t="s">
        <v>86</v>
      </c>
      <c r="C303" s="2"/>
      <c r="E303" s="106"/>
      <c r="F303" s="92"/>
      <c r="G303" s="92"/>
      <c r="H303" s="92"/>
      <c r="I303" s="95"/>
      <c r="J303" s="92"/>
      <c r="K303" s="180"/>
      <c r="M303" s="132"/>
      <c r="N303" s="92"/>
      <c r="O303" s="174"/>
      <c r="P303" s="174"/>
      <c r="Q303" s="174"/>
      <c r="R303" s="108"/>
      <c r="S303" s="108"/>
    </row>
    <row r="304" spans="1:19" ht="13" x14ac:dyDescent="0.3">
      <c r="A304" s="36"/>
      <c r="B304" s="3">
        <v>341.66</v>
      </c>
      <c r="C304" s="2" t="s">
        <v>6</v>
      </c>
      <c r="E304" s="106">
        <v>2380845.33</v>
      </c>
      <c r="F304" s="92"/>
      <c r="G304" s="133" t="s">
        <v>177</v>
      </c>
      <c r="H304" s="92" t="s">
        <v>141</v>
      </c>
      <c r="I304" s="91">
        <v>30</v>
      </c>
      <c r="J304" s="92"/>
      <c r="K304" s="178">
        <v>30</v>
      </c>
      <c r="L304" s="92" t="s">
        <v>141</v>
      </c>
      <c r="M304" s="132">
        <v>0</v>
      </c>
      <c r="N304" s="92"/>
      <c r="O304" s="174">
        <v>3.3333333333333335</v>
      </c>
      <c r="P304" s="174"/>
      <c r="Q304" s="174">
        <v>3.33</v>
      </c>
      <c r="R304" s="108"/>
      <c r="S304" s="108">
        <f t="shared" ref="S304:S307" si="26">IFERROR($E304*(Q304/100),0)</f>
        <v>79282.149489000003</v>
      </c>
    </row>
    <row r="305" spans="1:19" s="102" customFormat="1" ht="13" x14ac:dyDescent="0.3">
      <c r="A305" s="36"/>
      <c r="B305" s="3">
        <v>344.66</v>
      </c>
      <c r="C305" s="2" t="s">
        <v>26</v>
      </c>
      <c r="D305" s="86"/>
      <c r="E305" s="106">
        <v>90786702.560000002</v>
      </c>
      <c r="F305" s="92"/>
      <c r="G305" s="133" t="s">
        <v>177</v>
      </c>
      <c r="H305" s="92" t="s">
        <v>141</v>
      </c>
      <c r="I305" s="91">
        <v>30</v>
      </c>
      <c r="J305" s="92"/>
      <c r="K305" s="178">
        <v>30</v>
      </c>
      <c r="L305" s="92" t="s">
        <v>141</v>
      </c>
      <c r="M305" s="132">
        <v>0</v>
      </c>
      <c r="N305" s="92"/>
      <c r="O305" s="174">
        <v>3.3333333333333335</v>
      </c>
      <c r="P305" s="174"/>
      <c r="Q305" s="174">
        <v>3.33</v>
      </c>
      <c r="R305" s="108"/>
      <c r="S305" s="108">
        <f t="shared" si="26"/>
        <v>3023197.1952480003</v>
      </c>
    </row>
    <row r="306" spans="1:19" s="102" customFormat="1" ht="13" x14ac:dyDescent="0.3">
      <c r="A306" s="36"/>
      <c r="B306" s="3">
        <v>345.66</v>
      </c>
      <c r="C306" s="2" t="s">
        <v>22</v>
      </c>
      <c r="D306" s="86"/>
      <c r="E306" s="106">
        <v>5037983.33</v>
      </c>
      <c r="F306" s="92"/>
      <c r="G306" s="133" t="s">
        <v>177</v>
      </c>
      <c r="H306" s="92" t="s">
        <v>141</v>
      </c>
      <c r="I306" s="91">
        <v>30</v>
      </c>
      <c r="J306" s="92"/>
      <c r="K306" s="178">
        <v>30</v>
      </c>
      <c r="L306" s="92" t="s">
        <v>141</v>
      </c>
      <c r="M306" s="132">
        <v>0</v>
      </c>
      <c r="N306" s="92"/>
      <c r="O306" s="174">
        <v>3.3333333333333335</v>
      </c>
      <c r="P306" s="174"/>
      <c r="Q306" s="174">
        <v>3.33</v>
      </c>
      <c r="R306" s="108"/>
      <c r="S306" s="108">
        <f t="shared" si="26"/>
        <v>167764.84488900003</v>
      </c>
    </row>
    <row r="307" spans="1:19" ht="13" x14ac:dyDescent="0.3">
      <c r="A307" s="36"/>
      <c r="B307" s="3">
        <v>346.66</v>
      </c>
      <c r="C307" s="2" t="s">
        <v>23</v>
      </c>
      <c r="E307" s="134">
        <v>2124518.79</v>
      </c>
      <c r="F307" s="92"/>
      <c r="G307" s="133" t="s">
        <v>177</v>
      </c>
      <c r="H307" s="92" t="s">
        <v>141</v>
      </c>
      <c r="I307" s="91">
        <v>30</v>
      </c>
      <c r="J307" s="92"/>
      <c r="K307" s="178">
        <v>30</v>
      </c>
      <c r="L307" s="92" t="s">
        <v>141</v>
      </c>
      <c r="M307" s="132">
        <v>0</v>
      </c>
      <c r="N307" s="92"/>
      <c r="O307" s="174">
        <v>3.3333333333333335</v>
      </c>
      <c r="P307" s="174"/>
      <c r="Q307" s="174">
        <v>3.33</v>
      </c>
      <c r="R307" s="108"/>
      <c r="S307" s="114">
        <f t="shared" si="26"/>
        <v>70746.475707000005</v>
      </c>
    </row>
    <row r="308" spans="1:19" s="102" customFormat="1" ht="13" x14ac:dyDescent="0.3">
      <c r="A308" s="131"/>
      <c r="B308" s="11" t="s">
        <v>168</v>
      </c>
      <c r="C308" s="17"/>
      <c r="E308" s="113">
        <f>SUBTOTAL(9,E304:E307)</f>
        <v>100330050.01000001</v>
      </c>
      <c r="F308" s="94"/>
      <c r="G308" s="94"/>
      <c r="H308" s="94"/>
      <c r="I308" s="93"/>
      <c r="J308" s="94"/>
      <c r="K308" s="179"/>
      <c r="M308" s="103"/>
      <c r="N308" s="94"/>
      <c r="O308" s="173">
        <v>3.33</v>
      </c>
      <c r="P308" s="173"/>
      <c r="Q308" s="173">
        <f>S308/E308*100</f>
        <v>3.3300000000000005</v>
      </c>
      <c r="R308" s="117"/>
      <c r="S308" s="117">
        <f>SUBTOTAL(9,S304:S307)</f>
        <v>3340990.6653330005</v>
      </c>
    </row>
    <row r="309" spans="1:19" s="102" customFormat="1" ht="13" x14ac:dyDescent="0.3">
      <c r="A309" s="12"/>
      <c r="B309" s="11"/>
      <c r="C309" s="17"/>
      <c r="E309" s="142"/>
      <c r="F309" s="105"/>
      <c r="G309" s="105"/>
      <c r="H309" s="105"/>
      <c r="I309" s="104"/>
      <c r="J309" s="105"/>
      <c r="K309" s="184"/>
      <c r="M309" s="103"/>
      <c r="N309" s="105"/>
      <c r="O309" s="171"/>
      <c r="P309" s="171"/>
      <c r="Q309" s="171"/>
      <c r="R309" s="122"/>
      <c r="S309" s="122"/>
    </row>
    <row r="310" spans="1:19" ht="13" x14ac:dyDescent="0.3">
      <c r="A310" s="36"/>
      <c r="B310" s="11" t="s">
        <v>87</v>
      </c>
      <c r="C310" s="2"/>
      <c r="E310" s="106"/>
      <c r="F310" s="92"/>
      <c r="G310" s="92"/>
      <c r="H310" s="92"/>
      <c r="I310" s="95"/>
      <c r="J310" s="92"/>
      <c r="K310" s="180"/>
      <c r="M310" s="132"/>
      <c r="N310" s="92"/>
      <c r="O310" s="174"/>
      <c r="P310" s="174"/>
      <c r="Q310" s="174"/>
      <c r="R310" s="108"/>
      <c r="S310" s="108"/>
    </row>
    <row r="311" spans="1:19" ht="13" x14ac:dyDescent="0.3">
      <c r="A311" s="36"/>
      <c r="B311" s="3">
        <v>341.66</v>
      </c>
      <c r="C311" s="2" t="s">
        <v>6</v>
      </c>
      <c r="E311" s="106">
        <v>2415034.62</v>
      </c>
      <c r="F311" s="92"/>
      <c r="G311" s="133" t="s">
        <v>177</v>
      </c>
      <c r="H311" s="92" t="s">
        <v>141</v>
      </c>
      <c r="I311" s="91">
        <v>30</v>
      </c>
      <c r="J311" s="92"/>
      <c r="K311" s="178">
        <v>30</v>
      </c>
      <c r="L311" s="92" t="s">
        <v>141</v>
      </c>
      <c r="M311" s="132">
        <v>0</v>
      </c>
      <c r="N311" s="92"/>
      <c r="O311" s="174">
        <v>3.3333333333333335</v>
      </c>
      <c r="P311" s="174"/>
      <c r="Q311" s="174">
        <v>3.33</v>
      </c>
      <c r="R311" s="108"/>
      <c r="S311" s="108">
        <f t="shared" ref="S311:S313" si="27">IFERROR($E311*(Q311/100),0)</f>
        <v>80420.652846000012</v>
      </c>
    </row>
    <row r="312" spans="1:19" s="102" customFormat="1" ht="13" x14ac:dyDescent="0.3">
      <c r="A312" s="36"/>
      <c r="B312" s="3">
        <v>344.66</v>
      </c>
      <c r="C312" s="2" t="s">
        <v>26</v>
      </c>
      <c r="D312" s="86"/>
      <c r="E312" s="106">
        <v>49475498.539999999</v>
      </c>
      <c r="F312" s="92"/>
      <c r="G312" s="133" t="s">
        <v>177</v>
      </c>
      <c r="H312" s="92" t="s">
        <v>141</v>
      </c>
      <c r="I312" s="91">
        <v>30</v>
      </c>
      <c r="J312" s="92"/>
      <c r="K312" s="178">
        <v>30</v>
      </c>
      <c r="L312" s="92" t="s">
        <v>141</v>
      </c>
      <c r="M312" s="132">
        <v>0</v>
      </c>
      <c r="N312" s="92"/>
      <c r="O312" s="174">
        <v>3.3333333333333335</v>
      </c>
      <c r="P312" s="174"/>
      <c r="Q312" s="174">
        <v>3.33</v>
      </c>
      <c r="R312" s="108"/>
      <c r="S312" s="108">
        <f t="shared" si="27"/>
        <v>1647534.1013820001</v>
      </c>
    </row>
    <row r="313" spans="1:19" ht="13" x14ac:dyDescent="0.3">
      <c r="A313" s="36"/>
      <c r="B313" s="3">
        <v>345.66</v>
      </c>
      <c r="C313" s="2" t="s">
        <v>22</v>
      </c>
      <c r="E313" s="134">
        <v>8574711.2599999998</v>
      </c>
      <c r="F313" s="92"/>
      <c r="G313" s="133" t="s">
        <v>177</v>
      </c>
      <c r="H313" s="92" t="s">
        <v>141</v>
      </c>
      <c r="I313" s="91">
        <v>30</v>
      </c>
      <c r="J313" s="92"/>
      <c r="K313" s="178">
        <v>30</v>
      </c>
      <c r="L313" s="92" t="s">
        <v>141</v>
      </c>
      <c r="M313" s="132">
        <v>0</v>
      </c>
      <c r="N313" s="92"/>
      <c r="O313" s="174">
        <v>3.3333333333333335</v>
      </c>
      <c r="P313" s="174"/>
      <c r="Q313" s="174">
        <v>3.33</v>
      </c>
      <c r="R313" s="108"/>
      <c r="S313" s="114">
        <f t="shared" si="27"/>
        <v>285537.88495800004</v>
      </c>
    </row>
    <row r="314" spans="1:19" s="102" customFormat="1" ht="13" x14ac:dyDescent="0.3">
      <c r="A314" s="131"/>
      <c r="B314" s="11" t="s">
        <v>169</v>
      </c>
      <c r="C314" s="17"/>
      <c r="E314" s="113">
        <f>SUBTOTAL(9,E311:E313)</f>
        <v>60465244.419999994</v>
      </c>
      <c r="F314" s="94"/>
      <c r="G314" s="94"/>
      <c r="H314" s="94"/>
      <c r="I314" s="93"/>
      <c r="J314" s="94"/>
      <c r="K314" s="179"/>
      <c r="M314" s="103"/>
      <c r="N314" s="94"/>
      <c r="O314" s="173">
        <v>3.33</v>
      </c>
      <c r="P314" s="173"/>
      <c r="Q314" s="173">
        <f>S314/E314*100</f>
        <v>3.3300000000000005</v>
      </c>
      <c r="R314" s="117"/>
      <c r="S314" s="117">
        <f>SUBTOTAL(9,S311:S313)</f>
        <v>2013492.639186</v>
      </c>
    </row>
    <row r="315" spans="1:19" s="102" customFormat="1" ht="13" x14ac:dyDescent="0.3">
      <c r="A315" s="12"/>
      <c r="B315" s="11"/>
      <c r="C315" s="17"/>
      <c r="E315" s="142"/>
      <c r="F315" s="105"/>
      <c r="G315" s="105"/>
      <c r="H315" s="105"/>
      <c r="I315" s="104"/>
      <c r="J315" s="105"/>
      <c r="K315" s="184"/>
      <c r="M315" s="103"/>
      <c r="N315" s="105"/>
      <c r="O315" s="171"/>
      <c r="P315" s="171"/>
      <c r="Q315" s="171"/>
      <c r="R315" s="122"/>
      <c r="S315" s="122"/>
    </row>
    <row r="316" spans="1:19" ht="13" x14ac:dyDescent="0.3">
      <c r="A316" s="36"/>
      <c r="B316" s="11" t="s">
        <v>88</v>
      </c>
      <c r="C316" s="2"/>
      <c r="E316" s="106"/>
      <c r="F316" s="92"/>
      <c r="G316" s="92"/>
      <c r="H316" s="92"/>
      <c r="I316" s="95"/>
      <c r="J316" s="92"/>
      <c r="K316" s="180"/>
      <c r="M316" s="132"/>
      <c r="N316" s="92"/>
      <c r="O316" s="174"/>
      <c r="P316" s="174"/>
      <c r="Q316" s="174"/>
      <c r="R316" s="108"/>
      <c r="S316" s="108"/>
    </row>
    <row r="317" spans="1:19" ht="13" x14ac:dyDescent="0.3">
      <c r="A317" s="36"/>
      <c r="B317" s="3">
        <v>341.66</v>
      </c>
      <c r="C317" s="2" t="s">
        <v>6</v>
      </c>
      <c r="E317" s="106">
        <v>6384205.6600000001</v>
      </c>
      <c r="F317" s="92"/>
      <c r="G317" s="133" t="s">
        <v>177</v>
      </c>
      <c r="H317" s="92" t="s">
        <v>141</v>
      </c>
      <c r="I317" s="91">
        <v>30</v>
      </c>
      <c r="J317" s="92"/>
      <c r="K317" s="178">
        <v>30</v>
      </c>
      <c r="L317" s="92" t="s">
        <v>141</v>
      </c>
      <c r="M317" s="132">
        <v>0</v>
      </c>
      <c r="N317" s="92"/>
      <c r="O317" s="174">
        <v>3.3333333333333335</v>
      </c>
      <c r="P317" s="174"/>
      <c r="Q317" s="174">
        <v>3.33</v>
      </c>
      <c r="R317" s="108"/>
      <c r="S317" s="108">
        <f t="shared" ref="S317:S319" si="28">IFERROR($E317*(Q317/100),0)</f>
        <v>212594.04847800001</v>
      </c>
    </row>
    <row r="318" spans="1:19" s="102" customFormat="1" ht="13" x14ac:dyDescent="0.3">
      <c r="A318" s="36"/>
      <c r="B318" s="3">
        <v>344.66</v>
      </c>
      <c r="C318" s="2" t="s">
        <v>26</v>
      </c>
      <c r="D318" s="86"/>
      <c r="E318" s="106">
        <v>88170582.090000004</v>
      </c>
      <c r="F318" s="92"/>
      <c r="G318" s="133" t="s">
        <v>177</v>
      </c>
      <c r="H318" s="92" t="s">
        <v>141</v>
      </c>
      <c r="I318" s="91">
        <v>30</v>
      </c>
      <c r="J318" s="92"/>
      <c r="K318" s="178">
        <v>30</v>
      </c>
      <c r="L318" s="92" t="s">
        <v>141</v>
      </c>
      <c r="M318" s="132">
        <v>0</v>
      </c>
      <c r="N318" s="92"/>
      <c r="O318" s="174">
        <v>3.3333333333333335</v>
      </c>
      <c r="P318" s="174"/>
      <c r="Q318" s="174">
        <v>3.33</v>
      </c>
      <c r="R318" s="108"/>
      <c r="S318" s="108">
        <f t="shared" si="28"/>
        <v>2936080.3835970005</v>
      </c>
    </row>
    <row r="319" spans="1:19" ht="13" x14ac:dyDescent="0.3">
      <c r="A319" s="36"/>
      <c r="B319" s="3">
        <v>345.66</v>
      </c>
      <c r="C319" s="2" t="s">
        <v>22</v>
      </c>
      <c r="E319" s="134">
        <v>8923729.9299999997</v>
      </c>
      <c r="F319" s="92"/>
      <c r="G319" s="133" t="s">
        <v>177</v>
      </c>
      <c r="H319" s="92" t="s">
        <v>141</v>
      </c>
      <c r="I319" s="91">
        <v>30</v>
      </c>
      <c r="J319" s="92"/>
      <c r="K319" s="178">
        <v>30</v>
      </c>
      <c r="L319" s="92" t="s">
        <v>141</v>
      </c>
      <c r="M319" s="132">
        <v>0</v>
      </c>
      <c r="N319" s="92"/>
      <c r="O319" s="174">
        <v>3.3333333333333335</v>
      </c>
      <c r="P319" s="174"/>
      <c r="Q319" s="174">
        <v>3.33</v>
      </c>
      <c r="R319" s="108"/>
      <c r="S319" s="114">
        <f t="shared" si="28"/>
        <v>297160.20666900004</v>
      </c>
    </row>
    <row r="320" spans="1:19" s="102" customFormat="1" ht="13" x14ac:dyDescent="0.3">
      <c r="A320" s="131"/>
      <c r="B320" s="11" t="s">
        <v>170</v>
      </c>
      <c r="C320" s="17"/>
      <c r="E320" s="113">
        <f>SUBTOTAL(9,E317:E319)</f>
        <v>103478517.68000001</v>
      </c>
      <c r="F320" s="94"/>
      <c r="G320" s="94"/>
      <c r="H320" s="94"/>
      <c r="I320" s="93"/>
      <c r="J320" s="94"/>
      <c r="K320" s="179"/>
      <c r="M320" s="103"/>
      <c r="N320" s="94"/>
      <c r="O320" s="173">
        <v>3.33</v>
      </c>
      <c r="P320" s="173"/>
      <c r="Q320" s="173">
        <f>S320/E320*100</f>
        <v>3.3300000000000005</v>
      </c>
      <c r="R320" s="117"/>
      <c r="S320" s="117">
        <f>SUBTOTAL(9,S317:S319)</f>
        <v>3445834.6387440003</v>
      </c>
    </row>
    <row r="321" spans="1:19" s="102" customFormat="1" ht="13" x14ac:dyDescent="0.3">
      <c r="A321" s="12"/>
      <c r="B321" s="11"/>
      <c r="C321" s="17"/>
      <c r="E321" s="142"/>
      <c r="F321" s="105"/>
      <c r="G321" s="105"/>
      <c r="H321" s="105"/>
      <c r="I321" s="104"/>
      <c r="J321" s="105"/>
      <c r="K321" s="184"/>
      <c r="M321" s="103"/>
      <c r="N321" s="105"/>
      <c r="O321" s="171"/>
      <c r="P321" s="171"/>
      <c r="Q321" s="171"/>
      <c r="R321" s="122"/>
      <c r="S321" s="122"/>
    </row>
    <row r="322" spans="1:19" ht="13" x14ac:dyDescent="0.3">
      <c r="A322" s="36"/>
      <c r="B322" s="11" t="s">
        <v>89</v>
      </c>
      <c r="C322" s="2"/>
      <c r="E322" s="106"/>
      <c r="F322" s="92"/>
      <c r="G322" s="92"/>
      <c r="H322" s="92"/>
      <c r="I322" s="95"/>
      <c r="J322" s="92"/>
      <c r="K322" s="180"/>
      <c r="M322" s="132"/>
      <c r="N322" s="92"/>
      <c r="O322" s="174"/>
      <c r="P322" s="174"/>
      <c r="Q322" s="174"/>
      <c r="R322" s="108"/>
      <c r="S322" s="108"/>
    </row>
    <row r="323" spans="1:19" ht="13" x14ac:dyDescent="0.3">
      <c r="A323" s="36"/>
      <c r="B323" s="3">
        <v>341.66</v>
      </c>
      <c r="C323" s="2" t="s">
        <v>6</v>
      </c>
      <c r="E323" s="106">
        <v>2734112.49</v>
      </c>
      <c r="F323" s="92"/>
      <c r="G323" s="133" t="s">
        <v>177</v>
      </c>
      <c r="H323" s="92" t="s">
        <v>141</v>
      </c>
      <c r="I323" s="91">
        <v>30</v>
      </c>
      <c r="J323" s="92"/>
      <c r="K323" s="178">
        <v>30</v>
      </c>
      <c r="L323" s="92" t="s">
        <v>141</v>
      </c>
      <c r="M323" s="132">
        <v>0</v>
      </c>
      <c r="N323" s="92"/>
      <c r="O323" s="174">
        <v>3.3333333333333335</v>
      </c>
      <c r="P323" s="174"/>
      <c r="Q323" s="174">
        <v>3.33</v>
      </c>
      <c r="R323" s="108"/>
      <c r="S323" s="108">
        <f t="shared" ref="S323:S326" si="29">IFERROR($E323*(Q323/100),0)</f>
        <v>91045.945917000019</v>
      </c>
    </row>
    <row r="324" spans="1:19" s="102" customFormat="1" ht="13" x14ac:dyDescent="0.3">
      <c r="A324" s="36"/>
      <c r="B324" s="3">
        <v>344.66</v>
      </c>
      <c r="C324" s="2" t="s">
        <v>26</v>
      </c>
      <c r="D324" s="86"/>
      <c r="E324" s="106">
        <v>104257531.39</v>
      </c>
      <c r="F324" s="92"/>
      <c r="G324" s="133" t="s">
        <v>177</v>
      </c>
      <c r="H324" s="92" t="s">
        <v>141</v>
      </c>
      <c r="I324" s="91">
        <v>30</v>
      </c>
      <c r="J324" s="92"/>
      <c r="K324" s="178">
        <v>30</v>
      </c>
      <c r="L324" s="92" t="s">
        <v>141</v>
      </c>
      <c r="M324" s="132">
        <v>0</v>
      </c>
      <c r="N324" s="92"/>
      <c r="O324" s="174">
        <v>3.3333333333333335</v>
      </c>
      <c r="P324" s="174"/>
      <c r="Q324" s="174">
        <v>3.33</v>
      </c>
      <c r="R324" s="108"/>
      <c r="S324" s="108">
        <f t="shared" si="29"/>
        <v>3471775.7952870005</v>
      </c>
    </row>
    <row r="325" spans="1:19" s="102" customFormat="1" ht="13" x14ac:dyDescent="0.3">
      <c r="A325" s="36"/>
      <c r="B325" s="3">
        <v>345.66</v>
      </c>
      <c r="C325" s="2" t="s">
        <v>22</v>
      </c>
      <c r="D325" s="86"/>
      <c r="E325" s="106">
        <v>5785513.6299999999</v>
      </c>
      <c r="F325" s="92"/>
      <c r="G325" s="133" t="s">
        <v>177</v>
      </c>
      <c r="H325" s="92" t="s">
        <v>141</v>
      </c>
      <c r="I325" s="91">
        <v>30</v>
      </c>
      <c r="J325" s="92"/>
      <c r="K325" s="178">
        <v>30</v>
      </c>
      <c r="L325" s="92" t="s">
        <v>141</v>
      </c>
      <c r="M325" s="132">
        <v>0</v>
      </c>
      <c r="N325" s="92"/>
      <c r="O325" s="174">
        <v>3.3333333333333335</v>
      </c>
      <c r="P325" s="174"/>
      <c r="Q325" s="174">
        <v>3.33</v>
      </c>
      <c r="R325" s="108"/>
      <c r="S325" s="108">
        <f t="shared" si="29"/>
        <v>192657.603879</v>
      </c>
    </row>
    <row r="326" spans="1:19" ht="13" x14ac:dyDescent="0.3">
      <c r="A326" s="36"/>
      <c r="B326" s="3">
        <v>346.66</v>
      </c>
      <c r="C326" s="2" t="s">
        <v>23</v>
      </c>
      <c r="E326" s="134">
        <v>2439752.4900000002</v>
      </c>
      <c r="F326" s="92"/>
      <c r="G326" s="133" t="s">
        <v>177</v>
      </c>
      <c r="H326" s="92" t="s">
        <v>141</v>
      </c>
      <c r="I326" s="91">
        <v>30</v>
      </c>
      <c r="J326" s="92"/>
      <c r="K326" s="178">
        <v>30</v>
      </c>
      <c r="L326" s="92" t="s">
        <v>141</v>
      </c>
      <c r="M326" s="132">
        <v>0</v>
      </c>
      <c r="N326" s="92"/>
      <c r="O326" s="174">
        <v>3.3333333333333335</v>
      </c>
      <c r="P326" s="174"/>
      <c r="Q326" s="174">
        <v>3.33</v>
      </c>
      <c r="R326" s="108"/>
      <c r="S326" s="114">
        <f t="shared" si="29"/>
        <v>81243.75791700001</v>
      </c>
    </row>
    <row r="327" spans="1:19" s="102" customFormat="1" ht="13" x14ac:dyDescent="0.3">
      <c r="A327" s="131"/>
      <c r="B327" s="11" t="s">
        <v>171</v>
      </c>
      <c r="C327" s="17"/>
      <c r="E327" s="113">
        <f>SUBTOTAL(9,E323:E326)</f>
        <v>115216909.99999999</v>
      </c>
      <c r="F327" s="94"/>
      <c r="G327" s="94"/>
      <c r="H327" s="94"/>
      <c r="I327" s="93"/>
      <c r="J327" s="94"/>
      <c r="K327" s="179"/>
      <c r="M327" s="103"/>
      <c r="N327" s="94"/>
      <c r="O327" s="173">
        <v>3.33</v>
      </c>
      <c r="P327" s="173"/>
      <c r="Q327" s="173">
        <f>S327/E327*100</f>
        <v>3.330000000000001</v>
      </c>
      <c r="R327" s="117"/>
      <c r="S327" s="117">
        <f>SUBTOTAL(9,S323:S326)</f>
        <v>3836723.1030000006</v>
      </c>
    </row>
    <row r="328" spans="1:19" s="102" customFormat="1" ht="13" x14ac:dyDescent="0.3">
      <c r="A328" s="12"/>
      <c r="B328" s="11"/>
      <c r="C328" s="17"/>
      <c r="E328" s="142"/>
      <c r="F328" s="105"/>
      <c r="G328" s="105"/>
      <c r="H328" s="105"/>
      <c r="I328" s="104"/>
      <c r="J328" s="105"/>
      <c r="K328" s="184"/>
      <c r="M328" s="103"/>
      <c r="N328" s="105"/>
      <c r="O328" s="171"/>
      <c r="P328" s="171"/>
      <c r="Q328" s="171"/>
      <c r="R328" s="122"/>
      <c r="S328" s="122"/>
    </row>
    <row r="329" spans="1:19" ht="13" x14ac:dyDescent="0.3">
      <c r="A329" s="36"/>
      <c r="B329" s="11" t="s">
        <v>109</v>
      </c>
      <c r="C329" s="2"/>
      <c r="E329" s="106"/>
      <c r="F329" s="92"/>
      <c r="G329" s="92"/>
      <c r="H329" s="92"/>
      <c r="I329" s="95"/>
      <c r="J329" s="92"/>
      <c r="K329" s="180"/>
      <c r="M329" s="132"/>
      <c r="N329" s="92"/>
      <c r="O329" s="174"/>
      <c r="P329" s="174"/>
      <c r="Q329" s="174"/>
      <c r="R329" s="108"/>
      <c r="S329" s="108"/>
    </row>
    <row r="330" spans="1:19" ht="13" x14ac:dyDescent="0.3">
      <c r="A330" s="36"/>
      <c r="B330" s="3">
        <v>344.66</v>
      </c>
      <c r="C330" s="2" t="s">
        <v>26</v>
      </c>
      <c r="E330" s="106">
        <v>1349216.35</v>
      </c>
      <c r="F330" s="92"/>
      <c r="G330" s="133" t="s">
        <v>177</v>
      </c>
      <c r="H330" s="92" t="s">
        <v>141</v>
      </c>
      <c r="I330" s="91">
        <v>30</v>
      </c>
      <c r="J330" s="92"/>
      <c r="K330" s="178">
        <v>30</v>
      </c>
      <c r="L330" s="92" t="s">
        <v>141</v>
      </c>
      <c r="M330" s="132">
        <v>0</v>
      </c>
      <c r="N330" s="92"/>
      <c r="O330" s="174">
        <v>3.3333333333333335</v>
      </c>
      <c r="P330" s="174"/>
      <c r="Q330" s="174">
        <v>3.33</v>
      </c>
      <c r="R330" s="108"/>
      <c r="S330" s="108">
        <f t="shared" ref="S330:S331" si="30">IFERROR($E330*(Q330/100),0)</f>
        <v>44928.904455000011</v>
      </c>
    </row>
    <row r="331" spans="1:19" ht="13" x14ac:dyDescent="0.3">
      <c r="A331" s="36"/>
      <c r="B331" s="3">
        <v>345.66</v>
      </c>
      <c r="C331" s="2" t="s">
        <v>22</v>
      </c>
      <c r="E331" s="134">
        <v>87035.44</v>
      </c>
      <c r="F331" s="92"/>
      <c r="G331" s="133" t="s">
        <v>177</v>
      </c>
      <c r="H331" s="92" t="s">
        <v>141</v>
      </c>
      <c r="I331" s="91">
        <v>30</v>
      </c>
      <c r="J331" s="92"/>
      <c r="K331" s="178">
        <v>30</v>
      </c>
      <c r="L331" s="92" t="s">
        <v>141</v>
      </c>
      <c r="M331" s="132">
        <v>0</v>
      </c>
      <c r="N331" s="92"/>
      <c r="O331" s="174">
        <v>3.3333333333333335</v>
      </c>
      <c r="P331" s="174"/>
      <c r="Q331" s="174">
        <v>3.33</v>
      </c>
      <c r="R331" s="108"/>
      <c r="S331" s="114">
        <f t="shared" si="30"/>
        <v>2898.2801520000003</v>
      </c>
    </row>
    <row r="332" spans="1:19" s="102" customFormat="1" ht="13" x14ac:dyDescent="0.3">
      <c r="A332" s="131"/>
      <c r="B332" s="11" t="s">
        <v>172</v>
      </c>
      <c r="C332" s="17"/>
      <c r="E332" s="113">
        <f>SUBTOTAL(9,E330:E331)</f>
        <v>1436251.79</v>
      </c>
      <c r="F332" s="94"/>
      <c r="G332" s="94"/>
      <c r="H332" s="94"/>
      <c r="I332" s="93"/>
      <c r="J332" s="94"/>
      <c r="K332" s="179"/>
      <c r="M332" s="103"/>
      <c r="N332" s="94"/>
      <c r="O332" s="173">
        <v>3.33</v>
      </c>
      <c r="P332" s="173"/>
      <c r="Q332" s="173">
        <f>S332/E332*100</f>
        <v>3.3300000000000005</v>
      </c>
      <c r="R332" s="117"/>
      <c r="S332" s="117">
        <f>SUBTOTAL(9,S330:S331)</f>
        <v>47827.18460700001</v>
      </c>
    </row>
    <row r="333" spans="1:19" s="102" customFormat="1" ht="13" x14ac:dyDescent="0.3">
      <c r="A333" s="12"/>
      <c r="B333" s="11"/>
      <c r="C333" s="17"/>
      <c r="E333" s="142"/>
      <c r="F333" s="105"/>
      <c r="G333" s="105"/>
      <c r="H333" s="105"/>
      <c r="I333" s="104"/>
      <c r="J333" s="105"/>
      <c r="K333" s="184"/>
      <c r="M333" s="103"/>
      <c r="N333" s="105"/>
      <c r="O333" s="171"/>
      <c r="P333" s="171"/>
      <c r="Q333" s="171"/>
      <c r="R333" s="122"/>
      <c r="S333" s="122"/>
    </row>
    <row r="334" spans="1:19" ht="13" x14ac:dyDescent="0.3">
      <c r="A334" s="36"/>
      <c r="B334" s="11" t="s">
        <v>114</v>
      </c>
      <c r="C334" s="2"/>
      <c r="E334" s="106"/>
      <c r="F334" s="92"/>
      <c r="G334" s="92"/>
      <c r="H334" s="92"/>
      <c r="I334" s="95"/>
      <c r="J334" s="92"/>
      <c r="K334" s="180"/>
      <c r="M334" s="132"/>
      <c r="N334" s="92"/>
      <c r="O334" s="174"/>
      <c r="P334" s="174"/>
      <c r="Q334" s="174"/>
      <c r="R334" s="108"/>
      <c r="S334" s="108"/>
    </row>
    <row r="335" spans="1:19" ht="13" x14ac:dyDescent="0.3">
      <c r="A335" s="36"/>
      <c r="B335" s="3">
        <v>341.66</v>
      </c>
      <c r="C335" s="2" t="s">
        <v>6</v>
      </c>
      <c r="E335" s="106">
        <v>4030146.94</v>
      </c>
      <c r="F335" s="92"/>
      <c r="G335" s="133" t="s">
        <v>177</v>
      </c>
      <c r="H335" s="92" t="s">
        <v>141</v>
      </c>
      <c r="I335" s="91">
        <v>30</v>
      </c>
      <c r="J335" s="92"/>
      <c r="K335" s="178">
        <v>30</v>
      </c>
      <c r="L335" s="92" t="s">
        <v>141</v>
      </c>
      <c r="M335" s="132">
        <v>0</v>
      </c>
      <c r="N335" s="92"/>
      <c r="O335" s="174">
        <v>3.3333333333333335</v>
      </c>
      <c r="P335" s="174"/>
      <c r="Q335" s="174">
        <v>3.33</v>
      </c>
      <c r="R335" s="108"/>
      <c r="S335" s="108">
        <f t="shared" ref="S335:S338" si="31">IFERROR($E335*(Q335/100),0)</f>
        <v>134203.893102</v>
      </c>
    </row>
    <row r="336" spans="1:19" s="102" customFormat="1" ht="13" x14ac:dyDescent="0.3">
      <c r="A336" s="36"/>
      <c r="B336" s="3">
        <v>344.66</v>
      </c>
      <c r="C336" s="2" t="s">
        <v>26</v>
      </c>
      <c r="D336" s="86"/>
      <c r="E336" s="106">
        <v>153678084.87</v>
      </c>
      <c r="F336" s="92"/>
      <c r="G336" s="133" t="s">
        <v>177</v>
      </c>
      <c r="H336" s="92" t="s">
        <v>141</v>
      </c>
      <c r="I336" s="91">
        <v>30</v>
      </c>
      <c r="J336" s="92"/>
      <c r="K336" s="178">
        <v>30</v>
      </c>
      <c r="L336" s="92" t="s">
        <v>141</v>
      </c>
      <c r="M336" s="132">
        <v>0</v>
      </c>
      <c r="N336" s="92"/>
      <c r="O336" s="174">
        <v>3.3333333333333335</v>
      </c>
      <c r="P336" s="174"/>
      <c r="Q336" s="174">
        <v>3.33</v>
      </c>
      <c r="R336" s="108"/>
      <c r="S336" s="108">
        <f t="shared" si="31"/>
        <v>5117480.2261710009</v>
      </c>
    </row>
    <row r="337" spans="1:19" s="102" customFormat="1" ht="13" x14ac:dyDescent="0.3">
      <c r="A337" s="36"/>
      <c r="B337" s="3">
        <v>345.66</v>
      </c>
      <c r="C337" s="2" t="s">
        <v>22</v>
      </c>
      <c r="D337" s="86"/>
      <c r="E337" s="106">
        <v>8527984.9100000001</v>
      </c>
      <c r="F337" s="92"/>
      <c r="G337" s="133" t="s">
        <v>177</v>
      </c>
      <c r="H337" s="92" t="s">
        <v>141</v>
      </c>
      <c r="I337" s="91">
        <v>30</v>
      </c>
      <c r="J337" s="92"/>
      <c r="K337" s="178">
        <v>30</v>
      </c>
      <c r="L337" s="92" t="s">
        <v>141</v>
      </c>
      <c r="M337" s="132">
        <v>0</v>
      </c>
      <c r="N337" s="92"/>
      <c r="O337" s="174">
        <v>3.3333333333333335</v>
      </c>
      <c r="P337" s="174"/>
      <c r="Q337" s="174">
        <v>3.33</v>
      </c>
      <c r="R337" s="108"/>
      <c r="S337" s="108">
        <f t="shared" si="31"/>
        <v>283981.89750300004</v>
      </c>
    </row>
    <row r="338" spans="1:19" ht="13" x14ac:dyDescent="0.3">
      <c r="A338" s="36"/>
      <c r="B338" s="3">
        <v>346.66</v>
      </c>
      <c r="C338" s="2" t="s">
        <v>23</v>
      </c>
      <c r="E338" s="134">
        <v>3596253.29</v>
      </c>
      <c r="F338" s="92"/>
      <c r="G338" s="133" t="s">
        <v>177</v>
      </c>
      <c r="H338" s="92" t="s">
        <v>141</v>
      </c>
      <c r="I338" s="91">
        <v>30</v>
      </c>
      <c r="J338" s="92"/>
      <c r="K338" s="178">
        <v>30</v>
      </c>
      <c r="L338" s="92" t="s">
        <v>141</v>
      </c>
      <c r="M338" s="132">
        <v>0</v>
      </c>
      <c r="N338" s="92"/>
      <c r="O338" s="174">
        <v>3.3333333333333335</v>
      </c>
      <c r="P338" s="174"/>
      <c r="Q338" s="174">
        <v>3.33</v>
      </c>
      <c r="R338" s="108"/>
      <c r="S338" s="114">
        <f t="shared" si="31"/>
        <v>119755.23455700002</v>
      </c>
    </row>
    <row r="339" spans="1:19" s="102" customFormat="1" ht="13" x14ac:dyDescent="0.3">
      <c r="A339" s="131"/>
      <c r="B339" s="11" t="s">
        <v>173</v>
      </c>
      <c r="C339" s="17"/>
      <c r="E339" s="113">
        <f>SUBTOTAL(9,E335:E338)</f>
        <v>169832470.00999999</v>
      </c>
      <c r="F339" s="94"/>
      <c r="G339" s="94"/>
      <c r="H339" s="94"/>
      <c r="I339" s="93"/>
      <c r="J339" s="94"/>
      <c r="K339" s="179"/>
      <c r="M339" s="103"/>
      <c r="N339" s="94"/>
      <c r="O339" s="173">
        <v>3.33</v>
      </c>
      <c r="P339" s="173"/>
      <c r="Q339" s="173">
        <f>S339/E339*100</f>
        <v>3.330000000000001</v>
      </c>
      <c r="R339" s="117"/>
      <c r="S339" s="117">
        <f>SUBTOTAL(9,S335:S338)</f>
        <v>5655421.2513330011</v>
      </c>
    </row>
    <row r="340" spans="1:19" s="102" customFormat="1" ht="13" x14ac:dyDescent="0.3">
      <c r="A340" s="12"/>
      <c r="B340" s="11"/>
      <c r="C340" s="17"/>
      <c r="E340" s="142"/>
      <c r="F340" s="105"/>
      <c r="G340" s="105"/>
      <c r="H340" s="105"/>
      <c r="I340" s="104"/>
      <c r="J340" s="105"/>
      <c r="K340" s="184"/>
      <c r="M340" s="103"/>
      <c r="N340" s="105"/>
      <c r="O340" s="171"/>
      <c r="P340" s="171"/>
      <c r="Q340" s="171"/>
      <c r="R340" s="122"/>
      <c r="S340" s="122"/>
    </row>
    <row r="341" spans="1:19" ht="13" x14ac:dyDescent="0.3">
      <c r="A341" s="36"/>
      <c r="B341" s="11" t="s">
        <v>115</v>
      </c>
      <c r="C341" s="2"/>
      <c r="E341" s="106"/>
      <c r="F341" s="92"/>
      <c r="G341" s="92"/>
      <c r="H341" s="92"/>
      <c r="I341" s="95"/>
      <c r="J341" s="92"/>
      <c r="K341" s="180"/>
      <c r="M341" s="132"/>
      <c r="N341" s="92"/>
      <c r="O341" s="174"/>
      <c r="P341" s="174"/>
      <c r="Q341" s="174"/>
      <c r="R341" s="108"/>
      <c r="S341" s="108"/>
    </row>
    <row r="342" spans="1:19" ht="13" x14ac:dyDescent="0.3">
      <c r="A342" s="36"/>
      <c r="B342" s="3">
        <v>341.66</v>
      </c>
      <c r="C342" s="2" t="s">
        <v>6</v>
      </c>
      <c r="E342" s="106">
        <v>7441388.7699999996</v>
      </c>
      <c r="F342" s="92"/>
      <c r="G342" s="133" t="s">
        <v>177</v>
      </c>
      <c r="H342" s="92" t="s">
        <v>141</v>
      </c>
      <c r="I342" s="91">
        <v>30</v>
      </c>
      <c r="J342" s="92"/>
      <c r="K342" s="178">
        <v>30</v>
      </c>
      <c r="L342" s="92" t="s">
        <v>141</v>
      </c>
      <c r="M342" s="132">
        <v>0</v>
      </c>
      <c r="N342" s="92"/>
      <c r="O342" s="174">
        <v>3.3333333333333335</v>
      </c>
      <c r="P342" s="174"/>
      <c r="Q342" s="174">
        <v>3.33</v>
      </c>
      <c r="R342" s="108"/>
      <c r="S342" s="108">
        <f t="shared" ref="S342:S345" si="32">IFERROR($E342*(Q342/100),0)</f>
        <v>247798.24604100001</v>
      </c>
    </row>
    <row r="343" spans="1:19" s="102" customFormat="1" ht="13" x14ac:dyDescent="0.3">
      <c r="A343" s="36"/>
      <c r="B343" s="3">
        <v>344.66</v>
      </c>
      <c r="C343" s="2" t="s">
        <v>26</v>
      </c>
      <c r="D343" s="86"/>
      <c r="E343" s="106">
        <v>283756000.35000002</v>
      </c>
      <c r="F343" s="92"/>
      <c r="G343" s="133" t="s">
        <v>177</v>
      </c>
      <c r="H343" s="92" t="s">
        <v>141</v>
      </c>
      <c r="I343" s="91">
        <v>30</v>
      </c>
      <c r="J343" s="92"/>
      <c r="K343" s="178">
        <v>30</v>
      </c>
      <c r="L343" s="92" t="s">
        <v>141</v>
      </c>
      <c r="M343" s="132">
        <v>0</v>
      </c>
      <c r="N343" s="92"/>
      <c r="O343" s="174">
        <v>3.3333333333333335</v>
      </c>
      <c r="P343" s="174"/>
      <c r="Q343" s="174">
        <v>3.33</v>
      </c>
      <c r="R343" s="108"/>
      <c r="S343" s="108">
        <f t="shared" si="32"/>
        <v>9449074.8116550017</v>
      </c>
    </row>
    <row r="344" spans="1:19" s="102" customFormat="1" ht="13" x14ac:dyDescent="0.3">
      <c r="A344" s="36"/>
      <c r="B344" s="3">
        <v>345.66</v>
      </c>
      <c r="C344" s="2" t="s">
        <v>22</v>
      </c>
      <c r="D344" s="86"/>
      <c r="E344" s="106">
        <v>15746336.84</v>
      </c>
      <c r="F344" s="92"/>
      <c r="G344" s="133" t="s">
        <v>177</v>
      </c>
      <c r="H344" s="92" t="s">
        <v>141</v>
      </c>
      <c r="I344" s="91">
        <v>30</v>
      </c>
      <c r="J344" s="92"/>
      <c r="K344" s="178">
        <v>30</v>
      </c>
      <c r="L344" s="92" t="s">
        <v>141</v>
      </c>
      <c r="M344" s="132">
        <v>0</v>
      </c>
      <c r="N344" s="92"/>
      <c r="O344" s="174">
        <v>3.3333333333333335</v>
      </c>
      <c r="P344" s="174"/>
      <c r="Q344" s="174">
        <v>3.33</v>
      </c>
      <c r="R344" s="108"/>
      <c r="S344" s="108">
        <f t="shared" si="32"/>
        <v>524353.016772</v>
      </c>
    </row>
    <row r="345" spans="1:19" ht="13" x14ac:dyDescent="0.3">
      <c r="A345" s="36"/>
      <c r="B345" s="3">
        <v>346.66</v>
      </c>
      <c r="C345" s="2" t="s">
        <v>23</v>
      </c>
      <c r="E345" s="134">
        <v>6640234.04</v>
      </c>
      <c r="F345" s="92"/>
      <c r="G345" s="133" t="s">
        <v>177</v>
      </c>
      <c r="H345" s="92" t="s">
        <v>141</v>
      </c>
      <c r="I345" s="91">
        <v>30</v>
      </c>
      <c r="J345" s="92"/>
      <c r="K345" s="178">
        <v>30</v>
      </c>
      <c r="L345" s="92" t="s">
        <v>141</v>
      </c>
      <c r="M345" s="132">
        <v>0</v>
      </c>
      <c r="N345" s="92"/>
      <c r="O345" s="174">
        <v>3.3333333333333335</v>
      </c>
      <c r="P345" s="174"/>
      <c r="Q345" s="174">
        <v>3.33</v>
      </c>
      <c r="R345" s="108"/>
      <c r="S345" s="114">
        <f t="shared" si="32"/>
        <v>221119.79353200001</v>
      </c>
    </row>
    <row r="346" spans="1:19" s="102" customFormat="1" ht="13" x14ac:dyDescent="0.3">
      <c r="A346" s="131"/>
      <c r="B346" s="11" t="s">
        <v>174</v>
      </c>
      <c r="C346" s="17"/>
      <c r="E346" s="113">
        <f>SUBTOTAL(9,E342:E345)</f>
        <v>313583960</v>
      </c>
      <c r="F346" s="94"/>
      <c r="G346" s="94"/>
      <c r="H346" s="94"/>
      <c r="I346" s="93"/>
      <c r="J346" s="94"/>
      <c r="K346" s="179"/>
      <c r="M346" s="103"/>
      <c r="N346" s="94"/>
      <c r="O346" s="173">
        <v>3.33</v>
      </c>
      <c r="P346" s="173"/>
      <c r="Q346" s="173">
        <f>S346/E346*100</f>
        <v>3.330000000000001</v>
      </c>
      <c r="R346" s="117"/>
      <c r="S346" s="117">
        <f>SUBTOTAL(9,S342:S345)</f>
        <v>10442345.868000003</v>
      </c>
    </row>
    <row r="347" spans="1:19" s="102" customFormat="1" ht="13" x14ac:dyDescent="0.3">
      <c r="A347" s="12"/>
      <c r="B347" s="11"/>
      <c r="C347" s="17"/>
      <c r="E347" s="142"/>
      <c r="F347" s="105"/>
      <c r="G347" s="105"/>
      <c r="H347" s="105"/>
      <c r="I347" s="104"/>
      <c r="J347" s="105"/>
      <c r="K347" s="184"/>
      <c r="M347" s="103"/>
      <c r="N347" s="105"/>
      <c r="O347" s="171"/>
      <c r="P347" s="171"/>
      <c r="Q347" s="171"/>
      <c r="R347" s="122"/>
      <c r="S347" s="122"/>
    </row>
    <row r="348" spans="1:19" ht="13" x14ac:dyDescent="0.3">
      <c r="A348" s="36"/>
      <c r="B348" s="3">
        <v>348</v>
      </c>
      <c r="C348" s="2" t="s">
        <v>138</v>
      </c>
      <c r="E348" s="134">
        <v>114540500</v>
      </c>
      <c r="F348" s="92"/>
      <c r="G348" s="133" t="s">
        <v>177</v>
      </c>
      <c r="H348" s="92" t="s">
        <v>141</v>
      </c>
      <c r="I348" s="91">
        <v>15</v>
      </c>
      <c r="J348" s="92"/>
      <c r="K348" s="178">
        <v>15</v>
      </c>
      <c r="L348" s="92" t="s">
        <v>141</v>
      </c>
      <c r="M348" s="132">
        <v>0</v>
      </c>
      <c r="N348" s="92"/>
      <c r="O348" s="174">
        <v>3.3333333333333335</v>
      </c>
      <c r="P348" s="174"/>
      <c r="Q348" s="174">
        <v>6.84</v>
      </c>
      <c r="R348" s="108"/>
      <c r="S348" s="114">
        <f>IFERROR($E348*(Q348/100),0)</f>
        <v>7834570.2000000002</v>
      </c>
    </row>
    <row r="349" spans="1:19" s="102" customFormat="1" ht="13" x14ac:dyDescent="0.3">
      <c r="A349" s="12"/>
      <c r="B349" s="11"/>
      <c r="C349" s="17"/>
      <c r="E349" s="142"/>
      <c r="F349" s="105"/>
      <c r="G349" s="105"/>
      <c r="H349" s="105"/>
      <c r="I349" s="104"/>
      <c r="J349" s="105"/>
      <c r="K349" s="184"/>
      <c r="M349" s="103"/>
      <c r="N349" s="105"/>
      <c r="O349" s="171"/>
      <c r="P349" s="171"/>
      <c r="Q349" s="171"/>
      <c r="R349" s="122"/>
      <c r="S349" s="122"/>
    </row>
    <row r="350" spans="1:19" s="102" customFormat="1" ht="13" x14ac:dyDescent="0.3">
      <c r="A350" s="36" t="s">
        <v>47</v>
      </c>
      <c r="B350" s="11"/>
      <c r="C350" s="17"/>
      <c r="E350" s="143">
        <f>SUBTOTAL(9,E277:E349)</f>
        <v>1123666827.8800001</v>
      </c>
      <c r="F350" s="105"/>
      <c r="G350" s="105"/>
      <c r="H350" s="105"/>
      <c r="I350" s="104"/>
      <c r="J350" s="105"/>
      <c r="K350" s="184"/>
      <c r="M350" s="103"/>
      <c r="N350" s="105"/>
      <c r="O350" s="171">
        <v>3.3333333333333339</v>
      </c>
      <c r="P350" s="171"/>
      <c r="Q350" s="171">
        <f>S350/E350*100</f>
        <v>3.6877903565583727</v>
      </c>
      <c r="R350" s="122"/>
      <c r="S350" s="123">
        <f>SUBTOTAL(9,S277:S349)</f>
        <v>41438476.918404013</v>
      </c>
    </row>
    <row r="351" spans="1:19" s="102" customFormat="1" ht="13" x14ac:dyDescent="0.3">
      <c r="A351" s="12"/>
      <c r="B351" s="11"/>
      <c r="C351" s="17"/>
      <c r="E351" s="142"/>
      <c r="F351" s="105"/>
      <c r="G351" s="105"/>
      <c r="H351" s="105"/>
      <c r="I351" s="104"/>
      <c r="J351" s="105"/>
      <c r="K351" s="184"/>
      <c r="M351" s="103"/>
      <c r="N351" s="105"/>
      <c r="O351" s="171"/>
      <c r="P351" s="171"/>
      <c r="Q351" s="171"/>
      <c r="R351" s="122"/>
      <c r="S351" s="122"/>
    </row>
    <row r="352" spans="1:19" ht="13" x14ac:dyDescent="0.3">
      <c r="A352" s="6" t="s">
        <v>41</v>
      </c>
      <c r="E352" s="144">
        <f>SUBTOTAL(9,E12:E351)</f>
        <v>8880709575.5800037</v>
      </c>
      <c r="F352" s="99"/>
      <c r="G352" s="99"/>
      <c r="H352" s="99"/>
      <c r="I352" s="98"/>
      <c r="J352" s="99"/>
      <c r="K352" s="182"/>
      <c r="N352" s="99"/>
      <c r="O352" s="176">
        <v>2.4917194171502812</v>
      </c>
      <c r="P352" s="176"/>
      <c r="Q352" s="176">
        <f>S352/E352*100</f>
        <v>3.3392732730778891</v>
      </c>
      <c r="S352" s="124">
        <f>SUBTOTAL(9,S12:S351)</f>
        <v>296551161.31701189</v>
      </c>
    </row>
    <row r="353" spans="1:19" ht="13" x14ac:dyDescent="0.3">
      <c r="A353" s="6"/>
      <c r="E353" s="144"/>
      <c r="F353" s="99"/>
      <c r="G353" s="99"/>
      <c r="H353" s="99"/>
      <c r="I353" s="98"/>
      <c r="J353" s="99"/>
      <c r="K353" s="182"/>
      <c r="N353" s="99"/>
      <c r="O353" s="176"/>
      <c r="P353" s="176"/>
      <c r="Q353" s="176"/>
      <c r="S353" s="124"/>
    </row>
    <row r="354" spans="1:19" x14ac:dyDescent="0.25">
      <c r="F354" s="92"/>
      <c r="G354" s="92"/>
      <c r="H354" s="92"/>
      <c r="I354" s="95"/>
      <c r="J354" s="92"/>
      <c r="K354" s="180"/>
      <c r="N354" s="92"/>
      <c r="O354" s="174"/>
      <c r="P354" s="174"/>
      <c r="Q354" s="174"/>
      <c r="S354" s="107"/>
    </row>
    <row r="355" spans="1:19" ht="13" x14ac:dyDescent="0.3">
      <c r="A355" s="6" t="s">
        <v>9</v>
      </c>
      <c r="F355" s="92"/>
      <c r="G355" s="92"/>
      <c r="H355" s="92"/>
      <c r="I355" s="95"/>
      <c r="J355" s="92"/>
      <c r="K355" s="180"/>
      <c r="N355" s="92"/>
      <c r="O355" s="174"/>
      <c r="P355" s="174"/>
      <c r="Q355" s="174"/>
      <c r="S355" s="107"/>
    </row>
    <row r="356" spans="1:19" x14ac:dyDescent="0.25">
      <c r="F356" s="92"/>
      <c r="G356" s="92"/>
      <c r="H356" s="92"/>
      <c r="I356" s="95"/>
      <c r="J356" s="92"/>
      <c r="K356" s="180"/>
      <c r="N356" s="92"/>
      <c r="O356" s="174"/>
      <c r="P356" s="174"/>
      <c r="Q356" s="174"/>
      <c r="S356" s="107"/>
    </row>
    <row r="357" spans="1:19" x14ac:dyDescent="0.25">
      <c r="B357" s="3">
        <v>350.01</v>
      </c>
      <c r="C357" s="2" t="s">
        <v>54</v>
      </c>
      <c r="E357" s="106">
        <v>54702032.799999997</v>
      </c>
      <c r="F357" s="92"/>
      <c r="G357" s="133">
        <v>29.34</v>
      </c>
      <c r="H357" s="92"/>
      <c r="I357" s="91">
        <v>75</v>
      </c>
      <c r="J357" s="92"/>
      <c r="K357" s="178">
        <v>53</v>
      </c>
      <c r="M357" s="132">
        <v>0</v>
      </c>
      <c r="N357" s="92"/>
      <c r="O357" s="174">
        <v>1.3333333333333333</v>
      </c>
      <c r="P357" s="174"/>
      <c r="Q357" s="174">
        <v>1.2169811320754718</v>
      </c>
      <c r="R357" s="108"/>
      <c r="S357" s="108">
        <f t="shared" ref="S357:S368" si="33">IFERROR($E357*(Q357/100),0)</f>
        <v>665713.41803773586</v>
      </c>
    </row>
    <row r="358" spans="1:19" x14ac:dyDescent="0.25">
      <c r="B358" s="3">
        <v>352</v>
      </c>
      <c r="C358" s="2" t="s">
        <v>6</v>
      </c>
      <c r="E358" s="106">
        <v>368224470.74000001</v>
      </c>
      <c r="F358" s="92"/>
      <c r="G358" s="133">
        <v>28.34</v>
      </c>
      <c r="H358" s="92"/>
      <c r="I358" s="91">
        <v>75</v>
      </c>
      <c r="J358" s="92"/>
      <c r="K358" s="178">
        <v>57</v>
      </c>
      <c r="M358" s="132">
        <v>-15</v>
      </c>
      <c r="N358" s="92"/>
      <c r="O358" s="174">
        <v>1.5333333333333334</v>
      </c>
      <c r="P358" s="174"/>
      <c r="Q358" s="174">
        <v>1.4431578947368422</v>
      </c>
      <c r="R358" s="108"/>
      <c r="S358" s="108">
        <f t="shared" si="33"/>
        <v>5314060.519837264</v>
      </c>
    </row>
    <row r="359" spans="1:19" x14ac:dyDescent="0.25">
      <c r="B359" s="3">
        <v>353</v>
      </c>
      <c r="C359" s="2" t="s">
        <v>27</v>
      </c>
      <c r="E359" s="106">
        <v>1700350473.97</v>
      </c>
      <c r="F359" s="92"/>
      <c r="G359" s="133">
        <v>18.22</v>
      </c>
      <c r="H359" s="92"/>
      <c r="I359" s="91">
        <v>53</v>
      </c>
      <c r="J359" s="92"/>
      <c r="K359" s="178">
        <v>43</v>
      </c>
      <c r="M359" s="132">
        <v>0</v>
      </c>
      <c r="N359" s="92"/>
      <c r="O359" s="174">
        <v>1.8867924528301887</v>
      </c>
      <c r="P359" s="174"/>
      <c r="Q359" s="174">
        <v>1.8139534883720931</v>
      </c>
      <c r="R359" s="108"/>
      <c r="S359" s="108">
        <f t="shared" si="33"/>
        <v>30843566.737130236</v>
      </c>
    </row>
    <row r="360" spans="1:19" x14ac:dyDescent="0.25">
      <c r="B360" s="3">
        <v>353.01</v>
      </c>
      <c r="C360" s="2" t="s">
        <v>51</v>
      </c>
      <c r="E360" s="106">
        <v>105934653.65000001</v>
      </c>
      <c r="F360" s="92"/>
      <c r="G360" s="133">
        <v>18.22</v>
      </c>
      <c r="H360" s="92"/>
      <c r="I360" s="91">
        <v>53</v>
      </c>
      <c r="J360" s="92"/>
      <c r="K360" s="178">
        <v>43</v>
      </c>
      <c r="M360" s="132">
        <v>0</v>
      </c>
      <c r="N360" s="92"/>
      <c r="O360" s="174">
        <v>1.8867924528301887</v>
      </c>
      <c r="P360" s="174"/>
      <c r="Q360" s="174">
        <v>1.8139534883720931</v>
      </c>
      <c r="R360" s="108"/>
      <c r="S360" s="108">
        <f t="shared" si="33"/>
        <v>1921605.3452790701</v>
      </c>
    </row>
    <row r="361" spans="1:19" x14ac:dyDescent="0.25">
      <c r="B361" s="3">
        <v>353.04</v>
      </c>
      <c r="C361" s="2" t="s">
        <v>55</v>
      </c>
      <c r="E361" s="106">
        <v>2330010.0699999998</v>
      </c>
      <c r="F361" s="92"/>
      <c r="G361" s="133">
        <v>18.22</v>
      </c>
      <c r="H361" s="92"/>
      <c r="I361" s="91">
        <v>53</v>
      </c>
      <c r="J361" s="92"/>
      <c r="K361" s="178">
        <v>43</v>
      </c>
      <c r="M361" s="132">
        <v>0</v>
      </c>
      <c r="N361" s="92"/>
      <c r="O361" s="174">
        <v>1.8867924528301887</v>
      </c>
      <c r="P361" s="174"/>
      <c r="Q361" s="174">
        <v>1.8139534883720931</v>
      </c>
      <c r="R361" s="108"/>
      <c r="S361" s="108">
        <f t="shared" si="33"/>
        <v>42265.298944186048</v>
      </c>
    </row>
    <row r="362" spans="1:19" x14ac:dyDescent="0.25">
      <c r="B362" s="3">
        <v>353.91</v>
      </c>
      <c r="C362" s="2" t="s">
        <v>56</v>
      </c>
      <c r="E362" s="106">
        <v>76927051.459999993</v>
      </c>
      <c r="F362" s="92"/>
      <c r="G362" s="133">
        <v>73.03</v>
      </c>
      <c r="H362" s="92"/>
      <c r="I362" s="91">
        <v>17</v>
      </c>
      <c r="J362" s="92"/>
      <c r="K362" s="178">
        <v>7.2</v>
      </c>
      <c r="M362" s="132">
        <v>0</v>
      </c>
      <c r="N362" s="92"/>
      <c r="O362" s="174">
        <v>5.882352941176471</v>
      </c>
      <c r="P362" s="174"/>
      <c r="Q362" s="174">
        <v>1.1388888888888904</v>
      </c>
      <c r="R362" s="108"/>
      <c r="S362" s="108">
        <f t="shared" si="33"/>
        <v>876113.64162777876</v>
      </c>
    </row>
    <row r="363" spans="1:19" x14ac:dyDescent="0.25">
      <c r="B363" s="3">
        <v>354</v>
      </c>
      <c r="C363" s="2" t="s">
        <v>28</v>
      </c>
      <c r="E363" s="106">
        <v>68330935.5</v>
      </c>
      <c r="F363" s="92"/>
      <c r="G363" s="133">
        <v>68.510000000000005</v>
      </c>
      <c r="H363" s="92"/>
      <c r="I363" s="91">
        <v>65</v>
      </c>
      <c r="J363" s="92"/>
      <c r="K363" s="178">
        <v>31</v>
      </c>
      <c r="M363" s="132">
        <v>-25</v>
      </c>
      <c r="N363" s="92"/>
      <c r="O363" s="174">
        <v>1.9230769230769231</v>
      </c>
      <c r="P363" s="174"/>
      <c r="Q363" s="174">
        <v>1.316451612903226</v>
      </c>
      <c r="R363" s="108"/>
      <c r="S363" s="108">
        <f t="shared" si="33"/>
        <v>899543.70250161306</v>
      </c>
    </row>
    <row r="364" spans="1:19" x14ac:dyDescent="0.25">
      <c r="B364" s="3">
        <v>355</v>
      </c>
      <c r="C364" s="2" t="s">
        <v>29</v>
      </c>
      <c r="E364" s="106">
        <v>1470435264.8900001</v>
      </c>
      <c r="F364" s="92"/>
      <c r="G364" s="133">
        <v>36.1</v>
      </c>
      <c r="H364" s="92"/>
      <c r="I364" s="91">
        <v>38</v>
      </c>
      <c r="J364" s="92"/>
      <c r="K364" s="178">
        <v>29</v>
      </c>
      <c r="M364" s="132">
        <v>-25</v>
      </c>
      <c r="N364" s="92"/>
      <c r="O364" s="174">
        <v>3.2894736842105261</v>
      </c>
      <c r="P364" s="174"/>
      <c r="Q364" s="174">
        <v>3.2600000000000002</v>
      </c>
      <c r="R364" s="108"/>
      <c r="S364" s="108">
        <f t="shared" si="33"/>
        <v>47936189.635414012</v>
      </c>
    </row>
    <row r="365" spans="1:19" x14ac:dyDescent="0.25">
      <c r="B365" s="3">
        <v>356</v>
      </c>
      <c r="C365" s="2" t="s">
        <v>30</v>
      </c>
      <c r="E365" s="106">
        <v>725928501.88</v>
      </c>
      <c r="F365" s="92"/>
      <c r="G365" s="133">
        <v>27.42</v>
      </c>
      <c r="H365" s="92"/>
      <c r="I365" s="91">
        <v>55</v>
      </c>
      <c r="J365" s="92"/>
      <c r="K365" s="178">
        <v>43</v>
      </c>
      <c r="M365" s="132">
        <v>-20</v>
      </c>
      <c r="N365" s="92"/>
      <c r="O365" s="174">
        <v>2.1818181818181817</v>
      </c>
      <c r="P365" s="174"/>
      <c r="Q365" s="174">
        <v>1.8751162790697675</v>
      </c>
      <c r="R365" s="108"/>
      <c r="S365" s="108">
        <f t="shared" si="33"/>
        <v>13612003.513159163</v>
      </c>
    </row>
    <row r="366" spans="1:19" x14ac:dyDescent="0.25">
      <c r="B366" s="3">
        <v>357</v>
      </c>
      <c r="C366" s="2" t="s">
        <v>31</v>
      </c>
      <c r="E366" s="106">
        <v>32216852.120000001</v>
      </c>
      <c r="F366" s="92"/>
      <c r="G366" s="133">
        <v>69.260000000000005</v>
      </c>
      <c r="H366" s="92"/>
      <c r="I366" s="91">
        <v>55</v>
      </c>
      <c r="J366" s="92"/>
      <c r="K366" s="178">
        <v>16.899999999999999</v>
      </c>
      <c r="M366" s="132">
        <v>0</v>
      </c>
      <c r="N366" s="92"/>
      <c r="O366" s="174">
        <v>1.8181818181818181</v>
      </c>
      <c r="P366" s="174"/>
      <c r="Q366" s="174">
        <v>1.1662721893491126</v>
      </c>
      <c r="R366" s="108"/>
      <c r="S366" s="108">
        <f t="shared" si="33"/>
        <v>375736.18655928998</v>
      </c>
    </row>
    <row r="367" spans="1:19" x14ac:dyDescent="0.25">
      <c r="B367" s="3">
        <v>358</v>
      </c>
      <c r="C367" s="2" t="s">
        <v>32</v>
      </c>
      <c r="E367" s="106">
        <v>85667762.319999993</v>
      </c>
      <c r="F367" s="92"/>
      <c r="G367" s="133">
        <v>6.21</v>
      </c>
      <c r="H367" s="92"/>
      <c r="I367" s="91">
        <v>50</v>
      </c>
      <c r="J367" s="92"/>
      <c r="K367" s="178">
        <v>47</v>
      </c>
      <c r="M367" s="132">
        <v>0</v>
      </c>
      <c r="N367" s="92"/>
      <c r="O367" s="174">
        <v>2</v>
      </c>
      <c r="P367" s="174"/>
      <c r="Q367" s="174">
        <v>1.9931914893617022</v>
      </c>
      <c r="R367" s="108"/>
      <c r="S367" s="108">
        <f t="shared" si="33"/>
        <v>1707522.5476888511</v>
      </c>
    </row>
    <row r="368" spans="1:19" x14ac:dyDescent="0.25">
      <c r="B368" s="3">
        <v>359</v>
      </c>
      <c r="C368" s="2" t="s">
        <v>33</v>
      </c>
      <c r="E368" s="134">
        <v>64016015.490000002</v>
      </c>
      <c r="F368" s="92"/>
      <c r="G368" s="133">
        <v>27.38</v>
      </c>
      <c r="H368" s="92"/>
      <c r="I368" s="91">
        <v>90</v>
      </c>
      <c r="J368" s="92"/>
      <c r="K368" s="178">
        <v>69</v>
      </c>
      <c r="M368" s="132">
        <v>0</v>
      </c>
      <c r="N368" s="92"/>
      <c r="O368" s="174">
        <v>1.1111111111111112</v>
      </c>
      <c r="P368" s="174"/>
      <c r="Q368" s="174">
        <v>0.93028985507246387</v>
      </c>
      <c r="R368" s="108"/>
      <c r="S368" s="114">
        <f t="shared" si="33"/>
        <v>595534.49772508699</v>
      </c>
    </row>
    <row r="369" spans="1:19" x14ac:dyDescent="0.25">
      <c r="F369" s="92"/>
      <c r="G369" s="92"/>
      <c r="H369" s="92"/>
      <c r="I369" s="95"/>
      <c r="J369" s="92"/>
      <c r="K369" s="180"/>
      <c r="N369" s="92"/>
      <c r="O369" s="174"/>
      <c r="P369" s="174"/>
      <c r="Q369" s="174"/>
      <c r="S369" s="107"/>
    </row>
    <row r="370" spans="1:19" ht="13" x14ac:dyDescent="0.3">
      <c r="A370" s="6" t="s">
        <v>10</v>
      </c>
      <c r="E370" s="139">
        <f>SUBTOTAL(9,E356:E368)</f>
        <v>4755064024.8899994</v>
      </c>
      <c r="F370" s="99"/>
      <c r="G370" s="99"/>
      <c r="H370" s="99"/>
      <c r="I370" s="98"/>
      <c r="J370" s="99"/>
      <c r="K370" s="182"/>
      <c r="N370" s="99"/>
      <c r="O370" s="176">
        <v>2.3881463176300639</v>
      </c>
      <c r="P370" s="176"/>
      <c r="Q370" s="176">
        <f>S370/E370*100</f>
        <v>2.2037527674788442</v>
      </c>
      <c r="S370" s="119">
        <f>SUBTOTAL(9,S356:S368)</f>
        <v>104789855.04390427</v>
      </c>
    </row>
    <row r="371" spans="1:19" x14ac:dyDescent="0.25">
      <c r="F371" s="92"/>
      <c r="G371" s="92"/>
      <c r="H371" s="92"/>
      <c r="I371" s="95"/>
      <c r="J371" s="92"/>
      <c r="K371" s="180"/>
      <c r="N371" s="92"/>
      <c r="O371" s="174"/>
      <c r="P371" s="174"/>
      <c r="Q371" s="174"/>
      <c r="S371" s="107"/>
    </row>
    <row r="372" spans="1:19" ht="13" x14ac:dyDescent="0.3">
      <c r="A372" s="6" t="s">
        <v>11</v>
      </c>
      <c r="F372" s="92"/>
      <c r="G372" s="92"/>
      <c r="H372" s="92"/>
      <c r="I372" s="95"/>
      <c r="J372" s="92"/>
      <c r="K372" s="180"/>
      <c r="N372" s="92"/>
      <c r="O372" s="174"/>
      <c r="P372" s="174"/>
      <c r="Q372" s="174"/>
      <c r="S372" s="107"/>
    </row>
    <row r="373" spans="1:19" x14ac:dyDescent="0.25">
      <c r="F373" s="92"/>
      <c r="G373" s="92"/>
      <c r="H373" s="92"/>
      <c r="I373" s="95"/>
      <c r="J373" s="92"/>
      <c r="K373" s="180"/>
      <c r="N373" s="92"/>
      <c r="O373" s="174"/>
      <c r="P373" s="174"/>
      <c r="Q373" s="174"/>
      <c r="S373" s="107"/>
    </row>
    <row r="374" spans="1:19" x14ac:dyDescent="0.25">
      <c r="B374" s="3">
        <v>360.01</v>
      </c>
      <c r="C374" s="2" t="s">
        <v>54</v>
      </c>
      <c r="E374" s="106">
        <v>66509059.359999999</v>
      </c>
      <c r="F374" s="92"/>
      <c r="G374" s="133">
        <v>10.24</v>
      </c>
      <c r="H374" s="92"/>
      <c r="I374" s="91">
        <v>75</v>
      </c>
      <c r="J374" s="92"/>
      <c r="K374" s="178">
        <v>67</v>
      </c>
      <c r="M374" s="132">
        <v>0</v>
      </c>
      <c r="N374" s="92"/>
      <c r="O374" s="174">
        <v>1.3333333333333333</v>
      </c>
      <c r="P374" s="174"/>
      <c r="Q374" s="174">
        <v>1.3785074626865672</v>
      </c>
      <c r="R374" s="108"/>
      <c r="S374" s="108">
        <f t="shared" ref="S374:S387" si="34">IFERROR($E374*(Q374/100),0)</f>
        <v>916832.34664023877</v>
      </c>
    </row>
    <row r="375" spans="1:19" x14ac:dyDescent="0.25">
      <c r="B375" s="3">
        <v>361</v>
      </c>
      <c r="C375" s="2" t="s">
        <v>6</v>
      </c>
      <c r="E375" s="106">
        <v>31186855.199999999</v>
      </c>
      <c r="F375" s="92"/>
      <c r="G375" s="133">
        <v>15.709999999999999</v>
      </c>
      <c r="H375" s="92"/>
      <c r="I375" s="91">
        <v>75</v>
      </c>
      <c r="J375" s="92"/>
      <c r="K375" s="178">
        <v>64</v>
      </c>
      <c r="M375" s="132">
        <v>-10</v>
      </c>
      <c r="N375" s="92"/>
      <c r="O375" s="174">
        <v>1.4666666666666666</v>
      </c>
      <c r="P375" s="174"/>
      <c r="Q375" s="174">
        <v>1.4209375</v>
      </c>
      <c r="R375" s="108"/>
      <c r="S375" s="108">
        <f t="shared" si="34"/>
        <v>443145.7206075</v>
      </c>
    </row>
    <row r="376" spans="1:19" x14ac:dyDescent="0.25">
      <c r="B376" s="3">
        <v>362</v>
      </c>
      <c r="C376" s="2" t="s">
        <v>27</v>
      </c>
      <c r="E376" s="106">
        <v>1353117138.3900001</v>
      </c>
      <c r="F376" s="92"/>
      <c r="G376" s="133">
        <v>17.010000000000002</v>
      </c>
      <c r="H376" s="92"/>
      <c r="I376" s="91">
        <v>60</v>
      </c>
      <c r="J376" s="92"/>
      <c r="K376" s="178">
        <v>51</v>
      </c>
      <c r="M376" s="132">
        <v>-10</v>
      </c>
      <c r="N376" s="92"/>
      <c r="O376" s="174">
        <v>1.8333333333333333</v>
      </c>
      <c r="P376" s="174"/>
      <c r="Q376" s="174">
        <v>1.7999999999999998</v>
      </c>
      <c r="R376" s="108"/>
      <c r="S376" s="108">
        <f t="shared" si="34"/>
        <v>24356108.491020001</v>
      </c>
    </row>
    <row r="377" spans="1:19" x14ac:dyDescent="0.25">
      <c r="B377" s="3">
        <v>364</v>
      </c>
      <c r="C377" s="2" t="s">
        <v>135</v>
      </c>
      <c r="E377" s="106">
        <v>997211904.11000001</v>
      </c>
      <c r="F377" s="92"/>
      <c r="G377" s="133">
        <v>67.7</v>
      </c>
      <c r="H377" s="92"/>
      <c r="I377" s="91">
        <v>32</v>
      </c>
      <c r="J377" s="92"/>
      <c r="K377" s="178">
        <v>18.8</v>
      </c>
      <c r="M377" s="132">
        <v>-35</v>
      </c>
      <c r="N377" s="92"/>
      <c r="O377" s="174">
        <v>4.21875</v>
      </c>
      <c r="P377" s="174"/>
      <c r="Q377" s="174">
        <v>4.2047872340425538</v>
      </c>
      <c r="R377" s="108"/>
      <c r="S377" s="108">
        <f t="shared" si="34"/>
        <v>41930638.840369947</v>
      </c>
    </row>
    <row r="378" spans="1:19" x14ac:dyDescent="0.25">
      <c r="B378" s="3">
        <v>365</v>
      </c>
      <c r="C378" s="2" t="s">
        <v>30</v>
      </c>
      <c r="E378" s="106">
        <v>1387358839.6700001</v>
      </c>
      <c r="F378" s="92"/>
      <c r="G378" s="133">
        <v>35.04</v>
      </c>
      <c r="H378" s="92"/>
      <c r="I378" s="91">
        <v>36</v>
      </c>
      <c r="J378" s="92"/>
      <c r="K378" s="178">
        <v>27</v>
      </c>
      <c r="M378" s="132">
        <v>-20</v>
      </c>
      <c r="N378" s="92"/>
      <c r="O378" s="174">
        <v>3.3333333333333335</v>
      </c>
      <c r="P378" s="174"/>
      <c r="Q378" s="174">
        <v>2.7303703703703706</v>
      </c>
      <c r="R378" s="108"/>
      <c r="S378" s="108">
        <f t="shared" si="34"/>
        <v>37880034.689063855</v>
      </c>
    </row>
    <row r="379" spans="1:19" x14ac:dyDescent="0.25">
      <c r="B379" s="3">
        <v>366</v>
      </c>
      <c r="C379" s="2" t="s">
        <v>31</v>
      </c>
      <c r="E379" s="106">
        <v>391860068.47000003</v>
      </c>
      <c r="F379" s="92"/>
      <c r="G379" s="133">
        <v>18.16</v>
      </c>
      <c r="H379" s="92"/>
      <c r="I379" s="91">
        <v>67</v>
      </c>
      <c r="J379" s="92"/>
      <c r="K379" s="178">
        <v>56</v>
      </c>
      <c r="M379" s="132">
        <v>-5</v>
      </c>
      <c r="N379" s="92"/>
      <c r="O379" s="174">
        <v>1.5671641791044777</v>
      </c>
      <c r="P379" s="174"/>
      <c r="Q379" s="174">
        <v>1.5739285714285713</v>
      </c>
      <c r="R379" s="108"/>
      <c r="S379" s="108">
        <f t="shared" si="34"/>
        <v>6167597.5776688922</v>
      </c>
    </row>
    <row r="380" spans="1:19" x14ac:dyDescent="0.25">
      <c r="B380" s="3">
        <v>367</v>
      </c>
      <c r="C380" s="2" t="s">
        <v>32</v>
      </c>
      <c r="E380" s="106">
        <v>1082152261.6900001</v>
      </c>
      <c r="F380" s="92"/>
      <c r="G380" s="133">
        <v>30.64</v>
      </c>
      <c r="H380" s="92"/>
      <c r="I380" s="91">
        <v>35</v>
      </c>
      <c r="J380" s="92"/>
      <c r="K380" s="178">
        <v>25</v>
      </c>
      <c r="M380" s="132">
        <v>-5</v>
      </c>
      <c r="N380" s="92"/>
      <c r="O380" s="174">
        <v>3</v>
      </c>
      <c r="P380" s="174"/>
      <c r="Q380" s="174">
        <v>2.952</v>
      </c>
      <c r="R380" s="108"/>
      <c r="S380" s="108">
        <f t="shared" si="34"/>
        <v>31945134.765088804</v>
      </c>
    </row>
    <row r="381" spans="1:19" x14ac:dyDescent="0.25">
      <c r="B381" s="3">
        <v>368</v>
      </c>
      <c r="C381" s="2" t="s">
        <v>34</v>
      </c>
      <c r="E381" s="106">
        <v>909438597.92999995</v>
      </c>
      <c r="F381" s="92"/>
      <c r="G381" s="133">
        <v>44.3</v>
      </c>
      <c r="H381" s="92"/>
      <c r="I381" s="91">
        <v>31</v>
      </c>
      <c r="J381" s="92"/>
      <c r="K381" s="178">
        <v>21</v>
      </c>
      <c r="M381" s="132">
        <v>-10</v>
      </c>
      <c r="N381" s="92"/>
      <c r="O381" s="174">
        <v>3.5483870967741935</v>
      </c>
      <c r="P381" s="174"/>
      <c r="Q381" s="174">
        <v>2.8899999999999997</v>
      </c>
      <c r="R381" s="108"/>
      <c r="S381" s="108">
        <f t="shared" si="34"/>
        <v>26282775.480176993</v>
      </c>
    </row>
    <row r="382" spans="1:19" x14ac:dyDescent="0.25">
      <c r="B382" s="3">
        <v>369.01</v>
      </c>
      <c r="C382" s="2" t="s">
        <v>36</v>
      </c>
      <c r="E382" s="106">
        <v>525703162.75</v>
      </c>
      <c r="F382" s="92"/>
      <c r="G382" s="133">
        <v>20.979999999999997</v>
      </c>
      <c r="H382" s="92"/>
      <c r="I382" s="91">
        <v>43</v>
      </c>
      <c r="J382" s="92"/>
      <c r="K382" s="178">
        <v>35</v>
      </c>
      <c r="M382" s="132">
        <v>-5</v>
      </c>
      <c r="N382" s="92"/>
      <c r="O382" s="174">
        <v>2.441860465116279</v>
      </c>
      <c r="P382" s="174"/>
      <c r="Q382" s="174">
        <v>2.2317142857142858</v>
      </c>
      <c r="R382" s="108"/>
      <c r="S382" s="108">
        <f t="shared" si="34"/>
        <v>11732192.583543573</v>
      </c>
    </row>
    <row r="383" spans="1:19" x14ac:dyDescent="0.25">
      <c r="B383" s="3">
        <v>369.02</v>
      </c>
      <c r="C383" s="2" t="s">
        <v>35</v>
      </c>
      <c r="E383" s="106">
        <v>46061512.890000001</v>
      </c>
      <c r="F383" s="92"/>
      <c r="G383" s="133">
        <v>82.1</v>
      </c>
      <c r="H383" s="92"/>
      <c r="I383" s="91">
        <v>34</v>
      </c>
      <c r="J383" s="92"/>
      <c r="K383" s="178">
        <v>15.4</v>
      </c>
      <c r="M383" s="132">
        <v>-40</v>
      </c>
      <c r="N383" s="92"/>
      <c r="O383" s="174">
        <v>4.117647058823529</v>
      </c>
      <c r="P383" s="174"/>
      <c r="Q383" s="174">
        <v>4.0493506493506501</v>
      </c>
      <c r="R383" s="108"/>
      <c r="S383" s="108">
        <f t="shared" si="34"/>
        <v>1865192.1713119482</v>
      </c>
    </row>
    <row r="384" spans="1:19" x14ac:dyDescent="0.25">
      <c r="B384" s="3">
        <v>370</v>
      </c>
      <c r="C384" s="2" t="s">
        <v>7</v>
      </c>
      <c r="E384" s="106">
        <v>32179086.68</v>
      </c>
      <c r="F384" s="92"/>
      <c r="G384" s="133">
        <v>28.62</v>
      </c>
      <c r="H384" s="92"/>
      <c r="I384" s="91">
        <v>18</v>
      </c>
      <c r="J384" s="92"/>
      <c r="K384" s="178">
        <v>13.5</v>
      </c>
      <c r="M384" s="132">
        <v>-8</v>
      </c>
      <c r="N384" s="92"/>
      <c r="O384" s="174">
        <v>6</v>
      </c>
      <c r="P384" s="174"/>
      <c r="Q384" s="174">
        <v>5.9703703703703708</v>
      </c>
      <c r="R384" s="108"/>
      <c r="S384" s="108">
        <f t="shared" si="34"/>
        <v>1921210.6565985186</v>
      </c>
    </row>
    <row r="385" spans="1:19" x14ac:dyDescent="0.25">
      <c r="B385" s="3">
        <v>370.02</v>
      </c>
      <c r="C385" s="2" t="s">
        <v>37</v>
      </c>
      <c r="E385" s="106">
        <v>298716711.93000001</v>
      </c>
      <c r="F385" s="92"/>
      <c r="G385" s="133" t="s">
        <v>177</v>
      </c>
      <c r="H385" s="92" t="s">
        <v>141</v>
      </c>
      <c r="I385" s="91">
        <v>15</v>
      </c>
      <c r="J385" s="92"/>
      <c r="K385" s="178">
        <v>0</v>
      </c>
      <c r="L385" s="92" t="s">
        <v>141</v>
      </c>
      <c r="M385" s="132">
        <v>-8</v>
      </c>
      <c r="N385" s="92"/>
      <c r="O385" s="174">
        <v>7.2</v>
      </c>
      <c r="P385" s="174"/>
      <c r="Q385" s="174">
        <v>6.666666666666667</v>
      </c>
      <c r="R385" s="108"/>
      <c r="S385" s="108">
        <f t="shared" si="34"/>
        <v>19914447.462000001</v>
      </c>
    </row>
    <row r="386" spans="1:19" x14ac:dyDescent="0.25">
      <c r="B386" s="3">
        <v>371</v>
      </c>
      <c r="C386" s="2" t="s">
        <v>136</v>
      </c>
      <c r="E386" s="106">
        <v>15124353.060000001</v>
      </c>
      <c r="F386" s="92"/>
      <c r="G386" s="133">
        <v>29.24</v>
      </c>
      <c r="H386" s="92"/>
      <c r="I386" s="91">
        <v>25</v>
      </c>
      <c r="J386" s="92"/>
      <c r="K386" s="178">
        <v>17.600000000000001</v>
      </c>
      <c r="M386" s="132">
        <v>0</v>
      </c>
      <c r="N386" s="92"/>
      <c r="O386" s="174">
        <v>4</v>
      </c>
      <c r="P386" s="174"/>
      <c r="Q386" s="174">
        <v>3.6306818181818175</v>
      </c>
      <c r="R386" s="108"/>
      <c r="S386" s="108">
        <f t="shared" si="34"/>
        <v>549117.13666704542</v>
      </c>
    </row>
    <row r="387" spans="1:19" x14ac:dyDescent="0.25">
      <c r="B387" s="3">
        <v>373</v>
      </c>
      <c r="C387" s="2" t="s">
        <v>38</v>
      </c>
      <c r="E387" s="134">
        <v>578303454.88</v>
      </c>
      <c r="F387" s="92"/>
      <c r="G387" s="133">
        <v>46.050000000000004</v>
      </c>
      <c r="H387" s="92"/>
      <c r="I387" s="91">
        <v>20</v>
      </c>
      <c r="J387" s="92"/>
      <c r="K387" s="178">
        <v>12.3</v>
      </c>
      <c r="M387" s="132">
        <v>-5</v>
      </c>
      <c r="N387" s="92"/>
      <c r="O387" s="174">
        <v>5.25</v>
      </c>
      <c r="P387" s="174"/>
      <c r="Q387" s="174">
        <v>3.0658536585365845</v>
      </c>
      <c r="R387" s="108"/>
      <c r="S387" s="114">
        <f t="shared" si="34"/>
        <v>17729937.628881946</v>
      </c>
    </row>
    <row r="388" spans="1:19" x14ac:dyDescent="0.25">
      <c r="F388" s="92"/>
      <c r="G388" s="92"/>
      <c r="H388" s="92"/>
      <c r="I388" s="95"/>
      <c r="J388" s="92"/>
      <c r="K388" s="180"/>
      <c r="N388" s="92"/>
      <c r="O388" s="174"/>
      <c r="P388" s="174"/>
      <c r="Q388" s="174"/>
      <c r="S388" s="107"/>
    </row>
    <row r="389" spans="1:19" ht="13" x14ac:dyDescent="0.3">
      <c r="A389" s="6" t="s">
        <v>12</v>
      </c>
      <c r="E389" s="139">
        <f>SUBTOTAL(9,E374:E387)</f>
        <v>7714923007.0100012</v>
      </c>
      <c r="F389" s="99"/>
      <c r="G389" s="99"/>
      <c r="H389" s="99"/>
      <c r="I389" s="98"/>
      <c r="J389" s="99"/>
      <c r="K389" s="182"/>
      <c r="N389" s="99"/>
      <c r="O389" s="176">
        <v>3.4027324293455736</v>
      </c>
      <c r="P389" s="176"/>
      <c r="Q389" s="176">
        <f>S389/E389*100</f>
        <v>2.8987245283775174</v>
      </c>
      <c r="S389" s="119">
        <f>SUBTOTAL(9,S374:S387)</f>
        <v>223634365.54963923</v>
      </c>
    </row>
    <row r="390" spans="1:19" x14ac:dyDescent="0.25">
      <c r="F390" s="92"/>
      <c r="G390" s="92"/>
      <c r="H390" s="92"/>
      <c r="I390" s="95"/>
      <c r="J390" s="92"/>
      <c r="K390" s="180"/>
      <c r="N390" s="92"/>
      <c r="O390" s="174"/>
      <c r="P390" s="174"/>
      <c r="Q390" s="174"/>
      <c r="S390" s="107"/>
    </row>
    <row r="391" spans="1:19" ht="13" x14ac:dyDescent="0.3">
      <c r="A391" s="6" t="s">
        <v>13</v>
      </c>
      <c r="F391" s="92"/>
      <c r="G391" s="92"/>
      <c r="H391" s="92"/>
      <c r="I391" s="95"/>
      <c r="J391" s="92"/>
      <c r="K391" s="180"/>
      <c r="N391" s="92"/>
      <c r="O391" s="174"/>
      <c r="P391" s="174"/>
      <c r="Q391" s="174"/>
      <c r="S391" s="107"/>
    </row>
    <row r="392" spans="1:19" x14ac:dyDescent="0.25">
      <c r="F392" s="92"/>
      <c r="G392" s="92"/>
      <c r="H392" s="92"/>
      <c r="I392" s="95"/>
      <c r="J392" s="92"/>
      <c r="K392" s="180"/>
      <c r="N392" s="92"/>
      <c r="O392" s="174"/>
      <c r="P392" s="174"/>
      <c r="Q392" s="174"/>
      <c r="S392" s="107"/>
    </row>
    <row r="393" spans="1:19" x14ac:dyDescent="0.25">
      <c r="B393" s="3">
        <v>390</v>
      </c>
      <c r="C393" s="2" t="s">
        <v>6</v>
      </c>
      <c r="E393" s="106">
        <v>276636890.92000002</v>
      </c>
      <c r="F393" s="92"/>
      <c r="G393" s="133">
        <v>27.150000000000002</v>
      </c>
      <c r="H393" s="92"/>
      <c r="I393" s="91">
        <v>24</v>
      </c>
      <c r="J393" s="92"/>
      <c r="K393" s="178">
        <v>17.8</v>
      </c>
      <c r="M393" s="132">
        <v>10</v>
      </c>
      <c r="N393" s="92"/>
      <c r="O393" s="174">
        <v>3.75</v>
      </c>
      <c r="P393" s="174"/>
      <c r="Q393" s="174">
        <v>3.7078651685393251</v>
      </c>
      <c r="R393" s="108"/>
      <c r="S393" s="108">
        <f t="shared" ref="S393:S399" si="35">IFERROR($E393*(Q393/100),0)</f>
        <v>10257322.921752809</v>
      </c>
    </row>
    <row r="394" spans="1:19" x14ac:dyDescent="0.25">
      <c r="B394" s="3">
        <v>392.1</v>
      </c>
      <c r="C394" s="2" t="s">
        <v>133</v>
      </c>
      <c r="E394" s="106">
        <v>2603496.35</v>
      </c>
      <c r="F394" s="92"/>
      <c r="G394" s="133" t="s">
        <v>177</v>
      </c>
      <c r="H394" s="92" t="s">
        <v>141</v>
      </c>
      <c r="I394" s="91" t="s">
        <v>177</v>
      </c>
      <c r="J394" s="92"/>
      <c r="K394" s="178" t="s">
        <v>177</v>
      </c>
      <c r="L394" s="92" t="s">
        <v>141</v>
      </c>
      <c r="M394" s="132" t="s">
        <v>177</v>
      </c>
      <c r="N394" s="92"/>
      <c r="O394" s="174" t="s">
        <v>177</v>
      </c>
      <c r="P394" s="174"/>
      <c r="Q394" s="174">
        <v>8.6999941109140941</v>
      </c>
      <c r="R394" s="170" t="s">
        <v>142</v>
      </c>
      <c r="S394" s="108">
        <f t="shared" si="35"/>
        <v>226504.02912786341</v>
      </c>
    </row>
    <row r="395" spans="1:19" x14ac:dyDescent="0.25">
      <c r="B395" s="3">
        <v>392.2</v>
      </c>
      <c r="C395" s="2" t="s">
        <v>90</v>
      </c>
      <c r="E395" s="106">
        <v>2951107.07</v>
      </c>
      <c r="F395" s="92"/>
      <c r="G395" s="133" t="s">
        <v>177</v>
      </c>
      <c r="H395" s="92" t="s">
        <v>141</v>
      </c>
      <c r="I395" s="91" t="s">
        <v>177</v>
      </c>
      <c r="J395" s="92"/>
      <c r="K395" s="178" t="s">
        <v>177</v>
      </c>
      <c r="L395" s="92" t="s">
        <v>141</v>
      </c>
      <c r="M395" s="132" t="s">
        <v>177</v>
      </c>
      <c r="N395" s="92"/>
      <c r="O395" s="174" t="s">
        <v>177</v>
      </c>
      <c r="P395" s="174"/>
      <c r="Q395" s="174">
        <v>8.6999999146454137</v>
      </c>
      <c r="R395" s="170" t="s">
        <v>142</v>
      </c>
      <c r="S395" s="108">
        <f t="shared" si="35"/>
        <v>256746.31257109475</v>
      </c>
    </row>
    <row r="396" spans="1:19" x14ac:dyDescent="0.25">
      <c r="B396" s="3">
        <v>392.3</v>
      </c>
      <c r="C396" s="2" t="s">
        <v>91</v>
      </c>
      <c r="E396" s="106">
        <v>11316415.390000001</v>
      </c>
      <c r="F396" s="92"/>
      <c r="G396" s="133" t="s">
        <v>177</v>
      </c>
      <c r="H396" s="92" t="s">
        <v>141</v>
      </c>
      <c r="I396" s="91" t="s">
        <v>177</v>
      </c>
      <c r="J396" s="92"/>
      <c r="K396" s="178" t="s">
        <v>177</v>
      </c>
      <c r="L396" s="92" t="s">
        <v>141</v>
      </c>
      <c r="M396" s="132" t="s">
        <v>177</v>
      </c>
      <c r="N396" s="92"/>
      <c r="O396" s="174" t="s">
        <v>177</v>
      </c>
      <c r="P396" s="174"/>
      <c r="Q396" s="174">
        <v>4.8000015579186952</v>
      </c>
      <c r="R396" s="170" t="s">
        <v>142</v>
      </c>
      <c r="S396" s="108">
        <f t="shared" si="35"/>
        <v>543188.11502055102</v>
      </c>
    </row>
    <row r="397" spans="1:19" x14ac:dyDescent="0.25">
      <c r="B397" s="3">
        <v>392.4</v>
      </c>
      <c r="C397" s="2" t="s">
        <v>92</v>
      </c>
      <c r="E397" s="106">
        <v>5128288.01</v>
      </c>
      <c r="F397" s="92"/>
      <c r="G397" s="133" t="s">
        <v>177</v>
      </c>
      <c r="H397" s="92" t="s">
        <v>141</v>
      </c>
      <c r="I397" s="91" t="s">
        <v>177</v>
      </c>
      <c r="J397" s="92"/>
      <c r="K397" s="178" t="s">
        <v>177</v>
      </c>
      <c r="L397" s="92" t="s">
        <v>141</v>
      </c>
      <c r="M397" s="132" t="s">
        <v>177</v>
      </c>
      <c r="N397" s="92"/>
      <c r="O397" s="174" t="s">
        <v>177</v>
      </c>
      <c r="P397" s="174"/>
      <c r="Q397" s="174">
        <v>5.0000401199327316</v>
      </c>
      <c r="R397" s="170" t="s">
        <v>142</v>
      </c>
      <c r="S397" s="108">
        <f t="shared" si="35"/>
        <v>256416.4579656999</v>
      </c>
    </row>
    <row r="398" spans="1:19" x14ac:dyDescent="0.25">
      <c r="B398" s="3">
        <v>392.5</v>
      </c>
      <c r="C398" s="2" t="s">
        <v>39</v>
      </c>
      <c r="E398" s="106">
        <v>15737689.880000001</v>
      </c>
      <c r="F398" s="92"/>
      <c r="G398" s="133" t="s">
        <v>177</v>
      </c>
      <c r="H398" s="92" t="s">
        <v>141</v>
      </c>
      <c r="I398" s="91" t="s">
        <v>177</v>
      </c>
      <c r="J398" s="92"/>
      <c r="K398" s="178" t="s">
        <v>177</v>
      </c>
      <c r="L398" s="92" t="s">
        <v>141</v>
      </c>
      <c r="M398" s="132" t="s">
        <v>177</v>
      </c>
      <c r="N398" s="92"/>
      <c r="O398" s="174" t="s">
        <v>177</v>
      </c>
      <c r="P398" s="174"/>
      <c r="Q398" s="174">
        <v>1.7000444808917228</v>
      </c>
      <c r="R398" s="170" t="s">
        <v>142</v>
      </c>
      <c r="S398" s="108">
        <f t="shared" si="35"/>
        <v>267547.7282247952</v>
      </c>
    </row>
    <row r="399" spans="1:19" x14ac:dyDescent="0.25">
      <c r="B399" s="3">
        <v>396</v>
      </c>
      <c r="C399" s="2" t="s">
        <v>8</v>
      </c>
      <c r="E399" s="134">
        <v>9215717.0899999999</v>
      </c>
      <c r="F399" s="92"/>
      <c r="G399" s="133" t="s">
        <v>177</v>
      </c>
      <c r="H399" s="92" t="s">
        <v>141</v>
      </c>
      <c r="I399" s="91" t="s">
        <v>177</v>
      </c>
      <c r="J399" s="92"/>
      <c r="K399" s="178" t="s">
        <v>177</v>
      </c>
      <c r="L399" s="92" t="s">
        <v>141</v>
      </c>
      <c r="M399" s="132" t="s">
        <v>177</v>
      </c>
      <c r="N399" s="92"/>
      <c r="O399" s="174" t="s">
        <v>177</v>
      </c>
      <c r="P399" s="174"/>
      <c r="Q399" s="174">
        <v>5.8049995764993083</v>
      </c>
      <c r="R399" s="170" t="s">
        <v>142</v>
      </c>
      <c r="S399" s="108">
        <f t="shared" si="35"/>
        <v>534972.33804587438</v>
      </c>
    </row>
    <row r="400" spans="1:19" x14ac:dyDescent="0.25">
      <c r="F400" s="92"/>
      <c r="G400" s="92"/>
      <c r="H400" s="92"/>
      <c r="I400" s="92"/>
      <c r="J400" s="92"/>
      <c r="K400" s="92"/>
      <c r="N400" s="92"/>
      <c r="O400" s="174"/>
      <c r="P400" s="174"/>
      <c r="Q400" s="174"/>
      <c r="S400" s="107"/>
    </row>
    <row r="401" spans="1:19" ht="13" x14ac:dyDescent="0.3">
      <c r="A401" s="6" t="s">
        <v>14</v>
      </c>
      <c r="E401" s="145">
        <f>SUBTOTAL(9,E392:E399)</f>
        <v>323589604.70999998</v>
      </c>
      <c r="F401" s="99"/>
      <c r="G401" s="99"/>
      <c r="H401" s="99"/>
      <c r="I401" s="99"/>
      <c r="J401" s="99"/>
      <c r="K401" s="99"/>
      <c r="N401" s="99"/>
      <c r="O401" s="176">
        <v>3.2058765975492456</v>
      </c>
      <c r="P401" s="176"/>
      <c r="Q401" s="176">
        <f>S401/E401*100</f>
        <v>3.8143060602240846</v>
      </c>
      <c r="S401" s="125">
        <f>SUBTOTAL(9,S392:S399)</f>
        <v>12342697.902708689</v>
      </c>
    </row>
    <row r="402" spans="1:19" ht="13" x14ac:dyDescent="0.3">
      <c r="A402" s="6"/>
      <c r="E402" s="144"/>
      <c r="F402" s="99"/>
      <c r="G402" s="99"/>
      <c r="H402" s="99"/>
      <c r="I402" s="99"/>
      <c r="J402" s="99"/>
      <c r="K402" s="99"/>
      <c r="N402" s="99"/>
      <c r="O402" s="176"/>
      <c r="P402" s="176"/>
      <c r="Q402" s="176"/>
      <c r="S402" s="124"/>
    </row>
    <row r="403" spans="1:19" ht="13" x14ac:dyDescent="0.3">
      <c r="A403" s="6" t="s">
        <v>50</v>
      </c>
      <c r="E403" s="145">
        <f>SUBTOTAL(9,E357:E401)</f>
        <v>12793576636.609997</v>
      </c>
      <c r="F403" s="99"/>
      <c r="G403" s="99"/>
      <c r="H403" s="99"/>
      <c r="I403" s="99"/>
      <c r="J403" s="99"/>
      <c r="K403" s="99"/>
      <c r="N403" s="99"/>
      <c r="O403" s="176">
        <v>3.0206561296828625</v>
      </c>
      <c r="P403" s="176"/>
      <c r="Q403" s="176">
        <f>S403/E403*100</f>
        <v>2.663578201588416</v>
      </c>
      <c r="S403" s="125">
        <f>SUBTOTAL(9,S357:S401)</f>
        <v>340766918.4962523</v>
      </c>
    </row>
    <row r="404" spans="1:19" x14ac:dyDescent="0.25">
      <c r="F404" s="92"/>
      <c r="G404" s="92"/>
      <c r="H404" s="92"/>
      <c r="I404" s="92"/>
      <c r="J404" s="92"/>
      <c r="K404" s="92"/>
      <c r="N404" s="92"/>
      <c r="O404" s="174"/>
      <c r="P404" s="174"/>
      <c r="Q404" s="174"/>
      <c r="S404" s="107"/>
    </row>
    <row r="405" spans="1:19" ht="13.5" thickBot="1" x14ac:dyDescent="0.35">
      <c r="A405" s="6" t="s">
        <v>19</v>
      </c>
      <c r="E405" s="146">
        <f>SUBTOTAL(9,E12:E401)</f>
        <v>21674286212.189999</v>
      </c>
      <c r="G405" s="99"/>
      <c r="I405" s="99"/>
      <c r="K405" s="99"/>
      <c r="L405" s="92"/>
      <c r="O405" s="176">
        <v>2.8039323454771319</v>
      </c>
      <c r="P405" s="174"/>
      <c r="Q405" s="176">
        <f>S405/E405*100</f>
        <v>2.9404339943376092</v>
      </c>
      <c r="S405" s="126">
        <f>SUBTOTAL(9,S12:S401)</f>
        <v>637318079.81326401</v>
      </c>
    </row>
    <row r="406" spans="1:19" ht="13" thickTop="1" x14ac:dyDescent="0.25">
      <c r="E406" s="111"/>
      <c r="F406" s="109"/>
      <c r="G406" s="109"/>
      <c r="H406" s="109"/>
      <c r="I406" s="109"/>
      <c r="J406" s="109"/>
      <c r="K406" s="109"/>
      <c r="N406" s="109"/>
      <c r="O406" s="169"/>
      <c r="P406" s="169"/>
      <c r="Q406" s="169"/>
      <c r="R406" s="111"/>
      <c r="S406" s="111"/>
    </row>
    <row r="407" spans="1:19" ht="13" x14ac:dyDescent="0.3">
      <c r="A407" s="147" t="s">
        <v>140</v>
      </c>
      <c r="B407" s="110"/>
      <c r="C407" s="110"/>
      <c r="D407" s="110"/>
      <c r="E407" s="110"/>
      <c r="F407" s="148"/>
      <c r="G407" s="148"/>
    </row>
    <row r="408" spans="1:19" ht="13" x14ac:dyDescent="0.3">
      <c r="A408" s="149"/>
      <c r="B408" s="86" t="s">
        <v>178</v>
      </c>
      <c r="C408" s="111"/>
      <c r="D408" s="111"/>
      <c r="E408" s="111"/>
      <c r="F408" s="109"/>
      <c r="G408" s="109"/>
    </row>
    <row r="409" spans="1:19" x14ac:dyDescent="0.25">
      <c r="A409" s="150" t="s">
        <v>48</v>
      </c>
      <c r="B409" s="86" t="s">
        <v>176</v>
      </c>
    </row>
    <row r="410" spans="1:19" ht="13" x14ac:dyDescent="0.3">
      <c r="A410" s="6"/>
      <c r="B410" s="86" t="s">
        <v>175</v>
      </c>
    </row>
    <row r="411" spans="1:19" x14ac:dyDescent="0.25">
      <c r="A411" s="150" t="s">
        <v>141</v>
      </c>
      <c r="B411" s="86" t="s">
        <v>143</v>
      </c>
    </row>
    <row r="412" spans="1:19" x14ac:dyDescent="0.25">
      <c r="A412" s="150"/>
      <c r="B412" s="86" t="s">
        <v>179</v>
      </c>
    </row>
    <row r="413" spans="1:19" x14ac:dyDescent="0.25">
      <c r="A413" s="150" t="s">
        <v>142</v>
      </c>
      <c r="B413" s="86" t="s">
        <v>182</v>
      </c>
    </row>
  </sheetData>
  <pageMargins left="0.75" right="0.75" top="1" bottom="0.7" header="0.3" footer="0.3"/>
  <pageSetup scale="52" fitToHeight="0" orientation="landscape" horizontalDpi="1200" verticalDpi="1200" r:id="rId1"/>
  <headerFooter>
    <oddHeader>&amp;RDuke Energy Florida
DEF's Response to Staff's Amended DR 1
Q9l &amp; Q 9m</oddHeader>
  </headerFooter>
  <rowBreaks count="7" manualBreakCount="7">
    <brk id="57" max="18" man="1"/>
    <brk id="107" max="18" man="1"/>
    <brk id="146" max="18" man="1"/>
    <brk id="194" max="18" man="1"/>
    <brk id="245" max="18" man="1"/>
    <brk id="302" max="18" man="1"/>
    <brk id="35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D5AB-2986-419A-8882-20661407A307}">
  <sheetPr>
    <pageSetUpPr fitToPage="1"/>
  </sheetPr>
  <dimension ref="A1:W411"/>
  <sheetViews>
    <sheetView tabSelected="1" zoomScale="80" zoomScaleNormal="80" zoomScaleSheetLayoutView="40" workbookViewId="0">
      <pane xSplit="3" ySplit="10" topLeftCell="D11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9.1796875" defaultRowHeight="12.5" x14ac:dyDescent="0.25"/>
  <cols>
    <col min="1" max="1" width="4.1796875" style="4" customWidth="1"/>
    <col min="2" max="2" width="8.26953125" style="4" customWidth="1"/>
    <col min="3" max="3" width="69.81640625" style="4" bestFit="1" customWidth="1"/>
    <col min="4" max="4" width="1.54296875" style="4" customWidth="1"/>
    <col min="5" max="5" width="25.1796875" style="4" bestFit="1" customWidth="1"/>
    <col min="6" max="6" width="1.54296875" style="4" customWidth="1"/>
    <col min="7" max="7" width="20" style="4" bestFit="1" customWidth="1"/>
    <col min="8" max="8" width="1.54296875" style="18" customWidth="1"/>
    <col min="9" max="9" width="11.7265625" style="18" customWidth="1"/>
    <col min="10" max="10" width="1.54296875" style="18" customWidth="1"/>
    <col min="11" max="11" width="11.7265625" style="18" customWidth="1"/>
    <col min="12" max="12" width="2.1796875" style="18" customWidth="1"/>
    <col min="13" max="13" width="11.7265625" style="18" customWidth="1"/>
    <col min="14" max="14" width="1.54296875" style="4" customWidth="1"/>
    <col min="15" max="15" width="11.7265625" style="4" customWidth="1"/>
    <col min="16" max="16" width="1.54296875" style="18" customWidth="1"/>
    <col min="17" max="17" width="11.7265625" style="18" customWidth="1"/>
    <col min="18" max="18" width="1.54296875" style="18" customWidth="1"/>
    <col min="19" max="19" width="11.7265625" style="18" customWidth="1"/>
    <col min="20" max="20" width="1.54296875" style="4" customWidth="1"/>
    <col min="21" max="21" width="17.81640625" style="4" bestFit="1" customWidth="1"/>
    <col min="22" max="22" width="1.54296875" style="4" customWidth="1"/>
    <col min="23" max="23" width="17.81640625" style="4" bestFit="1" customWidth="1"/>
    <col min="24" max="16384" width="9.1796875" style="4"/>
  </cols>
  <sheetData>
    <row r="1" spans="1:23" ht="15.5" x14ac:dyDescent="0.35">
      <c r="A1" s="151" t="s">
        <v>52</v>
      </c>
      <c r="B1" s="2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3" x14ac:dyDescent="0.3">
      <c r="A3" s="1" t="s">
        <v>116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3" x14ac:dyDescent="0.3">
      <c r="A4" s="1" t="s">
        <v>128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3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3" x14ac:dyDescent="0.3">
      <c r="K6" s="48" t="s">
        <v>122</v>
      </c>
      <c r="L6" s="48"/>
      <c r="M6" s="48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3" ht="13" x14ac:dyDescent="0.3">
      <c r="A7" s="6"/>
      <c r="B7" s="6"/>
      <c r="C7" s="6"/>
      <c r="D7" s="128"/>
      <c r="E7" s="105" t="s">
        <v>15</v>
      </c>
      <c r="F7" s="6"/>
      <c r="G7" s="24" t="s">
        <v>17</v>
      </c>
      <c r="I7" s="24"/>
      <c r="K7" s="48" t="s">
        <v>119</v>
      </c>
      <c r="L7" s="49"/>
      <c r="M7" s="49"/>
      <c r="N7" s="129"/>
      <c r="O7" s="129"/>
      <c r="Q7" s="48" t="s">
        <v>123</v>
      </c>
      <c r="R7" s="49"/>
      <c r="S7" s="49"/>
      <c r="T7" s="6"/>
      <c r="U7" s="38" t="s">
        <v>125</v>
      </c>
      <c r="V7" s="58"/>
      <c r="W7" s="38" t="s">
        <v>126</v>
      </c>
    </row>
    <row r="8" spans="1:23" ht="13" x14ac:dyDescent="0.3">
      <c r="A8" s="6" t="s">
        <v>0</v>
      </c>
      <c r="B8" s="6"/>
      <c r="C8" s="6"/>
      <c r="D8" s="6"/>
      <c r="E8" s="105" t="s">
        <v>16</v>
      </c>
      <c r="F8" s="6"/>
      <c r="G8" s="24" t="s">
        <v>18</v>
      </c>
      <c r="I8" s="24" t="s">
        <v>117</v>
      </c>
      <c r="K8" s="38" t="s">
        <v>120</v>
      </c>
      <c r="L8" s="38"/>
      <c r="M8" s="38" t="s">
        <v>121</v>
      </c>
      <c r="N8" s="6"/>
      <c r="O8" s="24" t="s">
        <v>1</v>
      </c>
      <c r="Q8" s="38" t="s">
        <v>124</v>
      </c>
      <c r="R8" s="38"/>
      <c r="S8" s="38" t="s">
        <v>121</v>
      </c>
      <c r="T8" s="24"/>
      <c r="U8" s="38" t="s">
        <v>42</v>
      </c>
      <c r="V8" s="38"/>
      <c r="W8" s="38" t="s">
        <v>42</v>
      </c>
    </row>
    <row r="9" spans="1:23" ht="13" x14ac:dyDescent="0.3">
      <c r="A9" s="7" t="s">
        <v>2</v>
      </c>
      <c r="B9" s="7"/>
      <c r="C9" s="7"/>
      <c r="D9" s="129"/>
      <c r="E9" s="112" t="s">
        <v>40</v>
      </c>
      <c r="F9" s="6"/>
      <c r="G9" s="25" t="s">
        <v>4</v>
      </c>
      <c r="H9" s="128"/>
      <c r="I9" s="25" t="s">
        <v>180</v>
      </c>
      <c r="J9" s="128"/>
      <c r="K9" s="22" t="s">
        <v>5</v>
      </c>
      <c r="L9" s="38"/>
      <c r="M9" s="22" t="s">
        <v>5</v>
      </c>
      <c r="N9" s="128"/>
      <c r="O9" s="25" t="s">
        <v>3</v>
      </c>
      <c r="P9" s="128"/>
      <c r="Q9" s="22" t="s">
        <v>5</v>
      </c>
      <c r="R9" s="38"/>
      <c r="S9" s="22" t="s">
        <v>5</v>
      </c>
      <c r="T9" s="128"/>
      <c r="U9" s="22" t="s">
        <v>127</v>
      </c>
      <c r="V9" s="38"/>
      <c r="W9" s="22" t="s">
        <v>127</v>
      </c>
    </row>
    <row r="10" spans="1:23" ht="13" x14ac:dyDescent="0.3">
      <c r="A10" s="8"/>
      <c r="B10" s="8"/>
      <c r="C10" s="8"/>
      <c r="D10" s="130"/>
      <c r="E10" s="26">
        <v>1</v>
      </c>
      <c r="F10" s="46"/>
      <c r="G10" s="26">
        <v>2</v>
      </c>
      <c r="H10" s="27"/>
      <c r="I10" s="152" t="s">
        <v>118</v>
      </c>
      <c r="J10" s="27"/>
      <c r="K10" s="26">
        <v>4</v>
      </c>
      <c r="L10" s="27"/>
      <c r="M10" s="26">
        <v>5</v>
      </c>
      <c r="N10" s="27"/>
      <c r="O10" s="26">
        <v>6</v>
      </c>
      <c r="P10" s="27"/>
      <c r="Q10" s="26">
        <v>7</v>
      </c>
      <c r="R10" s="27"/>
      <c r="S10" s="26">
        <v>8</v>
      </c>
      <c r="T10" s="27"/>
      <c r="U10" s="59">
        <v>-9</v>
      </c>
      <c r="V10" s="59"/>
      <c r="W10" s="59">
        <v>-10</v>
      </c>
    </row>
    <row r="11" spans="1:23" ht="13" x14ac:dyDescent="0.3">
      <c r="A11" s="8"/>
      <c r="B11" s="8"/>
      <c r="C11" s="8"/>
      <c r="D11" s="130"/>
      <c r="E11" s="29"/>
      <c r="F11" s="46"/>
      <c r="G11" s="29"/>
      <c r="H11" s="27"/>
      <c r="I11" s="29"/>
      <c r="J11" s="27"/>
      <c r="K11" s="29"/>
      <c r="L11" s="27"/>
      <c r="M11" s="29"/>
      <c r="N11" s="27"/>
      <c r="O11" s="29"/>
      <c r="P11" s="27"/>
      <c r="Q11" s="29"/>
      <c r="R11" s="27"/>
      <c r="S11" s="29"/>
      <c r="T11" s="27"/>
      <c r="U11" s="29"/>
      <c r="V11" s="27"/>
      <c r="W11" s="29"/>
    </row>
    <row r="12" spans="1:23" ht="13" x14ac:dyDescent="0.3">
      <c r="A12" s="36" t="s">
        <v>43</v>
      </c>
      <c r="B12" s="8"/>
      <c r="C12" s="8"/>
      <c r="D12" s="130"/>
      <c r="E12" s="29"/>
      <c r="F12" s="46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</row>
    <row r="13" spans="1:23" ht="13" x14ac:dyDescent="0.3">
      <c r="A13" s="36"/>
      <c r="B13" s="3"/>
      <c r="C13" s="2"/>
      <c r="D13" s="130"/>
      <c r="E13" s="29"/>
      <c r="F13" s="46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</row>
    <row r="14" spans="1:23" s="13" customFormat="1" ht="13" x14ac:dyDescent="0.3">
      <c r="A14" s="131" t="s">
        <v>53</v>
      </c>
      <c r="B14" s="11"/>
      <c r="C14" s="17"/>
      <c r="E14" s="16"/>
      <c r="G14" s="30"/>
      <c r="H14" s="19"/>
      <c r="I14" s="50"/>
      <c r="J14" s="19"/>
      <c r="K14" s="50"/>
      <c r="L14" s="19"/>
      <c r="M14" s="50"/>
      <c r="O14" s="20"/>
      <c r="P14" s="19"/>
      <c r="Q14" s="50"/>
      <c r="R14" s="19"/>
      <c r="S14" s="50"/>
      <c r="T14" s="30"/>
      <c r="U14" s="30"/>
      <c r="V14" s="60"/>
      <c r="W14" s="30"/>
    </row>
    <row r="15" spans="1:23" ht="13" x14ac:dyDescent="0.3">
      <c r="A15" s="36"/>
      <c r="B15" s="3"/>
      <c r="C15" s="2"/>
      <c r="E15" s="15"/>
      <c r="G15" s="9"/>
      <c r="I15" s="51"/>
      <c r="K15" s="51"/>
      <c r="M15" s="51"/>
      <c r="O15" s="47"/>
      <c r="Q15" s="51"/>
      <c r="S15" s="51"/>
      <c r="T15" s="9"/>
      <c r="U15" s="9"/>
      <c r="W15" s="9"/>
    </row>
    <row r="16" spans="1:23" ht="13" x14ac:dyDescent="0.3">
      <c r="A16" s="36"/>
      <c r="B16" s="11" t="s">
        <v>93</v>
      </c>
      <c r="C16" s="2"/>
      <c r="E16" s="15"/>
      <c r="G16" s="9"/>
      <c r="I16" s="51"/>
      <c r="K16" s="51"/>
      <c r="M16" s="51"/>
      <c r="O16" s="47"/>
      <c r="Q16" s="51"/>
      <c r="S16" s="51"/>
      <c r="T16" s="9"/>
      <c r="U16" s="9"/>
      <c r="W16" s="9"/>
    </row>
    <row r="17" spans="1:23" ht="13" x14ac:dyDescent="0.3">
      <c r="A17" s="36"/>
      <c r="B17" s="3">
        <v>311</v>
      </c>
      <c r="C17" s="2" t="s">
        <v>6</v>
      </c>
      <c r="E17" s="15">
        <v>44243537.960000001</v>
      </c>
      <c r="G17" s="9">
        <v>41778020.689999998</v>
      </c>
      <c r="H17" s="43"/>
      <c r="I17" s="43">
        <f>+ROUND(G17/E17*100,2)</f>
        <v>94.43</v>
      </c>
      <c r="J17" s="43"/>
      <c r="K17" s="43">
        <v>27.371273712737125</v>
      </c>
      <c r="L17" s="43"/>
      <c r="M17" s="43">
        <v>7.42</v>
      </c>
      <c r="O17" s="47">
        <v>-1</v>
      </c>
      <c r="P17" s="43"/>
      <c r="Q17" s="43">
        <v>3.69</v>
      </c>
      <c r="R17" s="43"/>
      <c r="S17" s="43">
        <f>+ROUND(U17/E17*100,2)</f>
        <v>0.89</v>
      </c>
      <c r="T17" s="9"/>
      <c r="U17" s="64">
        <f>+ROUND((ROUND((100-O17)/100*E17-G17,0))/M17,0)</f>
        <v>391907</v>
      </c>
      <c r="W17" s="61">
        <f>U17-'Schedule 1A'!S17</f>
        <v>-442361.8684792812</v>
      </c>
    </row>
    <row r="18" spans="1:23" ht="13" x14ac:dyDescent="0.3">
      <c r="A18" s="36"/>
      <c r="B18" s="3">
        <v>312</v>
      </c>
      <c r="C18" s="2" t="s">
        <v>20</v>
      </c>
      <c r="E18" s="15">
        <v>218859242.11000001</v>
      </c>
      <c r="G18" s="9">
        <v>57794487.520000003</v>
      </c>
      <c r="H18" s="43"/>
      <c r="I18" s="43">
        <f t="shared" ref="I18:I22" si="0">+ROUND(G18/E18*100,2)</f>
        <v>26.41</v>
      </c>
      <c r="J18" s="43"/>
      <c r="K18" s="43">
        <v>17.989417989417991</v>
      </c>
      <c r="L18" s="43"/>
      <c r="M18" s="43">
        <v>7.29</v>
      </c>
      <c r="O18" s="47">
        <v>-2</v>
      </c>
      <c r="P18" s="43"/>
      <c r="Q18" s="43">
        <v>5.67</v>
      </c>
      <c r="R18" s="43"/>
      <c r="S18" s="43">
        <f t="shared" ref="S18:S21" si="1">+ROUND(U18/E18*100,2)</f>
        <v>10.37</v>
      </c>
      <c r="T18" s="9"/>
      <c r="U18" s="64">
        <f t="shared" ref="U18:U21" si="2">+ROUND((ROUND((100-O18)/100*E18-G18,0))/M18,0)</f>
        <v>22694367</v>
      </c>
      <c r="W18" s="9">
        <f>U18-'Schedule 1A'!S18</f>
        <v>17940478.977440968</v>
      </c>
    </row>
    <row r="19" spans="1:23" ht="13" x14ac:dyDescent="0.3">
      <c r="A19" s="36"/>
      <c r="B19" s="3">
        <v>314</v>
      </c>
      <c r="C19" s="2" t="s">
        <v>21</v>
      </c>
      <c r="E19" s="15">
        <v>155020461.77000001</v>
      </c>
      <c r="G19" s="9">
        <v>72463636.060000002</v>
      </c>
      <c r="H19" s="43"/>
      <c r="I19" s="43">
        <f t="shared" si="0"/>
        <v>46.74</v>
      </c>
      <c r="J19" s="43"/>
      <c r="K19" s="43">
        <v>19.577735124760075</v>
      </c>
      <c r="L19" s="43"/>
      <c r="M19" s="43">
        <v>7.22</v>
      </c>
      <c r="O19" s="47">
        <v>-2</v>
      </c>
      <c r="P19" s="43"/>
      <c r="Q19" s="43">
        <v>5.21</v>
      </c>
      <c r="R19" s="43"/>
      <c r="S19" s="43">
        <f t="shared" si="1"/>
        <v>7.65</v>
      </c>
      <c r="T19" s="9"/>
      <c r="U19" s="9">
        <f t="shared" si="2"/>
        <v>11863883</v>
      </c>
      <c r="W19" s="9">
        <f>U19-'Schedule 1A'!S19</f>
        <v>7523310.0704400009</v>
      </c>
    </row>
    <row r="20" spans="1:23" ht="13" x14ac:dyDescent="0.3">
      <c r="A20" s="36"/>
      <c r="B20" s="3">
        <v>315</v>
      </c>
      <c r="C20" s="2" t="s">
        <v>22</v>
      </c>
      <c r="E20" s="15">
        <v>36991291.090000004</v>
      </c>
      <c r="G20" s="9">
        <v>22399679.579999998</v>
      </c>
      <c r="H20" s="43"/>
      <c r="I20" s="43">
        <f t="shared" si="0"/>
        <v>60.55</v>
      </c>
      <c r="J20" s="43"/>
      <c r="K20" s="43">
        <v>22.747747747747745</v>
      </c>
      <c r="L20" s="43"/>
      <c r="M20" s="43">
        <v>7.35</v>
      </c>
      <c r="O20" s="47">
        <v>-1</v>
      </c>
      <c r="P20" s="43"/>
      <c r="Q20" s="43">
        <v>4.4400000000000004</v>
      </c>
      <c r="R20" s="43"/>
      <c r="S20" s="43">
        <f t="shared" si="1"/>
        <v>5.5</v>
      </c>
      <c r="T20" s="9"/>
      <c r="U20" s="9">
        <f t="shared" si="2"/>
        <v>2035581</v>
      </c>
      <c r="W20" s="9">
        <f>U20-'Schedule 1A'!S20</f>
        <v>1452580.5320426347</v>
      </c>
    </row>
    <row r="21" spans="1:23" ht="13" x14ac:dyDescent="0.3">
      <c r="A21" s="36"/>
      <c r="B21" s="3">
        <v>316</v>
      </c>
      <c r="C21" s="2" t="s">
        <v>23</v>
      </c>
      <c r="E21" s="153">
        <v>8695141.0800000001</v>
      </c>
      <c r="G21" s="10">
        <v>5352093.53</v>
      </c>
      <c r="H21" s="43"/>
      <c r="I21" s="43">
        <f t="shared" si="0"/>
        <v>61.55</v>
      </c>
      <c r="J21" s="43"/>
      <c r="K21" s="43">
        <v>22.246696035242291</v>
      </c>
      <c r="L21" s="43"/>
      <c r="M21" s="43">
        <v>7.13</v>
      </c>
      <c r="O21" s="47">
        <v>-1</v>
      </c>
      <c r="P21" s="43"/>
      <c r="Q21" s="43">
        <v>4.54</v>
      </c>
      <c r="R21" s="43"/>
      <c r="S21" s="43">
        <f t="shared" si="1"/>
        <v>5.53</v>
      </c>
      <c r="T21" s="9"/>
      <c r="U21" s="10">
        <f t="shared" si="2"/>
        <v>481066</v>
      </c>
      <c r="W21" s="10">
        <f>U21-'Schedule 1A'!S21</f>
        <v>337878.48195532471</v>
      </c>
    </row>
    <row r="22" spans="1:23" s="13" customFormat="1" ht="13" x14ac:dyDescent="0.3">
      <c r="A22" s="131"/>
      <c r="B22" s="11" t="s">
        <v>145</v>
      </c>
      <c r="C22" s="17"/>
      <c r="E22" s="154">
        <f>SUBTOTAL(9,E17:E21)</f>
        <v>463809674.01000005</v>
      </c>
      <c r="G22" s="45">
        <f>SUBTOTAL(9,G17:G21)</f>
        <v>199787917.38000003</v>
      </c>
      <c r="H22" s="44"/>
      <c r="I22" s="44">
        <f t="shared" si="0"/>
        <v>43.08</v>
      </c>
      <c r="J22" s="44"/>
      <c r="K22" s="77"/>
      <c r="L22" s="44"/>
      <c r="M22" s="72"/>
      <c r="O22" s="20"/>
      <c r="P22" s="44"/>
      <c r="Q22" s="44">
        <v>5.2080941212720777</v>
      </c>
      <c r="R22" s="44"/>
      <c r="S22" s="44">
        <f t="shared" ref="S22" si="3">+ROUND(U22/E22*100,2)</f>
        <v>8.08</v>
      </c>
      <c r="T22" s="30"/>
      <c r="U22" s="45">
        <f>SUBTOTAL(9,U17:U21)</f>
        <v>37466804</v>
      </c>
      <c r="V22" s="60"/>
      <c r="W22" s="45">
        <f>SUBTOTAL(9,W17:W21)</f>
        <v>26811886.193399645</v>
      </c>
    </row>
    <row r="23" spans="1:23" ht="13" x14ac:dyDescent="0.3">
      <c r="A23" s="36"/>
      <c r="B23" s="3"/>
      <c r="C23" s="2"/>
      <c r="E23" s="15"/>
      <c r="G23" s="9"/>
      <c r="H23" s="43"/>
      <c r="I23" s="43"/>
      <c r="J23" s="43"/>
      <c r="K23" s="71"/>
      <c r="L23" s="43"/>
      <c r="M23" s="52"/>
      <c r="O23" s="47"/>
      <c r="P23" s="43"/>
      <c r="Q23" s="43"/>
      <c r="R23" s="43"/>
      <c r="S23" s="43"/>
      <c r="T23" s="9"/>
      <c r="U23" s="9"/>
      <c r="W23" s="9"/>
    </row>
    <row r="24" spans="1:23" s="13" customFormat="1" ht="13" x14ac:dyDescent="0.3">
      <c r="A24" s="131" t="s">
        <v>67</v>
      </c>
      <c r="B24" s="11"/>
      <c r="C24" s="17"/>
      <c r="E24" s="155">
        <f>SUBTOTAL(9,E17:E23)</f>
        <v>463809674.01000005</v>
      </c>
      <c r="G24" s="39">
        <f>SUBTOTAL(9,G17:G23)</f>
        <v>199787917.38000003</v>
      </c>
      <c r="H24" s="53"/>
      <c r="I24" s="53">
        <f>+ROUND(G24/E24*100,2)</f>
        <v>43.08</v>
      </c>
      <c r="J24" s="53"/>
      <c r="K24" s="78"/>
      <c r="L24" s="53"/>
      <c r="M24" s="73"/>
      <c r="O24" s="20"/>
      <c r="P24" s="53"/>
      <c r="Q24" s="53">
        <v>5.2080941212720777</v>
      </c>
      <c r="R24" s="53"/>
      <c r="S24" s="53">
        <f>+ROUND(U24/E24*100,2)</f>
        <v>8.08</v>
      </c>
      <c r="T24" s="39"/>
      <c r="U24" s="62">
        <f>SUBTOTAL(9,U17:U23)</f>
        <v>37466804</v>
      </c>
      <c r="V24" s="63"/>
      <c r="W24" s="62">
        <f>SUBTOTAL(9,W17:W23)</f>
        <v>26811886.193399645</v>
      </c>
    </row>
    <row r="25" spans="1:23" s="13" customFormat="1" ht="13" x14ac:dyDescent="0.3">
      <c r="A25" s="131"/>
      <c r="B25" s="11"/>
      <c r="C25" s="17"/>
      <c r="E25" s="16"/>
      <c r="G25" s="30"/>
      <c r="H25" s="44"/>
      <c r="I25" s="44"/>
      <c r="J25" s="44"/>
      <c r="K25" s="77"/>
      <c r="L25" s="44"/>
      <c r="M25" s="72"/>
      <c r="O25" s="20"/>
      <c r="P25" s="44"/>
      <c r="Q25" s="44"/>
      <c r="R25" s="44"/>
      <c r="S25" s="44"/>
      <c r="T25" s="30"/>
      <c r="U25" s="30"/>
      <c r="V25" s="60"/>
      <c r="W25" s="30"/>
    </row>
    <row r="26" spans="1:23" s="13" customFormat="1" ht="13" x14ac:dyDescent="0.3">
      <c r="A26" s="131" t="s">
        <v>69</v>
      </c>
      <c r="B26" s="11"/>
      <c r="C26" s="17"/>
      <c r="E26" s="16"/>
      <c r="G26" s="30"/>
      <c r="H26" s="44"/>
      <c r="I26" s="44"/>
      <c r="J26" s="44"/>
      <c r="K26" s="77"/>
      <c r="L26" s="44"/>
      <c r="M26" s="72"/>
      <c r="O26" s="20"/>
      <c r="P26" s="44"/>
      <c r="Q26" s="44"/>
      <c r="R26" s="44"/>
      <c r="S26" s="44"/>
      <c r="T26" s="30"/>
      <c r="U26" s="30"/>
      <c r="V26" s="60"/>
      <c r="W26" s="30"/>
    </row>
    <row r="27" spans="1:23" ht="13" x14ac:dyDescent="0.3">
      <c r="A27" s="36"/>
      <c r="B27" s="3"/>
      <c r="C27" s="2"/>
      <c r="E27" s="15"/>
      <c r="G27" s="9"/>
      <c r="H27" s="43"/>
      <c r="I27" s="43"/>
      <c r="J27" s="43"/>
      <c r="K27" s="71"/>
      <c r="L27" s="43"/>
      <c r="M27" s="52"/>
      <c r="O27" s="47"/>
      <c r="P27" s="43"/>
      <c r="Q27" s="43"/>
      <c r="R27" s="43"/>
      <c r="S27" s="43"/>
      <c r="T27" s="9"/>
      <c r="U27" s="64"/>
      <c r="W27" s="64"/>
    </row>
    <row r="28" spans="1:23" ht="13" x14ac:dyDescent="0.3">
      <c r="A28" s="36"/>
      <c r="B28" s="11" t="s">
        <v>94</v>
      </c>
      <c r="C28" s="2"/>
      <c r="E28" s="15"/>
      <c r="G28" s="9"/>
      <c r="H28" s="43"/>
      <c r="I28" s="43"/>
      <c r="J28" s="43"/>
      <c r="K28" s="71"/>
      <c r="L28" s="43"/>
      <c r="M28" s="52"/>
      <c r="O28" s="47"/>
      <c r="P28" s="43"/>
      <c r="Q28" s="43"/>
      <c r="R28" s="43"/>
      <c r="S28" s="43"/>
      <c r="T28" s="9"/>
      <c r="U28" s="64"/>
      <c r="W28" s="64"/>
    </row>
    <row r="29" spans="1:23" ht="13" x14ac:dyDescent="0.3">
      <c r="A29" s="36"/>
      <c r="B29" s="3">
        <v>311</v>
      </c>
      <c r="C29" s="2" t="s">
        <v>6</v>
      </c>
      <c r="E29" s="15">
        <v>462155011.27999997</v>
      </c>
      <c r="G29" s="9">
        <v>248528528.11781874</v>
      </c>
      <c r="H29" s="43"/>
      <c r="I29" s="43">
        <f t="shared" ref="I29:I33" si="4">+ROUND(G29/E29*100,2)</f>
        <v>53.78</v>
      </c>
      <c r="J29" s="43"/>
      <c r="K29" s="43">
        <v>25.699745547073793</v>
      </c>
      <c r="L29" s="43"/>
      <c r="M29" s="43">
        <v>12.24</v>
      </c>
      <c r="O29" s="47">
        <v>-1</v>
      </c>
      <c r="P29" s="43"/>
      <c r="Q29" s="43">
        <v>3.93</v>
      </c>
      <c r="R29" s="43"/>
      <c r="S29" s="43">
        <f t="shared" ref="S29:S33" si="5">+ROUND(U29/E29*100,2)</f>
        <v>3.86</v>
      </c>
      <c r="T29" s="9"/>
      <c r="U29" s="64">
        <f t="shared" ref="U29:U33" si="6">+ROUND((ROUND((100-O29)/100*E29-G29,0))/M29,0)</f>
        <v>17830722</v>
      </c>
      <c r="W29" s="64">
        <f>U29-'Schedule 1A'!S29</f>
        <v>10962818.438432969</v>
      </c>
    </row>
    <row r="30" spans="1:23" ht="13" x14ac:dyDescent="0.3">
      <c r="A30" s="36"/>
      <c r="B30" s="3">
        <v>312</v>
      </c>
      <c r="C30" s="2" t="s">
        <v>20</v>
      </c>
      <c r="E30" s="15">
        <v>1710380595.5599999</v>
      </c>
      <c r="G30" s="9">
        <v>741382636.58405113</v>
      </c>
      <c r="H30" s="43"/>
      <c r="I30" s="43">
        <f t="shared" si="4"/>
        <v>43.35</v>
      </c>
      <c r="J30" s="43"/>
      <c r="K30" s="43">
        <v>24.228028503562946</v>
      </c>
      <c r="L30" s="43"/>
      <c r="M30" s="43">
        <v>11.8</v>
      </c>
      <c r="O30" s="47">
        <v>-2</v>
      </c>
      <c r="P30" s="43"/>
      <c r="Q30" s="43">
        <v>4.21</v>
      </c>
      <c r="R30" s="43"/>
      <c r="S30" s="43">
        <f t="shared" si="5"/>
        <v>4.97</v>
      </c>
      <c r="T30" s="9"/>
      <c r="U30" s="64">
        <f t="shared" si="6"/>
        <v>85017421</v>
      </c>
      <c r="W30" s="64">
        <f>U30-'Schedule 1A'!S30</f>
        <v>42771020.289668009</v>
      </c>
    </row>
    <row r="31" spans="1:23" ht="13" x14ac:dyDescent="0.3">
      <c r="A31" s="36"/>
      <c r="B31" s="3">
        <v>314</v>
      </c>
      <c r="C31" s="2" t="s">
        <v>21</v>
      </c>
      <c r="E31" s="15">
        <v>346895506.41000003</v>
      </c>
      <c r="G31" s="9">
        <v>147459558.15938109</v>
      </c>
      <c r="H31" s="43"/>
      <c r="I31" s="43">
        <f t="shared" si="4"/>
        <v>42.51</v>
      </c>
      <c r="J31" s="43"/>
      <c r="K31" s="43">
        <v>28.254847645429361</v>
      </c>
      <c r="L31" s="43"/>
      <c r="M31" s="43">
        <v>11.51</v>
      </c>
      <c r="O31" s="47">
        <v>-2</v>
      </c>
      <c r="P31" s="43"/>
      <c r="Q31" s="43">
        <v>3.61</v>
      </c>
      <c r="R31" s="43"/>
      <c r="S31" s="43">
        <f t="shared" si="5"/>
        <v>5.17</v>
      </c>
      <c r="T31" s="9"/>
      <c r="U31" s="64">
        <f t="shared" si="6"/>
        <v>17929962</v>
      </c>
      <c r="W31" s="64">
        <f>U31-'Schedule 1A'!S31</f>
        <v>14552766.392434256</v>
      </c>
    </row>
    <row r="32" spans="1:23" ht="13" x14ac:dyDescent="0.3">
      <c r="A32" s="36"/>
      <c r="B32" s="3">
        <v>315</v>
      </c>
      <c r="C32" s="2" t="s">
        <v>22</v>
      </c>
      <c r="E32" s="15">
        <v>186822313.72</v>
      </c>
      <c r="G32" s="9">
        <v>88222751.948276579</v>
      </c>
      <c r="H32" s="43"/>
      <c r="I32" s="43">
        <f t="shared" si="4"/>
        <v>47.22</v>
      </c>
      <c r="J32" s="43"/>
      <c r="K32" s="43">
        <v>29.36046511627907</v>
      </c>
      <c r="L32" s="43"/>
      <c r="M32" s="43">
        <v>12.01</v>
      </c>
      <c r="O32" s="47">
        <v>-1</v>
      </c>
      <c r="P32" s="43"/>
      <c r="Q32" s="43">
        <v>3.44</v>
      </c>
      <c r="R32" s="43"/>
      <c r="S32" s="43">
        <f t="shared" si="5"/>
        <v>4.4800000000000004</v>
      </c>
      <c r="T32" s="9"/>
      <c r="U32" s="64">
        <f t="shared" si="6"/>
        <v>8365344</v>
      </c>
      <c r="W32" s="64">
        <f>U32-'Schedule 1A'!S32</f>
        <v>6590532.0196599998</v>
      </c>
    </row>
    <row r="33" spans="1:23" ht="13" x14ac:dyDescent="0.3">
      <c r="A33" s="36"/>
      <c r="B33" s="3">
        <v>316</v>
      </c>
      <c r="C33" s="2" t="s">
        <v>23</v>
      </c>
      <c r="E33" s="15">
        <v>37014194.539999999</v>
      </c>
      <c r="G33" s="9">
        <v>13625937.980472425</v>
      </c>
      <c r="H33" s="43"/>
      <c r="I33" s="43">
        <f t="shared" si="4"/>
        <v>36.81</v>
      </c>
      <c r="J33" s="43"/>
      <c r="K33" s="43">
        <v>21.581196581196586</v>
      </c>
      <c r="L33" s="43"/>
      <c r="M33" s="43">
        <v>11.66</v>
      </c>
      <c r="O33" s="47">
        <v>-1</v>
      </c>
      <c r="P33" s="43"/>
      <c r="Q33" s="43">
        <v>4.68</v>
      </c>
      <c r="R33" s="43"/>
      <c r="S33" s="43">
        <f t="shared" si="5"/>
        <v>5.5</v>
      </c>
      <c r="T33" s="9"/>
      <c r="U33" s="64">
        <f t="shared" si="6"/>
        <v>2037599</v>
      </c>
      <c r="W33" s="64">
        <f>U33-'Schedule 1A'!S33</f>
        <v>1254748.7854789998</v>
      </c>
    </row>
    <row r="34" spans="1:23" ht="13" x14ac:dyDescent="0.3">
      <c r="A34" s="36"/>
      <c r="B34" s="3"/>
      <c r="C34" s="2" t="s">
        <v>134</v>
      </c>
      <c r="E34" s="153"/>
      <c r="G34" s="10"/>
      <c r="H34" s="43"/>
      <c r="I34" s="43"/>
      <c r="J34" s="43"/>
      <c r="K34" s="71"/>
      <c r="L34" s="43"/>
      <c r="M34" s="52"/>
      <c r="O34" s="47"/>
      <c r="P34" s="43"/>
      <c r="Q34" s="43"/>
      <c r="R34" s="43"/>
      <c r="S34" s="43"/>
      <c r="T34" s="9"/>
      <c r="U34" s="10">
        <v>0</v>
      </c>
      <c r="W34" s="10">
        <f>U34-'Schedule 1A'!S34</f>
        <v>-50000000</v>
      </c>
    </row>
    <row r="35" spans="1:23" s="13" customFormat="1" ht="13" x14ac:dyDescent="0.3">
      <c r="A35" s="131"/>
      <c r="B35" s="11" t="s">
        <v>146</v>
      </c>
      <c r="C35" s="17"/>
      <c r="E35" s="154">
        <f>SUBTOTAL(9,E29:E34)</f>
        <v>2743267621.5099998</v>
      </c>
      <c r="G35" s="45">
        <f>SUBTOTAL(9,G29:G34)</f>
        <v>1239219412.7899997</v>
      </c>
      <c r="H35" s="44"/>
      <c r="I35" s="44">
        <f>+ROUND(G35/E35*100,2)</f>
        <v>45.17</v>
      </c>
      <c r="J35" s="44"/>
      <c r="K35" s="77"/>
      <c r="L35" s="44"/>
      <c r="M35" s="72"/>
      <c r="O35" s="20"/>
      <c r="P35" s="44"/>
      <c r="Q35" s="44">
        <v>4.040859660393032</v>
      </c>
      <c r="R35" s="44"/>
      <c r="S35" s="44">
        <f>+ROUND(U35/E35*100,2)</f>
        <v>4.78</v>
      </c>
      <c r="T35" s="30"/>
      <c r="U35" s="45">
        <f>SUBTOTAL(9,U29:U34)</f>
        <v>131181048</v>
      </c>
      <c r="V35" s="60"/>
      <c r="W35" s="45">
        <f>SUBTOTAL(9,W29:W34)</f>
        <v>26131885.92567423</v>
      </c>
    </row>
    <row r="36" spans="1:23" ht="13" x14ac:dyDescent="0.3">
      <c r="A36" s="36"/>
      <c r="B36" s="3"/>
      <c r="C36" s="2"/>
      <c r="E36" s="15"/>
      <c r="G36" s="9"/>
      <c r="H36" s="43"/>
      <c r="I36" s="43"/>
      <c r="J36" s="43"/>
      <c r="K36" s="71"/>
      <c r="L36" s="43"/>
      <c r="M36" s="52"/>
      <c r="O36" s="47"/>
      <c r="P36" s="43"/>
      <c r="Q36" s="43"/>
      <c r="R36" s="43"/>
      <c r="S36" s="43"/>
      <c r="T36" s="9"/>
      <c r="U36" s="64"/>
      <c r="W36" s="64"/>
    </row>
    <row r="37" spans="1:23" s="13" customFormat="1" ht="13" x14ac:dyDescent="0.3">
      <c r="A37" s="131" t="s">
        <v>68</v>
      </c>
      <c r="B37" s="11"/>
      <c r="C37" s="17"/>
      <c r="E37" s="156">
        <f>SUBTOTAL(9,E29:E36)</f>
        <v>2743267621.5099998</v>
      </c>
      <c r="G37" s="41">
        <f>SUBTOTAL(9,G29:G36)</f>
        <v>1239219412.7899997</v>
      </c>
      <c r="H37" s="53"/>
      <c r="I37" s="53">
        <f>+ROUND(G37/E37*100,2)</f>
        <v>45.17</v>
      </c>
      <c r="J37" s="53"/>
      <c r="K37" s="78"/>
      <c r="L37" s="53"/>
      <c r="M37" s="73"/>
      <c r="O37" s="20"/>
      <c r="P37" s="53"/>
      <c r="Q37" s="53">
        <v>4.040859660393032</v>
      </c>
      <c r="R37" s="53"/>
      <c r="S37" s="53">
        <f>+ROUND(U37/E37*100,2)</f>
        <v>4.78</v>
      </c>
      <c r="T37" s="39"/>
      <c r="U37" s="65">
        <f>SUBTOTAL(9,U29:U36)</f>
        <v>131181048</v>
      </c>
      <c r="V37" s="63"/>
      <c r="W37" s="65">
        <f>SUBTOTAL(9,W29:W36)</f>
        <v>26131885.92567423</v>
      </c>
    </row>
    <row r="38" spans="1:23" s="13" customFormat="1" ht="13" x14ac:dyDescent="0.3">
      <c r="A38" s="131"/>
      <c r="B38" s="11"/>
      <c r="C38" s="17"/>
      <c r="E38" s="16"/>
      <c r="G38" s="30"/>
      <c r="H38" s="44"/>
      <c r="I38" s="44"/>
      <c r="J38" s="44"/>
      <c r="K38" s="77"/>
      <c r="L38" s="44"/>
      <c r="M38" s="72"/>
      <c r="O38" s="20"/>
      <c r="P38" s="44"/>
      <c r="Q38" s="53"/>
      <c r="R38" s="53"/>
      <c r="S38" s="53"/>
      <c r="T38" s="30"/>
      <c r="U38" s="30"/>
      <c r="V38" s="60"/>
      <c r="W38" s="30"/>
    </row>
    <row r="39" spans="1:23" ht="13" x14ac:dyDescent="0.3">
      <c r="A39" s="36" t="s">
        <v>44</v>
      </c>
      <c r="B39" s="3"/>
      <c r="C39" s="2"/>
      <c r="E39" s="157">
        <f>SUBTOTAL(9,E17:E38)</f>
        <v>3207077295.5199995</v>
      </c>
      <c r="G39" s="33">
        <f>SUBTOTAL(9,G17:G38)</f>
        <v>1439007330.1699998</v>
      </c>
      <c r="H39" s="54"/>
      <c r="I39" s="54">
        <f>+ROUND(G39/E39*100,2)</f>
        <v>44.87</v>
      </c>
      <c r="J39" s="54"/>
      <c r="K39" s="79"/>
      <c r="L39" s="54"/>
      <c r="M39" s="74"/>
      <c r="O39" s="47"/>
      <c r="P39" s="54"/>
      <c r="Q39" s="54">
        <v>4.2096658926437502</v>
      </c>
      <c r="R39" s="54"/>
      <c r="S39" s="54">
        <f>+ROUND(U39/E39*100,2)</f>
        <v>5.26</v>
      </c>
      <c r="T39" s="33"/>
      <c r="U39" s="66">
        <f>SUBTOTAL(9,U17:U38)</f>
        <v>168647852</v>
      </c>
      <c r="V39" s="14"/>
      <c r="W39" s="66">
        <f>SUBTOTAL(9,W17:W38)</f>
        <v>52943772.119073868</v>
      </c>
    </row>
    <row r="40" spans="1:23" ht="13" x14ac:dyDescent="0.3">
      <c r="A40" s="36"/>
      <c r="B40" s="3"/>
      <c r="C40" s="2"/>
      <c r="E40" s="15"/>
      <c r="G40" s="9"/>
      <c r="H40" s="43"/>
      <c r="I40" s="43"/>
      <c r="J40" s="43"/>
      <c r="K40" s="71"/>
      <c r="L40" s="43"/>
      <c r="M40" s="52"/>
      <c r="O40" s="47"/>
      <c r="P40" s="43"/>
      <c r="Q40" s="43"/>
      <c r="R40" s="43"/>
      <c r="S40" s="43"/>
      <c r="T40" s="9"/>
      <c r="U40" s="64"/>
      <c r="W40" s="64"/>
    </row>
    <row r="41" spans="1:23" ht="13" x14ac:dyDescent="0.3">
      <c r="A41" s="36"/>
      <c r="B41" s="3"/>
      <c r="C41" s="2"/>
      <c r="E41" s="15"/>
      <c r="G41" s="9"/>
      <c r="H41" s="43"/>
      <c r="I41" s="43"/>
      <c r="J41" s="43"/>
      <c r="K41" s="71"/>
      <c r="L41" s="43"/>
      <c r="M41" s="52"/>
      <c r="O41" s="47"/>
      <c r="P41" s="43"/>
      <c r="Q41" s="43"/>
      <c r="R41" s="43"/>
      <c r="S41" s="43"/>
      <c r="T41" s="9"/>
      <c r="U41" s="64"/>
      <c r="W41" s="64"/>
    </row>
    <row r="42" spans="1:23" ht="13" x14ac:dyDescent="0.3">
      <c r="A42" s="36" t="s">
        <v>45</v>
      </c>
      <c r="B42" s="3"/>
      <c r="C42" s="2"/>
      <c r="E42" s="15"/>
      <c r="G42" s="9"/>
      <c r="H42" s="43"/>
      <c r="I42" s="43"/>
      <c r="J42" s="43"/>
      <c r="K42" s="71"/>
      <c r="L42" s="43"/>
      <c r="M42" s="52"/>
      <c r="O42" s="47"/>
      <c r="P42" s="43"/>
      <c r="Q42" s="43"/>
      <c r="R42" s="43"/>
      <c r="S42" s="43"/>
      <c r="T42" s="9"/>
      <c r="U42" s="64"/>
      <c r="W42" s="64"/>
    </row>
    <row r="43" spans="1:23" ht="13" x14ac:dyDescent="0.3">
      <c r="A43" s="36"/>
      <c r="B43" s="3"/>
      <c r="C43" s="2"/>
      <c r="E43" s="15"/>
      <c r="G43" s="9"/>
      <c r="H43" s="43"/>
      <c r="I43" s="43"/>
      <c r="J43" s="43"/>
      <c r="K43" s="71"/>
      <c r="L43" s="43"/>
      <c r="M43" s="52"/>
      <c r="O43" s="47"/>
      <c r="P43" s="43"/>
      <c r="Q43" s="43"/>
      <c r="R43" s="43"/>
      <c r="S43" s="43"/>
      <c r="T43" s="9"/>
      <c r="U43" s="64"/>
      <c r="W43" s="64"/>
    </row>
    <row r="44" spans="1:23" ht="13" x14ac:dyDescent="0.3">
      <c r="A44" s="131" t="s">
        <v>70</v>
      </c>
      <c r="B44" s="3"/>
      <c r="C44" s="2"/>
      <c r="E44" s="15"/>
      <c r="G44" s="9"/>
      <c r="H44" s="43"/>
      <c r="I44" s="43"/>
      <c r="J44" s="43"/>
      <c r="K44" s="71"/>
      <c r="L44" s="43"/>
      <c r="M44" s="52"/>
      <c r="O44" s="47"/>
      <c r="P44" s="43"/>
      <c r="Q44" s="43"/>
      <c r="R44" s="43"/>
      <c r="S44" s="43"/>
      <c r="T44" s="9"/>
      <c r="U44" s="64"/>
      <c r="W44" s="64"/>
    </row>
    <row r="45" spans="1:23" ht="13" x14ac:dyDescent="0.3">
      <c r="A45" s="36"/>
      <c r="B45" s="3"/>
      <c r="C45" s="2"/>
      <c r="E45" s="15"/>
      <c r="G45" s="9"/>
      <c r="H45" s="43"/>
      <c r="I45" s="43"/>
      <c r="J45" s="43"/>
      <c r="K45" s="71"/>
      <c r="L45" s="43"/>
      <c r="M45" s="52"/>
      <c r="O45" s="47"/>
      <c r="P45" s="43"/>
      <c r="Q45" s="43"/>
      <c r="R45" s="43"/>
      <c r="S45" s="43"/>
      <c r="T45" s="9"/>
      <c r="U45" s="64"/>
      <c r="W45" s="64"/>
    </row>
    <row r="46" spans="1:23" ht="13" x14ac:dyDescent="0.3">
      <c r="A46" s="36"/>
      <c r="B46" s="11" t="s">
        <v>61</v>
      </c>
      <c r="C46" s="2"/>
      <c r="E46" s="15"/>
      <c r="G46" s="9"/>
      <c r="H46" s="43"/>
      <c r="I46" s="43"/>
      <c r="J46" s="43"/>
      <c r="K46" s="71"/>
      <c r="L46" s="43"/>
      <c r="M46" s="52"/>
      <c r="O46" s="47"/>
      <c r="P46" s="43"/>
      <c r="Q46" s="43"/>
      <c r="R46" s="43"/>
      <c r="S46" s="43"/>
      <c r="T46" s="9"/>
      <c r="U46" s="64"/>
      <c r="W46" s="64"/>
    </row>
    <row r="47" spans="1:23" ht="13" x14ac:dyDescent="0.3">
      <c r="A47" s="36"/>
      <c r="B47" s="3">
        <v>341</v>
      </c>
      <c r="C47" s="2" t="s">
        <v>6</v>
      </c>
      <c r="E47" s="15">
        <v>92507452.390000001</v>
      </c>
      <c r="G47" s="9">
        <v>-10676732.68999999</v>
      </c>
      <c r="H47" s="43"/>
      <c r="I47" s="43">
        <f t="shared" ref="I47:I54" si="7">+ROUND(G47/E47*100,2)</f>
        <v>-11.54</v>
      </c>
      <c r="J47" s="43"/>
      <c r="K47" s="43">
        <v>37.777777777777771</v>
      </c>
      <c r="L47" s="43"/>
      <c r="M47" s="43">
        <v>26.13</v>
      </c>
      <c r="O47" s="47">
        <v>-2</v>
      </c>
      <c r="P47" s="43"/>
      <c r="Q47" s="43">
        <v>2.7</v>
      </c>
      <c r="R47" s="43"/>
      <c r="S47" s="43">
        <f t="shared" ref="S47:S53" si="8">+ROUND(U47/E47*100,2)</f>
        <v>4.3499999999999996</v>
      </c>
      <c r="T47" s="9"/>
      <c r="U47" s="64">
        <f t="shared" ref="U47:U53" si="9">+ROUND((ROUND((100-O47)/100*E47-G47,0))/M47,0)</f>
        <v>4019684</v>
      </c>
      <c r="W47" s="64">
        <f>U47-'Schedule 1A'!S47</f>
        <v>1336967.88069</v>
      </c>
    </row>
    <row r="48" spans="1:23" s="13" customFormat="1" ht="13" x14ac:dyDescent="0.3">
      <c r="A48" s="36"/>
      <c r="B48" s="3">
        <v>342</v>
      </c>
      <c r="C48" s="2" t="s">
        <v>24</v>
      </c>
      <c r="D48" s="4"/>
      <c r="E48" s="15">
        <v>42143693.469999999</v>
      </c>
      <c r="F48" s="4"/>
      <c r="G48" s="9">
        <v>-26254633.450000003</v>
      </c>
      <c r="H48" s="43"/>
      <c r="I48" s="43">
        <f t="shared" si="7"/>
        <v>-62.3</v>
      </c>
      <c r="J48" s="43"/>
      <c r="K48" s="43">
        <v>33.66013071895425</v>
      </c>
      <c r="L48" s="43"/>
      <c r="M48" s="43">
        <v>23.96</v>
      </c>
      <c r="N48" s="4"/>
      <c r="O48" s="47">
        <v>-3</v>
      </c>
      <c r="P48" s="43"/>
      <c r="Q48" s="43">
        <v>3.06</v>
      </c>
      <c r="R48" s="43"/>
      <c r="S48" s="43">
        <f t="shared" si="8"/>
        <v>6.9</v>
      </c>
      <c r="T48" s="9"/>
      <c r="U48" s="64">
        <f t="shared" si="9"/>
        <v>2907456</v>
      </c>
      <c r="V48" s="4"/>
      <c r="W48" s="64">
        <f>U48-'Schedule 1A'!S48</f>
        <v>1577295.6748531251</v>
      </c>
    </row>
    <row r="49" spans="1:23" s="13" customFormat="1" ht="13" x14ac:dyDescent="0.3">
      <c r="A49" s="36"/>
      <c r="B49" s="3">
        <v>343</v>
      </c>
      <c r="C49" s="2" t="s">
        <v>25</v>
      </c>
      <c r="D49" s="4"/>
      <c r="E49" s="15">
        <v>446886164.56</v>
      </c>
      <c r="F49" s="4"/>
      <c r="G49" s="82">
        <v>121166576.28</v>
      </c>
      <c r="H49" s="43"/>
      <c r="I49" s="43">
        <f t="shared" si="7"/>
        <v>27.11</v>
      </c>
      <c r="J49" s="43"/>
      <c r="K49" s="43">
        <v>29.673590504451038</v>
      </c>
      <c r="L49" s="43"/>
      <c r="M49" s="43">
        <v>22.5</v>
      </c>
      <c r="N49" s="4"/>
      <c r="O49" s="47">
        <v>0</v>
      </c>
      <c r="P49" s="43"/>
      <c r="Q49" s="43">
        <v>3.37</v>
      </c>
      <c r="R49" s="43"/>
      <c r="S49" s="43">
        <f t="shared" si="8"/>
        <v>3.24</v>
      </c>
      <c r="T49" s="9"/>
      <c r="U49" s="64">
        <f t="shared" si="9"/>
        <v>14476426</v>
      </c>
      <c r="V49" s="4"/>
      <c r="W49" s="64">
        <f>U49-'Schedule 1A'!S49</f>
        <v>-419779.48533333279</v>
      </c>
    </row>
    <row r="50" spans="1:23" s="13" customFormat="1" ht="13" x14ac:dyDescent="0.3">
      <c r="A50" s="36"/>
      <c r="B50" s="3">
        <v>343.1</v>
      </c>
      <c r="C50" s="2" t="s">
        <v>108</v>
      </c>
      <c r="D50" s="4"/>
      <c r="E50" s="15">
        <v>51905236.18</v>
      </c>
      <c r="F50" s="4"/>
      <c r="G50" s="82">
        <v>3489296.1799999997</v>
      </c>
      <c r="H50" s="43"/>
      <c r="I50" s="43">
        <f t="shared" si="7"/>
        <v>6.72</v>
      </c>
      <c r="J50" s="43"/>
      <c r="K50" s="43">
        <v>7.0011668611435232</v>
      </c>
      <c r="L50" s="43"/>
      <c r="M50" s="43">
        <v>3.62</v>
      </c>
      <c r="N50" s="4"/>
      <c r="O50" s="47">
        <v>40</v>
      </c>
      <c r="P50" s="43"/>
      <c r="Q50" s="43">
        <v>8.57</v>
      </c>
      <c r="R50" s="43"/>
      <c r="S50" s="43">
        <f t="shared" si="8"/>
        <v>14.72</v>
      </c>
      <c r="T50" s="9"/>
      <c r="U50" s="64">
        <f t="shared" si="9"/>
        <v>7639184</v>
      </c>
      <c r="V50" s="4"/>
      <c r="W50" s="64">
        <f>U50-'Schedule 1A'!S50</f>
        <v>5909009.4606666667</v>
      </c>
    </row>
    <row r="51" spans="1:23" s="13" customFormat="1" ht="13" x14ac:dyDescent="0.3">
      <c r="A51" s="36"/>
      <c r="B51" s="3">
        <v>344</v>
      </c>
      <c r="C51" s="2" t="s">
        <v>26</v>
      </c>
      <c r="D51" s="4"/>
      <c r="E51" s="15">
        <v>50330267.07</v>
      </c>
      <c r="F51" s="4"/>
      <c r="G51" s="9">
        <v>6046931.2899999991</v>
      </c>
      <c r="H51" s="43"/>
      <c r="I51" s="43">
        <f t="shared" si="7"/>
        <v>12.01</v>
      </c>
      <c r="J51" s="43"/>
      <c r="K51" s="43">
        <v>34.121621621621621</v>
      </c>
      <c r="L51" s="43"/>
      <c r="M51" s="43">
        <v>25.29</v>
      </c>
      <c r="N51" s="4"/>
      <c r="O51" s="47">
        <v>-1</v>
      </c>
      <c r="P51" s="43"/>
      <c r="Q51" s="43">
        <v>2.96</v>
      </c>
      <c r="R51" s="43"/>
      <c r="S51" s="43">
        <f t="shared" si="8"/>
        <v>3.52</v>
      </c>
      <c r="T51" s="9"/>
      <c r="U51" s="64">
        <f t="shared" si="9"/>
        <v>1770923</v>
      </c>
      <c r="V51" s="4"/>
      <c r="W51" s="64">
        <f>U51-'Schedule 1A'!S51</f>
        <v>311345.25497000013</v>
      </c>
    </row>
    <row r="52" spans="1:23" s="13" customFormat="1" ht="13" x14ac:dyDescent="0.3">
      <c r="A52" s="36"/>
      <c r="B52" s="3">
        <v>345</v>
      </c>
      <c r="C52" s="2" t="s">
        <v>22</v>
      </c>
      <c r="D52" s="4"/>
      <c r="E52" s="15">
        <v>38454874.340000004</v>
      </c>
      <c r="F52" s="4"/>
      <c r="G52" s="9">
        <v>12271546.869999999</v>
      </c>
      <c r="H52" s="43"/>
      <c r="I52" s="43">
        <f t="shared" si="7"/>
        <v>31.91</v>
      </c>
      <c r="J52" s="43"/>
      <c r="K52" s="43">
        <v>34.812286689419793</v>
      </c>
      <c r="L52" s="43"/>
      <c r="M52" s="43">
        <v>24.66</v>
      </c>
      <c r="N52" s="4"/>
      <c r="O52" s="47">
        <v>-2</v>
      </c>
      <c r="P52" s="43"/>
      <c r="Q52" s="43">
        <v>2.93</v>
      </c>
      <c r="R52" s="43"/>
      <c r="S52" s="43">
        <f t="shared" si="8"/>
        <v>2.84</v>
      </c>
      <c r="T52" s="9"/>
      <c r="U52" s="64">
        <f t="shared" si="9"/>
        <v>1092961</v>
      </c>
      <c r="V52" s="4"/>
      <c r="W52" s="64">
        <f>U52-'Schedule 1A'!S52</f>
        <v>-137594.97888000007</v>
      </c>
    </row>
    <row r="53" spans="1:23" ht="13" x14ac:dyDescent="0.3">
      <c r="A53" s="36"/>
      <c r="B53" s="3">
        <v>346</v>
      </c>
      <c r="C53" s="2" t="s">
        <v>23</v>
      </c>
      <c r="E53" s="153">
        <v>21755886.359999999</v>
      </c>
      <c r="G53" s="10">
        <v>3863105.4699999997</v>
      </c>
      <c r="H53" s="43"/>
      <c r="I53" s="43">
        <f t="shared" si="7"/>
        <v>17.760000000000002</v>
      </c>
      <c r="J53" s="43"/>
      <c r="K53" s="43">
        <v>30.434782608695649</v>
      </c>
      <c r="L53" s="43"/>
      <c r="M53" s="43">
        <v>21.66</v>
      </c>
      <c r="O53" s="47">
        <v>-5</v>
      </c>
      <c r="P53" s="43"/>
      <c r="Q53" s="43">
        <v>3.45</v>
      </c>
      <c r="R53" s="43"/>
      <c r="S53" s="43">
        <f t="shared" si="8"/>
        <v>4.03</v>
      </c>
      <c r="T53" s="9"/>
      <c r="U53" s="10">
        <f t="shared" si="9"/>
        <v>876296</v>
      </c>
      <c r="W53" s="10">
        <f>U53-'Schedule 1A'!S53</f>
        <v>201863.52283999987</v>
      </c>
    </row>
    <row r="54" spans="1:23" s="13" customFormat="1" ht="13" x14ac:dyDescent="0.3">
      <c r="A54" s="131"/>
      <c r="B54" s="11" t="s">
        <v>147</v>
      </c>
      <c r="C54" s="17"/>
      <c r="E54" s="154">
        <f>SUBTOTAL(9,E47:E53)</f>
        <v>743983574.37000012</v>
      </c>
      <c r="G54" s="45">
        <f>SUBTOTAL(9,G47:G53)</f>
        <v>109906089.95000002</v>
      </c>
      <c r="H54" s="44"/>
      <c r="I54" s="44">
        <f t="shared" si="7"/>
        <v>14.77</v>
      </c>
      <c r="J54" s="44"/>
      <c r="K54" s="77"/>
      <c r="L54" s="44"/>
      <c r="M54" s="72"/>
      <c r="O54" s="20"/>
      <c r="P54" s="44"/>
      <c r="Q54" s="44">
        <v>3.5837783846829954</v>
      </c>
      <c r="R54" s="44"/>
      <c r="S54" s="44">
        <f t="shared" ref="S54" si="10">+ROUND(U54/E54*100,2)</f>
        <v>4.41</v>
      </c>
      <c r="T54" s="30"/>
      <c r="U54" s="45">
        <f>SUBTOTAL(9,U47:U53)</f>
        <v>32782930</v>
      </c>
      <c r="V54" s="60"/>
      <c r="W54" s="45">
        <f>SUBTOTAL(9,W47:W53)</f>
        <v>8779107.3298064619</v>
      </c>
    </row>
    <row r="55" spans="1:23" s="13" customFormat="1" ht="13" x14ac:dyDescent="0.3">
      <c r="A55" s="36"/>
      <c r="B55" s="3"/>
      <c r="C55" s="2"/>
      <c r="D55" s="4"/>
      <c r="E55" s="15"/>
      <c r="F55" s="4"/>
      <c r="G55" s="9"/>
      <c r="H55" s="43"/>
      <c r="I55" s="43"/>
      <c r="J55" s="43"/>
      <c r="K55" s="71"/>
      <c r="L55" s="43"/>
      <c r="M55" s="52"/>
      <c r="N55" s="4"/>
      <c r="O55" s="47"/>
      <c r="P55" s="43"/>
      <c r="Q55" s="43"/>
      <c r="R55" s="43"/>
      <c r="S55" s="43"/>
      <c r="T55" s="9"/>
      <c r="U55" s="64"/>
      <c r="V55" s="4"/>
      <c r="W55" s="64"/>
    </row>
    <row r="56" spans="1:23" s="13" customFormat="1" ht="13" x14ac:dyDescent="0.3">
      <c r="A56" s="131" t="s">
        <v>107</v>
      </c>
      <c r="B56" s="11"/>
      <c r="C56" s="17"/>
      <c r="E56" s="158">
        <f>SUBTOTAL(9,E47:E55)</f>
        <v>743983574.37000012</v>
      </c>
      <c r="F56" s="159"/>
      <c r="G56" s="31">
        <f>SUBTOTAL(9,G47:G55)</f>
        <v>109906089.95000002</v>
      </c>
      <c r="H56" s="55"/>
      <c r="I56" s="53">
        <f>+ROUND(G56/E56*100,2)</f>
        <v>14.77</v>
      </c>
      <c r="J56" s="55"/>
      <c r="K56" s="80"/>
      <c r="L56" s="55"/>
      <c r="M56" s="75"/>
      <c r="O56" s="20"/>
      <c r="P56" s="55"/>
      <c r="Q56" s="53">
        <v>3.5837783846829954</v>
      </c>
      <c r="R56" s="44"/>
      <c r="S56" s="53">
        <f>+ROUND(U56/E56*100,2)</f>
        <v>4.41</v>
      </c>
      <c r="T56" s="31"/>
      <c r="U56" s="31">
        <f>SUBTOTAL(9,U47:U55)</f>
        <v>32782930</v>
      </c>
      <c r="V56" s="67"/>
      <c r="W56" s="31">
        <f>SUBTOTAL(9,W47:W55)</f>
        <v>8779107.3298064619</v>
      </c>
    </row>
    <row r="57" spans="1:23" s="13" customFormat="1" ht="13" x14ac:dyDescent="0.3">
      <c r="A57" s="131"/>
      <c r="B57" s="11"/>
      <c r="C57" s="17"/>
      <c r="E57" s="16"/>
      <c r="G57" s="30"/>
      <c r="H57" s="44"/>
      <c r="I57" s="44"/>
      <c r="J57" s="44"/>
      <c r="K57" s="77"/>
      <c r="L57" s="44"/>
      <c r="M57" s="72"/>
      <c r="O57" s="20"/>
      <c r="P57" s="44"/>
      <c r="Q57" s="44"/>
      <c r="R57" s="44"/>
      <c r="S57" s="44"/>
      <c r="T57" s="30"/>
      <c r="U57" s="30"/>
      <c r="V57" s="60"/>
      <c r="W57" s="30"/>
    </row>
    <row r="58" spans="1:23" s="13" customFormat="1" ht="13" x14ac:dyDescent="0.3">
      <c r="A58" s="131" t="s">
        <v>71</v>
      </c>
      <c r="B58" s="11"/>
      <c r="C58" s="17"/>
      <c r="E58" s="16"/>
      <c r="G58" s="30"/>
      <c r="H58" s="44"/>
      <c r="I58" s="44"/>
      <c r="J58" s="44"/>
      <c r="K58" s="77"/>
      <c r="L58" s="44"/>
      <c r="M58" s="72"/>
      <c r="O58" s="20"/>
      <c r="P58" s="44"/>
      <c r="Q58" s="44"/>
      <c r="R58" s="44"/>
      <c r="S58" s="44"/>
      <c r="T58" s="30"/>
      <c r="U58" s="30"/>
      <c r="V58" s="60"/>
      <c r="W58" s="30"/>
    </row>
    <row r="59" spans="1:23" ht="13" x14ac:dyDescent="0.3">
      <c r="A59" s="36"/>
      <c r="B59" s="3"/>
      <c r="C59" s="2"/>
      <c r="E59" s="15"/>
      <c r="G59" s="9"/>
      <c r="H59" s="43"/>
      <c r="I59" s="43"/>
      <c r="J59" s="43"/>
      <c r="K59" s="71"/>
      <c r="L59" s="43"/>
      <c r="M59" s="52"/>
      <c r="O59" s="47"/>
      <c r="P59" s="43"/>
      <c r="Q59" s="43"/>
      <c r="R59" s="43"/>
      <c r="S59" s="43"/>
      <c r="T59" s="9"/>
      <c r="U59" s="64"/>
      <c r="W59" s="64"/>
    </row>
    <row r="60" spans="1:23" ht="13" x14ac:dyDescent="0.3">
      <c r="A60" s="36"/>
      <c r="B60" s="11" t="s">
        <v>95</v>
      </c>
      <c r="C60" s="2"/>
      <c r="E60" s="15"/>
      <c r="G60" s="9"/>
      <c r="H60" s="43"/>
      <c r="I60" s="43"/>
      <c r="J60" s="43"/>
      <c r="K60" s="71"/>
      <c r="L60" s="43"/>
      <c r="M60" s="52"/>
      <c r="O60" s="47"/>
      <c r="P60" s="43"/>
      <c r="Q60" s="43"/>
      <c r="R60" s="43"/>
      <c r="S60" s="43"/>
      <c r="T60" s="9"/>
      <c r="U60" s="64"/>
      <c r="W60" s="64"/>
    </row>
    <row r="61" spans="1:23" ht="13" x14ac:dyDescent="0.3">
      <c r="A61" s="36"/>
      <c r="B61" s="3">
        <v>341</v>
      </c>
      <c r="C61" s="2" t="s">
        <v>6</v>
      </c>
      <c r="E61" s="15">
        <v>393761818.13</v>
      </c>
      <c r="G61" s="9">
        <v>35622011.740000002</v>
      </c>
      <c r="H61" s="43"/>
      <c r="I61" s="43">
        <f t="shared" ref="I61:I68" si="11">+ROUND(G61/E61*100,2)</f>
        <v>9.0500000000000007</v>
      </c>
      <c r="J61" s="43"/>
      <c r="K61" s="43">
        <v>37.777777777777779</v>
      </c>
      <c r="L61" s="43"/>
      <c r="M61" s="43">
        <v>34.51</v>
      </c>
      <c r="O61" s="47">
        <v>-2</v>
      </c>
      <c r="P61" s="43"/>
      <c r="Q61" s="43">
        <v>2.7</v>
      </c>
      <c r="R61" s="43"/>
      <c r="S61" s="43">
        <f t="shared" ref="S61:S67" si="12">+ROUND(U61/E61*100,2)</f>
        <v>2.69</v>
      </c>
      <c r="T61" s="9"/>
      <c r="U61" s="64">
        <f t="shared" ref="U61:U67" si="13">+ROUND((ROUND((100-O61)/100*E61-G61,0))/M61,0)</f>
        <v>10606057</v>
      </c>
      <c r="W61" s="64">
        <f>U61-'Schedule 1A'!S61</f>
        <v>-813035.72576999851</v>
      </c>
    </row>
    <row r="62" spans="1:23" ht="13" x14ac:dyDescent="0.3">
      <c r="A62" s="36"/>
      <c r="B62" s="3">
        <v>342</v>
      </c>
      <c r="C62" s="2" t="s">
        <v>24</v>
      </c>
      <c r="E62" s="15">
        <v>69431783.629999995</v>
      </c>
      <c r="G62" s="9">
        <v>6044181.7599999998</v>
      </c>
      <c r="H62" s="43"/>
      <c r="I62" s="43">
        <f t="shared" si="11"/>
        <v>8.7100000000000009</v>
      </c>
      <c r="J62" s="43"/>
      <c r="K62" s="43">
        <v>34.219269102990033</v>
      </c>
      <c r="L62" s="43"/>
      <c r="M62" s="43">
        <v>31.38</v>
      </c>
      <c r="O62" s="47">
        <v>-3</v>
      </c>
      <c r="P62" s="43"/>
      <c r="Q62" s="43">
        <v>3.01</v>
      </c>
      <c r="R62" s="43"/>
      <c r="S62" s="43">
        <f t="shared" si="12"/>
        <v>3</v>
      </c>
      <c r="T62" s="9"/>
      <c r="U62" s="64">
        <f t="shared" si="13"/>
        <v>2086378</v>
      </c>
      <c r="W62" s="64">
        <f>U62-'Schedule 1A'!S62</f>
        <v>-135439.07615999971</v>
      </c>
    </row>
    <row r="63" spans="1:23" ht="13" x14ac:dyDescent="0.3">
      <c r="A63" s="36"/>
      <c r="B63" s="3">
        <v>343</v>
      </c>
      <c r="C63" s="2" t="s">
        <v>25</v>
      </c>
      <c r="E63" s="15">
        <v>531280265.47000003</v>
      </c>
      <c r="G63" s="82">
        <v>40251246.303173296</v>
      </c>
      <c r="H63" s="43"/>
      <c r="I63" s="43">
        <f t="shared" si="11"/>
        <v>7.58</v>
      </c>
      <c r="J63" s="43"/>
      <c r="K63" s="43">
        <v>31.152647975077883</v>
      </c>
      <c r="L63" s="43"/>
      <c r="M63" s="43">
        <v>28.68</v>
      </c>
      <c r="O63" s="47">
        <v>0</v>
      </c>
      <c r="P63" s="43"/>
      <c r="Q63" s="43">
        <v>3.21</v>
      </c>
      <c r="R63" s="43"/>
      <c r="S63" s="43">
        <f t="shared" si="12"/>
        <v>3.22</v>
      </c>
      <c r="T63" s="9"/>
      <c r="U63" s="64">
        <f t="shared" si="13"/>
        <v>17120956</v>
      </c>
      <c r="W63" s="64">
        <f>U63-'Schedule 1A'!S63</f>
        <v>61799.666360903531</v>
      </c>
    </row>
    <row r="64" spans="1:23" s="13" customFormat="1" ht="13" x14ac:dyDescent="0.3">
      <c r="A64" s="36"/>
      <c r="B64" s="3">
        <v>343.1</v>
      </c>
      <c r="C64" s="2" t="s">
        <v>108</v>
      </c>
      <c r="D64" s="4"/>
      <c r="E64" s="15">
        <v>172954461.56</v>
      </c>
      <c r="F64" s="4"/>
      <c r="G64" s="82">
        <v>26618075.226826709</v>
      </c>
      <c r="H64" s="43"/>
      <c r="I64" s="43">
        <f t="shared" si="11"/>
        <v>15.39</v>
      </c>
      <c r="J64" s="43"/>
      <c r="K64" s="43">
        <v>7.0011668611435249</v>
      </c>
      <c r="L64" s="43"/>
      <c r="M64" s="43">
        <v>4.8600000000000003</v>
      </c>
      <c r="N64" s="4"/>
      <c r="O64" s="47">
        <v>40</v>
      </c>
      <c r="P64" s="43"/>
      <c r="Q64" s="43">
        <v>8.57</v>
      </c>
      <c r="R64" s="43"/>
      <c r="S64" s="43">
        <f t="shared" si="12"/>
        <v>9.18</v>
      </c>
      <c r="T64" s="9"/>
      <c r="U64" s="64">
        <f t="shared" si="13"/>
        <v>15875433</v>
      </c>
      <c r="V64" s="4"/>
      <c r="W64" s="64">
        <f>U64-'Schedule 1A'!S64</f>
        <v>10321947.598575808</v>
      </c>
    </row>
    <row r="65" spans="1:23" ht="13" x14ac:dyDescent="0.3">
      <c r="A65" s="36"/>
      <c r="B65" s="3">
        <v>344</v>
      </c>
      <c r="C65" s="2" t="s">
        <v>26</v>
      </c>
      <c r="E65" s="15">
        <v>157685200.38999999</v>
      </c>
      <c r="G65" s="9">
        <v>14415676.41</v>
      </c>
      <c r="H65" s="43"/>
      <c r="I65" s="43">
        <f t="shared" si="11"/>
        <v>9.14</v>
      </c>
      <c r="J65" s="43"/>
      <c r="K65" s="43">
        <v>35.943060498220639</v>
      </c>
      <c r="L65" s="43"/>
      <c r="M65" s="43">
        <v>32.96</v>
      </c>
      <c r="O65" s="47">
        <v>-1</v>
      </c>
      <c r="P65" s="43"/>
      <c r="Q65" s="43">
        <v>2.81</v>
      </c>
      <c r="R65" s="43"/>
      <c r="S65" s="43">
        <f t="shared" si="12"/>
        <v>2.79</v>
      </c>
      <c r="T65" s="9"/>
      <c r="U65" s="64">
        <f t="shared" si="13"/>
        <v>4394611</v>
      </c>
      <c r="W65" s="64">
        <f>U65-'Schedule 1A'!S65</f>
        <v>-178259.81130999885</v>
      </c>
    </row>
    <row r="66" spans="1:23" s="13" customFormat="1" ht="13" x14ac:dyDescent="0.3">
      <c r="A66" s="36"/>
      <c r="B66" s="3">
        <v>345</v>
      </c>
      <c r="C66" s="2" t="s">
        <v>22</v>
      </c>
      <c r="D66" s="4"/>
      <c r="E66" s="15">
        <v>42764762.640000001</v>
      </c>
      <c r="F66" s="4"/>
      <c r="G66" s="9">
        <v>4081304.11</v>
      </c>
      <c r="H66" s="43"/>
      <c r="I66" s="43">
        <f t="shared" si="11"/>
        <v>9.5399999999999991</v>
      </c>
      <c r="J66" s="43"/>
      <c r="K66" s="43">
        <v>35.789473684210527</v>
      </c>
      <c r="L66" s="43"/>
      <c r="M66" s="43">
        <v>32.49</v>
      </c>
      <c r="N66" s="4"/>
      <c r="O66" s="47">
        <v>-2</v>
      </c>
      <c r="P66" s="43"/>
      <c r="Q66" s="43">
        <v>2.85</v>
      </c>
      <c r="R66" s="43"/>
      <c r="S66" s="43">
        <f t="shared" si="12"/>
        <v>2.85</v>
      </c>
      <c r="T66" s="9"/>
      <c r="U66" s="64">
        <f t="shared" si="13"/>
        <v>1216951</v>
      </c>
      <c r="V66" s="4"/>
      <c r="W66" s="64">
        <f>U66-'Schedule 1A'!S66</f>
        <v>-151521.40448000003</v>
      </c>
    </row>
    <row r="67" spans="1:23" ht="13" x14ac:dyDescent="0.3">
      <c r="A67" s="36"/>
      <c r="B67" s="3">
        <v>346</v>
      </c>
      <c r="C67" s="2" t="s">
        <v>23</v>
      </c>
      <c r="E67" s="153">
        <v>27646085.18</v>
      </c>
      <c r="G67" s="10">
        <v>2566406.86</v>
      </c>
      <c r="H67" s="43"/>
      <c r="I67" s="43">
        <f t="shared" si="11"/>
        <v>9.2799999999999994</v>
      </c>
      <c r="J67" s="43"/>
      <c r="K67" s="43">
        <v>31.343283582089548</v>
      </c>
      <c r="L67" s="43"/>
      <c r="M67" s="43">
        <v>28.45</v>
      </c>
      <c r="O67" s="47">
        <v>-5</v>
      </c>
      <c r="P67" s="43"/>
      <c r="Q67" s="43">
        <v>3.35</v>
      </c>
      <c r="R67" s="43"/>
      <c r="S67" s="43">
        <f t="shared" si="12"/>
        <v>3.36</v>
      </c>
      <c r="T67" s="9"/>
      <c r="U67" s="10">
        <f t="shared" si="13"/>
        <v>930122</v>
      </c>
      <c r="W67" s="10">
        <f>U67-'Schedule 1A'!S67</f>
        <v>73093.359419999877</v>
      </c>
    </row>
    <row r="68" spans="1:23" s="13" customFormat="1" ht="13" x14ac:dyDescent="0.3">
      <c r="A68" s="131"/>
      <c r="B68" s="11" t="s">
        <v>148</v>
      </c>
      <c r="C68" s="17"/>
      <c r="E68" s="154">
        <f>SUBTOTAL(9,E61:E67)</f>
        <v>1395524377</v>
      </c>
      <c r="G68" s="45">
        <f>SUBTOTAL(9,G61:G67)</f>
        <v>129598902.41000001</v>
      </c>
      <c r="H68" s="44"/>
      <c r="I68" s="44">
        <f t="shared" si="11"/>
        <v>9.2899999999999991</v>
      </c>
      <c r="J68" s="44"/>
      <c r="K68" s="77"/>
      <c r="L68" s="44"/>
      <c r="M68" s="72"/>
      <c r="O68" s="20"/>
      <c r="P68" s="44"/>
      <c r="Q68" s="44">
        <v>3.6669838389917997</v>
      </c>
      <c r="R68" s="44"/>
      <c r="S68" s="44">
        <f t="shared" ref="S68" si="14">+ROUND(U68/E68*100,2)</f>
        <v>3.74</v>
      </c>
      <c r="T68" s="30"/>
      <c r="U68" s="45">
        <f>SUBTOTAL(9,U61:U67)</f>
        <v>52230508</v>
      </c>
      <c r="V68" s="60"/>
      <c r="W68" s="45">
        <f>SUBTOTAL(9,W61:W67)</f>
        <v>9178584.6066367123</v>
      </c>
    </row>
    <row r="69" spans="1:23" ht="13" x14ac:dyDescent="0.3">
      <c r="A69" s="36"/>
      <c r="B69" s="3"/>
      <c r="C69" s="2"/>
      <c r="E69" s="15"/>
      <c r="G69" s="9"/>
      <c r="H69" s="43"/>
      <c r="I69" s="43"/>
      <c r="J69" s="43"/>
      <c r="K69" s="71"/>
      <c r="L69" s="43"/>
      <c r="M69" s="52"/>
      <c r="O69" s="47"/>
      <c r="P69" s="43"/>
      <c r="Q69" s="43"/>
      <c r="R69" s="43"/>
      <c r="S69" s="43"/>
      <c r="T69" s="9"/>
      <c r="U69" s="64"/>
      <c r="W69" s="64"/>
    </row>
    <row r="70" spans="1:23" s="13" customFormat="1" ht="13" x14ac:dyDescent="0.3">
      <c r="A70" s="131" t="s">
        <v>72</v>
      </c>
      <c r="B70" s="11"/>
      <c r="C70" s="17"/>
      <c r="E70" s="158">
        <f>SUBTOTAL(9,E61:E69)</f>
        <v>1395524377</v>
      </c>
      <c r="F70" s="159"/>
      <c r="G70" s="31">
        <f>SUBTOTAL(9,G61:G69)</f>
        <v>129598902.41000001</v>
      </c>
      <c r="H70" s="55"/>
      <c r="I70" s="53">
        <f>+ROUND(G70/E70*100,2)</f>
        <v>9.2899999999999991</v>
      </c>
      <c r="J70" s="55"/>
      <c r="K70" s="80"/>
      <c r="L70" s="55"/>
      <c r="M70" s="75"/>
      <c r="O70" s="20"/>
      <c r="P70" s="55"/>
      <c r="Q70" s="53">
        <v>3.6669838389917997</v>
      </c>
      <c r="R70" s="53"/>
      <c r="S70" s="53">
        <f>+ROUND(U70/E70*100,2)</f>
        <v>3.74</v>
      </c>
      <c r="T70" s="31"/>
      <c r="U70" s="31">
        <f>SUBTOTAL(9,U61:U69)</f>
        <v>52230508</v>
      </c>
      <c r="V70" s="67"/>
      <c r="W70" s="31">
        <f>SUBTOTAL(9,W61:W69)</f>
        <v>9178584.6066367123</v>
      </c>
    </row>
    <row r="71" spans="1:23" s="13" customFormat="1" ht="13" x14ac:dyDescent="0.3">
      <c r="A71" s="131"/>
      <c r="B71" s="11"/>
      <c r="C71" s="17"/>
      <c r="E71" s="16"/>
      <c r="G71" s="30"/>
      <c r="H71" s="44"/>
      <c r="I71" s="44"/>
      <c r="J71" s="44"/>
      <c r="K71" s="77"/>
      <c r="L71" s="44"/>
      <c r="M71" s="72"/>
      <c r="O71" s="20"/>
      <c r="P71" s="44"/>
      <c r="Q71" s="44"/>
      <c r="R71" s="44"/>
      <c r="S71" s="44"/>
      <c r="T71" s="30"/>
      <c r="U71" s="30"/>
      <c r="V71" s="60"/>
      <c r="W71" s="30"/>
    </row>
    <row r="72" spans="1:23" s="13" customFormat="1" ht="13" x14ac:dyDescent="0.3">
      <c r="A72" s="131" t="s">
        <v>73</v>
      </c>
      <c r="B72" s="11"/>
      <c r="C72" s="17"/>
      <c r="E72" s="16"/>
      <c r="G72" s="30"/>
      <c r="H72" s="44"/>
      <c r="I72" s="44"/>
      <c r="J72" s="44"/>
      <c r="K72" s="77"/>
      <c r="L72" s="44"/>
      <c r="M72" s="72"/>
      <c r="O72" s="20"/>
      <c r="P72" s="44"/>
      <c r="Q72" s="44"/>
      <c r="R72" s="44"/>
      <c r="S72" s="44"/>
      <c r="T72" s="30"/>
      <c r="U72" s="30"/>
      <c r="V72" s="60"/>
      <c r="W72" s="30"/>
    </row>
    <row r="73" spans="1:23" ht="13" x14ac:dyDescent="0.3">
      <c r="A73" s="36"/>
      <c r="B73" s="3"/>
      <c r="C73" s="2"/>
      <c r="E73" s="15"/>
      <c r="G73" s="9"/>
      <c r="H73" s="43"/>
      <c r="I73" s="43"/>
      <c r="J73" s="43"/>
      <c r="K73" s="71"/>
      <c r="L73" s="43"/>
      <c r="M73" s="52"/>
      <c r="O73" s="47"/>
      <c r="P73" s="43"/>
      <c r="Q73" s="43"/>
      <c r="R73" s="43"/>
      <c r="S73" s="43"/>
      <c r="T73" s="9"/>
      <c r="U73" s="64"/>
      <c r="W73" s="64"/>
    </row>
    <row r="74" spans="1:23" ht="13" x14ac:dyDescent="0.3">
      <c r="A74" s="36"/>
      <c r="B74" s="11" t="s">
        <v>97</v>
      </c>
      <c r="C74" s="2"/>
      <c r="E74" s="15"/>
      <c r="G74" s="9"/>
      <c r="H74" s="43"/>
      <c r="I74" s="43"/>
      <c r="J74" s="43"/>
      <c r="K74" s="71"/>
      <c r="L74" s="43"/>
      <c r="M74" s="52"/>
      <c r="O74" s="47"/>
      <c r="P74" s="43"/>
      <c r="Q74" s="43"/>
      <c r="R74" s="43"/>
      <c r="S74" s="43"/>
      <c r="T74" s="9"/>
      <c r="U74" s="64"/>
      <c r="W74" s="64"/>
    </row>
    <row r="75" spans="1:23" ht="13" x14ac:dyDescent="0.3">
      <c r="A75" s="36"/>
      <c r="B75" s="3">
        <v>341</v>
      </c>
      <c r="C75" s="2" t="s">
        <v>6</v>
      </c>
      <c r="E75" s="15">
        <v>69798393.700000003</v>
      </c>
      <c r="G75" s="9">
        <v>41286444.219999999</v>
      </c>
      <c r="H75" s="43"/>
      <c r="I75" s="43">
        <f t="shared" ref="I75:I82" si="15">+ROUND(G75/E75*100,2)</f>
        <v>59.15</v>
      </c>
      <c r="J75" s="43"/>
      <c r="K75" s="43">
        <v>37.090909090909093</v>
      </c>
      <c r="L75" s="43"/>
      <c r="M75" s="43">
        <v>21.56</v>
      </c>
      <c r="O75" s="47">
        <v>-2</v>
      </c>
      <c r="P75" s="43"/>
      <c r="Q75" s="43">
        <v>2.75</v>
      </c>
      <c r="R75" s="43"/>
      <c r="S75" s="43">
        <f t="shared" ref="S75:S81" si="16">+ROUND(U75/E75*100,2)</f>
        <v>1.99</v>
      </c>
      <c r="T75" s="9"/>
      <c r="U75" s="64">
        <f t="shared" ref="U75:U81" si="17">+ROUND((ROUND((100-O75)/100*E75-G75,0))/M75,0)</f>
        <v>1387195</v>
      </c>
      <c r="W75" s="64">
        <f>U75-'Schedule 1A'!S75</f>
        <v>-636958.41729999986</v>
      </c>
    </row>
    <row r="76" spans="1:23" ht="13" x14ac:dyDescent="0.3">
      <c r="A76" s="36"/>
      <c r="B76" s="3">
        <v>342</v>
      </c>
      <c r="C76" s="2" t="s">
        <v>24</v>
      </c>
      <c r="E76" s="15">
        <v>13953762.380000001</v>
      </c>
      <c r="G76" s="9">
        <v>8096144.6900000004</v>
      </c>
      <c r="H76" s="43"/>
      <c r="I76" s="43">
        <f t="shared" si="15"/>
        <v>58.02</v>
      </c>
      <c r="J76" s="43"/>
      <c r="K76" s="43">
        <v>33.66013071895425</v>
      </c>
      <c r="L76" s="43"/>
      <c r="M76" s="43">
        <v>19.95</v>
      </c>
      <c r="O76" s="47">
        <v>-3</v>
      </c>
      <c r="P76" s="43"/>
      <c r="Q76" s="43">
        <v>3.06</v>
      </c>
      <c r="R76" s="43"/>
      <c r="S76" s="43">
        <f t="shared" si="16"/>
        <v>2.25</v>
      </c>
      <c r="T76" s="9"/>
      <c r="U76" s="64">
        <f t="shared" si="17"/>
        <v>314598</v>
      </c>
      <c r="W76" s="64">
        <f>U76-'Schedule 1A'!S76</f>
        <v>-131922.39616000006</v>
      </c>
    </row>
    <row r="77" spans="1:23" ht="13" x14ac:dyDescent="0.3">
      <c r="A77" s="36"/>
      <c r="B77" s="3">
        <v>343</v>
      </c>
      <c r="C77" s="2" t="s">
        <v>25</v>
      </c>
      <c r="E77" s="15">
        <v>182523169.34999999</v>
      </c>
      <c r="G77" s="82">
        <v>83394751.183233961</v>
      </c>
      <c r="H77" s="43"/>
      <c r="I77" s="43">
        <f t="shared" si="15"/>
        <v>45.69</v>
      </c>
      <c r="J77" s="43"/>
      <c r="K77" s="43">
        <v>28.901734104046245</v>
      </c>
      <c r="L77" s="43"/>
      <c r="M77" s="43">
        <v>18.86</v>
      </c>
      <c r="O77" s="47">
        <v>0</v>
      </c>
      <c r="P77" s="43"/>
      <c r="Q77" s="43">
        <v>3.46</v>
      </c>
      <c r="R77" s="43"/>
      <c r="S77" s="43">
        <f t="shared" si="16"/>
        <v>2.88</v>
      </c>
      <c r="T77" s="9"/>
      <c r="U77" s="64">
        <f t="shared" si="17"/>
        <v>5256014</v>
      </c>
      <c r="W77" s="64">
        <f>U77-'Schedule 1A'!S77</f>
        <v>-604718.05203357153</v>
      </c>
    </row>
    <row r="78" spans="1:23" s="13" customFormat="1" ht="13" x14ac:dyDescent="0.3">
      <c r="A78" s="36"/>
      <c r="B78" s="3">
        <v>343.1</v>
      </c>
      <c r="C78" s="2" t="s">
        <v>108</v>
      </c>
      <c r="D78" s="4"/>
      <c r="E78" s="15">
        <v>44934557.280000001</v>
      </c>
      <c r="F78" s="4"/>
      <c r="G78" s="82">
        <v>17248963.916766029</v>
      </c>
      <c r="H78" s="43"/>
      <c r="I78" s="43">
        <f t="shared" si="15"/>
        <v>38.39</v>
      </c>
      <c r="J78" s="43"/>
      <c r="K78" s="43">
        <v>7.001166861143524</v>
      </c>
      <c r="L78" s="43"/>
      <c r="M78" s="43">
        <v>3.05</v>
      </c>
      <c r="N78" s="4"/>
      <c r="O78" s="47">
        <v>40</v>
      </c>
      <c r="P78" s="43"/>
      <c r="Q78" s="43">
        <v>8.57</v>
      </c>
      <c r="R78" s="43"/>
      <c r="S78" s="43">
        <f t="shared" si="16"/>
        <v>7.09</v>
      </c>
      <c r="T78" s="9"/>
      <c r="U78" s="64">
        <f t="shared" si="17"/>
        <v>3184187</v>
      </c>
      <c r="V78" s="4"/>
      <c r="W78" s="64">
        <f>U78-'Schedule 1A'!S78</f>
        <v>1741359.7631474284</v>
      </c>
    </row>
    <row r="79" spans="1:23" s="13" customFormat="1" ht="13" x14ac:dyDescent="0.3">
      <c r="A79" s="36"/>
      <c r="B79" s="3">
        <v>344</v>
      </c>
      <c r="C79" s="2" t="s">
        <v>26</v>
      </c>
      <c r="D79" s="4"/>
      <c r="E79" s="15">
        <v>31648557.16</v>
      </c>
      <c r="F79" s="4"/>
      <c r="G79" s="9">
        <v>15992213.029999999</v>
      </c>
      <c r="H79" s="43"/>
      <c r="I79" s="43">
        <f t="shared" si="15"/>
        <v>50.53</v>
      </c>
      <c r="J79" s="43"/>
      <c r="K79" s="43">
        <v>35.438596491228068</v>
      </c>
      <c r="L79" s="43"/>
      <c r="M79" s="43">
        <v>20.86</v>
      </c>
      <c r="N79" s="4"/>
      <c r="O79" s="47">
        <v>-1</v>
      </c>
      <c r="P79" s="43"/>
      <c r="Q79" s="43">
        <v>2.85</v>
      </c>
      <c r="R79" s="43"/>
      <c r="S79" s="43">
        <f t="shared" si="16"/>
        <v>2.42</v>
      </c>
      <c r="T79" s="9"/>
      <c r="U79" s="64">
        <f t="shared" si="17"/>
        <v>765716</v>
      </c>
      <c r="V79" s="4"/>
      <c r="W79" s="64">
        <f>U79-'Schedule 1A'!S79</f>
        <v>-152092.15763999999</v>
      </c>
    </row>
    <row r="80" spans="1:23" ht="13" x14ac:dyDescent="0.3">
      <c r="A80" s="36"/>
      <c r="B80" s="3">
        <v>345</v>
      </c>
      <c r="C80" s="2" t="s">
        <v>22</v>
      </c>
      <c r="E80" s="15">
        <v>41061107.530000001</v>
      </c>
      <c r="G80" s="9">
        <v>25068277.91</v>
      </c>
      <c r="H80" s="43"/>
      <c r="I80" s="43">
        <f t="shared" si="15"/>
        <v>61.05</v>
      </c>
      <c r="J80" s="43"/>
      <c r="K80" s="43">
        <v>35.051546391752581</v>
      </c>
      <c r="L80" s="43"/>
      <c r="M80" s="43">
        <v>20.309999999999999</v>
      </c>
      <c r="O80" s="47">
        <v>-2</v>
      </c>
      <c r="P80" s="43"/>
      <c r="Q80" s="43">
        <v>2.91</v>
      </c>
      <c r="R80" s="43"/>
      <c r="S80" s="43">
        <f t="shared" si="16"/>
        <v>2.02</v>
      </c>
      <c r="T80" s="9"/>
      <c r="U80" s="64">
        <f t="shared" si="17"/>
        <v>827871</v>
      </c>
      <c r="W80" s="64">
        <f>U80-'Schedule 1A'!S80</f>
        <v>-486084.44096000004</v>
      </c>
    </row>
    <row r="81" spans="1:23" ht="13" x14ac:dyDescent="0.3">
      <c r="A81" s="36"/>
      <c r="B81" s="3">
        <v>346</v>
      </c>
      <c r="C81" s="2" t="s">
        <v>23</v>
      </c>
      <c r="E81" s="153">
        <v>8741463.6400000006</v>
      </c>
      <c r="G81" s="10">
        <v>4529058.8</v>
      </c>
      <c r="H81" s="43"/>
      <c r="I81" s="43">
        <f t="shared" si="15"/>
        <v>51.81</v>
      </c>
      <c r="J81" s="43"/>
      <c r="K81" s="43">
        <v>27.925531914893622</v>
      </c>
      <c r="L81" s="43"/>
      <c r="M81" s="43">
        <v>18.57</v>
      </c>
      <c r="O81" s="47">
        <v>-5</v>
      </c>
      <c r="P81" s="43"/>
      <c r="Q81" s="43">
        <v>3.76</v>
      </c>
      <c r="R81" s="43"/>
      <c r="S81" s="43">
        <f t="shared" si="16"/>
        <v>2.86</v>
      </c>
      <c r="T81" s="9"/>
      <c r="U81" s="10">
        <f t="shared" si="17"/>
        <v>250376</v>
      </c>
      <c r="W81" s="10">
        <f>U81-'Schedule 1A'!S81</f>
        <v>-20609.372840000084</v>
      </c>
    </row>
    <row r="82" spans="1:23" s="13" customFormat="1" ht="13" x14ac:dyDescent="0.3">
      <c r="A82" s="131"/>
      <c r="B82" s="11" t="s">
        <v>149</v>
      </c>
      <c r="C82" s="17"/>
      <c r="E82" s="154">
        <f>SUBTOTAL(9,E75:E81)</f>
        <v>392661011.04000008</v>
      </c>
      <c r="G82" s="45">
        <f>SUBTOTAL(9,G75:G81)</f>
        <v>195615853.75</v>
      </c>
      <c r="H82" s="44"/>
      <c r="I82" s="44">
        <f t="shared" si="15"/>
        <v>49.82</v>
      </c>
      <c r="J82" s="44"/>
      <c r="K82" s="77"/>
      <c r="L82" s="44"/>
      <c r="M82" s="72"/>
      <c r="O82" s="20"/>
      <c r="P82" s="44"/>
      <c r="Q82" s="44">
        <v>3.804343923901643</v>
      </c>
      <c r="R82" s="44"/>
      <c r="S82" s="44">
        <f t="shared" ref="S82" si="18">+ROUND(U82/E82*100,2)</f>
        <v>3.05</v>
      </c>
      <c r="T82" s="30"/>
      <c r="U82" s="45">
        <f>SUBTOTAL(9,U75:U81)</f>
        <v>11985957</v>
      </c>
      <c r="V82" s="60"/>
      <c r="W82" s="45">
        <f>SUBTOTAL(9,W75:W81)</f>
        <v>-291025.0737861431</v>
      </c>
    </row>
    <row r="83" spans="1:23" ht="13" x14ac:dyDescent="0.3">
      <c r="A83" s="36"/>
      <c r="B83" s="3"/>
      <c r="C83" s="2"/>
      <c r="E83" s="15"/>
      <c r="G83" s="9"/>
      <c r="H83" s="43"/>
      <c r="I83" s="43"/>
      <c r="J83" s="43"/>
      <c r="K83" s="71"/>
      <c r="L83" s="43"/>
      <c r="M83" s="52"/>
      <c r="O83" s="47"/>
      <c r="P83" s="43"/>
      <c r="Q83" s="43"/>
      <c r="R83" s="43"/>
      <c r="S83" s="43"/>
      <c r="T83" s="9"/>
      <c r="U83" s="64"/>
      <c r="W83" s="64"/>
    </row>
    <row r="84" spans="1:23" s="13" customFormat="1" ht="13" x14ac:dyDescent="0.3">
      <c r="A84" s="131" t="s">
        <v>74</v>
      </c>
      <c r="B84" s="11"/>
      <c r="C84" s="17"/>
      <c r="E84" s="158">
        <f>SUBTOTAL(9,E75:E83)</f>
        <v>392661011.04000008</v>
      </c>
      <c r="F84" s="159"/>
      <c r="G84" s="31">
        <f>SUBTOTAL(9,G75:G83)</f>
        <v>195615853.75</v>
      </c>
      <c r="H84" s="55"/>
      <c r="I84" s="53">
        <f>+ROUND(G84/E84*100,2)</f>
        <v>49.82</v>
      </c>
      <c r="J84" s="55"/>
      <c r="K84" s="80"/>
      <c r="L84" s="55"/>
      <c r="M84" s="75"/>
      <c r="O84" s="20"/>
      <c r="P84" s="55"/>
      <c r="Q84" s="53">
        <v>3.804343923901643</v>
      </c>
      <c r="R84" s="53"/>
      <c r="S84" s="53">
        <f>+ROUND(U84/E84*100,2)</f>
        <v>3.05</v>
      </c>
      <c r="T84" s="31"/>
      <c r="U84" s="31">
        <f>SUBTOTAL(9,U75:U83)</f>
        <v>11985957</v>
      </c>
      <c r="V84" s="67"/>
      <c r="W84" s="31">
        <f>SUBTOTAL(9,W75:W83)</f>
        <v>-291025.0737861431</v>
      </c>
    </row>
    <row r="85" spans="1:23" s="13" customFormat="1" ht="13" x14ac:dyDescent="0.3">
      <c r="A85" s="131"/>
      <c r="B85" s="11"/>
      <c r="C85" s="17"/>
      <c r="E85" s="160"/>
      <c r="F85" s="161"/>
      <c r="G85" s="21"/>
      <c r="H85" s="44"/>
      <c r="I85" s="44"/>
      <c r="J85" s="44"/>
      <c r="K85" s="77"/>
      <c r="L85" s="44"/>
      <c r="M85" s="72"/>
      <c r="O85" s="20"/>
      <c r="P85" s="44"/>
      <c r="Q85" s="44"/>
      <c r="R85" s="44"/>
      <c r="S85" s="44"/>
      <c r="T85" s="21"/>
      <c r="U85" s="21"/>
      <c r="V85" s="68"/>
      <c r="W85" s="21"/>
    </row>
    <row r="86" spans="1:23" s="13" customFormat="1" ht="13" x14ac:dyDescent="0.3">
      <c r="A86" s="131" t="s">
        <v>112</v>
      </c>
      <c r="B86" s="11"/>
      <c r="C86" s="17"/>
      <c r="E86" s="16"/>
      <c r="G86" s="30"/>
      <c r="H86" s="44"/>
      <c r="I86" s="44"/>
      <c r="J86" s="44"/>
      <c r="K86" s="77"/>
      <c r="L86" s="44"/>
      <c r="M86" s="72"/>
      <c r="O86" s="20"/>
      <c r="P86" s="44"/>
      <c r="Q86" s="44"/>
      <c r="R86" s="44"/>
      <c r="S86" s="44"/>
      <c r="T86" s="30"/>
      <c r="U86" s="30"/>
      <c r="V86" s="60"/>
      <c r="W86" s="30"/>
    </row>
    <row r="87" spans="1:23" ht="13" x14ac:dyDescent="0.3">
      <c r="A87" s="36"/>
      <c r="B87" s="3"/>
      <c r="C87" s="2"/>
      <c r="E87" s="15"/>
      <c r="G87" s="9"/>
      <c r="H87" s="43"/>
      <c r="I87" s="43"/>
      <c r="J87" s="43"/>
      <c r="K87" s="71"/>
      <c r="L87" s="43"/>
      <c r="M87" s="52"/>
      <c r="O87" s="47"/>
      <c r="P87" s="43"/>
      <c r="Q87" s="43"/>
      <c r="R87" s="43"/>
      <c r="S87" s="43"/>
      <c r="T87" s="9"/>
      <c r="U87" s="64"/>
      <c r="W87" s="64"/>
    </row>
    <row r="88" spans="1:23" ht="13" x14ac:dyDescent="0.3">
      <c r="A88" s="36"/>
      <c r="B88" s="11" t="s">
        <v>58</v>
      </c>
      <c r="C88" s="2"/>
      <c r="E88" s="15"/>
      <c r="G88" s="9"/>
      <c r="H88" s="43"/>
      <c r="I88" s="43"/>
      <c r="J88" s="43"/>
      <c r="K88" s="71"/>
      <c r="L88" s="43"/>
      <c r="M88" s="52"/>
      <c r="O88" s="47"/>
      <c r="P88" s="43"/>
      <c r="Q88" s="43"/>
      <c r="R88" s="43"/>
      <c r="S88" s="43"/>
      <c r="T88" s="9"/>
      <c r="U88" s="64"/>
      <c r="W88" s="64"/>
    </row>
    <row r="89" spans="1:23" ht="13" x14ac:dyDescent="0.3">
      <c r="A89" s="36"/>
      <c r="B89" s="3">
        <v>341</v>
      </c>
      <c r="C89" s="2" t="s">
        <v>6</v>
      </c>
      <c r="E89" s="15">
        <v>58542237.030000001</v>
      </c>
      <c r="G89" s="9">
        <v>26839403</v>
      </c>
      <c r="H89" s="43"/>
      <c r="I89" s="43">
        <f t="shared" ref="I89:I96" si="19">+ROUND(G89/E89*100,2)</f>
        <v>45.85</v>
      </c>
      <c r="J89" s="43"/>
      <c r="K89" s="43">
        <v>31.874999999999996</v>
      </c>
      <c r="L89" s="43"/>
      <c r="M89" s="43">
        <v>16.96</v>
      </c>
      <c r="O89" s="47">
        <v>-2</v>
      </c>
      <c r="P89" s="43"/>
      <c r="Q89" s="43">
        <v>3.2</v>
      </c>
      <c r="R89" s="43"/>
      <c r="S89" s="43">
        <f t="shared" ref="S89:S95" si="20">+ROUND(U89/E89*100,2)</f>
        <v>3.31</v>
      </c>
      <c r="T89" s="9"/>
      <c r="U89" s="64">
        <f t="shared" ref="U89:U95" si="21">+ROUND((ROUND((100-O89)/100*E89-G89,0))/M89,0)</f>
        <v>1938307</v>
      </c>
      <c r="W89" s="64">
        <f>U89-'Schedule 1A'!S89</f>
        <v>240582.12612999999</v>
      </c>
    </row>
    <row r="90" spans="1:23" ht="13" x14ac:dyDescent="0.3">
      <c r="A90" s="36"/>
      <c r="B90" s="3">
        <v>342</v>
      </c>
      <c r="C90" s="2" t="s">
        <v>24</v>
      </c>
      <c r="E90" s="15">
        <v>17608053.710000001</v>
      </c>
      <c r="G90" s="9">
        <v>13523493.859999999</v>
      </c>
      <c r="H90" s="43"/>
      <c r="I90" s="43">
        <f t="shared" si="19"/>
        <v>76.8</v>
      </c>
      <c r="J90" s="43"/>
      <c r="K90" s="43">
        <v>31.402439024390247</v>
      </c>
      <c r="L90" s="43"/>
      <c r="M90" s="43">
        <v>15.9</v>
      </c>
      <c r="O90" s="47">
        <v>-3</v>
      </c>
      <c r="P90" s="43"/>
      <c r="Q90" s="43">
        <v>3.28</v>
      </c>
      <c r="R90" s="43"/>
      <c r="S90" s="43">
        <f t="shared" si="20"/>
        <v>1.65</v>
      </c>
      <c r="T90" s="9"/>
      <c r="U90" s="64">
        <f t="shared" si="21"/>
        <v>290113</v>
      </c>
      <c r="W90" s="64">
        <f>U90-'Schedule 1A'!S90</f>
        <v>-273344.71872</v>
      </c>
    </row>
    <row r="91" spans="1:23" s="13" customFormat="1" ht="13" x14ac:dyDescent="0.3">
      <c r="A91" s="36"/>
      <c r="B91" s="3">
        <v>343</v>
      </c>
      <c r="C91" s="2" t="s">
        <v>25</v>
      </c>
      <c r="D91" s="4"/>
      <c r="E91" s="15">
        <v>206256379.53</v>
      </c>
      <c r="F91" s="4"/>
      <c r="G91" s="82">
        <v>21049378.821712226</v>
      </c>
      <c r="H91" s="43"/>
      <c r="I91" s="43">
        <f t="shared" si="19"/>
        <v>10.210000000000001</v>
      </c>
      <c r="J91" s="43"/>
      <c r="K91" s="43">
        <v>22.371364653243852</v>
      </c>
      <c r="L91" s="43"/>
      <c r="M91" s="43">
        <v>15.54</v>
      </c>
      <c r="N91" s="4"/>
      <c r="O91" s="47">
        <v>0</v>
      </c>
      <c r="P91" s="43"/>
      <c r="Q91" s="43">
        <v>4.47</v>
      </c>
      <c r="R91" s="43"/>
      <c r="S91" s="43">
        <f t="shared" si="20"/>
        <v>5.78</v>
      </c>
      <c r="T91" s="9"/>
      <c r="U91" s="64">
        <f t="shared" si="21"/>
        <v>11918082</v>
      </c>
      <c r="V91" s="4"/>
      <c r="W91" s="64">
        <f>U91-'Schedule 1A'!S91</f>
        <v>5295287.8706152858</v>
      </c>
    </row>
    <row r="92" spans="1:23" s="13" customFormat="1" ht="13" x14ac:dyDescent="0.3">
      <c r="A92" s="36"/>
      <c r="B92" s="3">
        <v>343.1</v>
      </c>
      <c r="C92" s="2" t="s">
        <v>108</v>
      </c>
      <c r="D92" s="4"/>
      <c r="E92" s="15">
        <v>68581606.629999995</v>
      </c>
      <c r="F92" s="4"/>
      <c r="G92" s="82">
        <v>5763081.3182877777</v>
      </c>
      <c r="H92" s="43"/>
      <c r="I92" s="43">
        <f t="shared" si="19"/>
        <v>8.4</v>
      </c>
      <c r="J92" s="43"/>
      <c r="K92" s="43">
        <v>6.9930069930069925</v>
      </c>
      <c r="L92" s="43"/>
      <c r="M92" s="43">
        <v>3.91</v>
      </c>
      <c r="N92" s="4"/>
      <c r="O92" s="47">
        <v>40</v>
      </c>
      <c r="P92" s="43"/>
      <c r="Q92" s="43">
        <v>8.58</v>
      </c>
      <c r="R92" s="43"/>
      <c r="S92" s="43">
        <f t="shared" si="20"/>
        <v>13.2</v>
      </c>
      <c r="T92" s="9"/>
      <c r="U92" s="64">
        <f t="shared" si="21"/>
        <v>9050098</v>
      </c>
      <c r="V92" s="4"/>
      <c r="W92" s="64">
        <f>U92-'Schedule 1A'!S92</f>
        <v>6847975.2690186193</v>
      </c>
    </row>
    <row r="93" spans="1:23" ht="13" x14ac:dyDescent="0.3">
      <c r="A93" s="36"/>
      <c r="B93" s="3">
        <v>344</v>
      </c>
      <c r="C93" s="2" t="s">
        <v>26</v>
      </c>
      <c r="E93" s="15">
        <v>44821508.700000003</v>
      </c>
      <c r="G93" s="9">
        <v>29561305.600000001</v>
      </c>
      <c r="H93" s="43"/>
      <c r="I93" s="43">
        <f t="shared" si="19"/>
        <v>65.95</v>
      </c>
      <c r="J93" s="43"/>
      <c r="K93" s="43">
        <v>35.563380281690144</v>
      </c>
      <c r="L93" s="43"/>
      <c r="M93" s="43">
        <v>16.43</v>
      </c>
      <c r="O93" s="47">
        <v>-1</v>
      </c>
      <c r="P93" s="43"/>
      <c r="Q93" s="43">
        <v>2.84</v>
      </c>
      <c r="R93" s="43"/>
      <c r="S93" s="43">
        <f t="shared" si="20"/>
        <v>2.13</v>
      </c>
      <c r="T93" s="9"/>
      <c r="U93" s="64">
        <f t="shared" si="21"/>
        <v>956081</v>
      </c>
      <c r="W93" s="64">
        <f>U93-'Schedule 1A'!S93</f>
        <v>-343742.75230000005</v>
      </c>
    </row>
    <row r="94" spans="1:23" ht="13" x14ac:dyDescent="0.3">
      <c r="A94" s="36"/>
      <c r="B94" s="3">
        <v>345</v>
      </c>
      <c r="C94" s="2" t="s">
        <v>22</v>
      </c>
      <c r="E94" s="15">
        <v>45701371.039999999</v>
      </c>
      <c r="G94" s="9">
        <v>17411281.039999999</v>
      </c>
      <c r="H94" s="43"/>
      <c r="I94" s="43">
        <f t="shared" si="19"/>
        <v>38.1</v>
      </c>
      <c r="J94" s="43"/>
      <c r="K94" s="43">
        <v>26.020408163265305</v>
      </c>
      <c r="L94" s="43"/>
      <c r="M94" s="43">
        <v>16.510000000000002</v>
      </c>
      <c r="O94" s="47">
        <v>-2</v>
      </c>
      <c r="P94" s="43"/>
      <c r="Q94" s="43">
        <v>3.92</v>
      </c>
      <c r="R94" s="43"/>
      <c r="S94" s="43">
        <f t="shared" si="20"/>
        <v>3.87</v>
      </c>
      <c r="T94" s="9"/>
      <c r="U94" s="64">
        <f t="shared" si="21"/>
        <v>1768874</v>
      </c>
      <c r="W94" s="64">
        <f>U94-'Schedule 1A'!S94</f>
        <v>306430.12672000006</v>
      </c>
    </row>
    <row r="95" spans="1:23" ht="13" x14ac:dyDescent="0.3">
      <c r="A95" s="36"/>
      <c r="B95" s="3">
        <v>346</v>
      </c>
      <c r="C95" s="2" t="s">
        <v>23</v>
      </c>
      <c r="E95" s="153">
        <v>9041568.4399999995</v>
      </c>
      <c r="G95" s="10">
        <v>957753.22</v>
      </c>
      <c r="H95" s="43"/>
      <c r="I95" s="43">
        <f t="shared" si="19"/>
        <v>10.59</v>
      </c>
      <c r="J95" s="43"/>
      <c r="K95" s="43">
        <v>23.17880794701987</v>
      </c>
      <c r="L95" s="43"/>
      <c r="M95" s="43">
        <v>15.48</v>
      </c>
      <c r="O95" s="47">
        <v>-5</v>
      </c>
      <c r="P95" s="43"/>
      <c r="Q95" s="43">
        <v>4.53</v>
      </c>
      <c r="R95" s="43"/>
      <c r="S95" s="43">
        <f t="shared" si="20"/>
        <v>6.1</v>
      </c>
      <c r="T95" s="9"/>
      <c r="U95" s="10">
        <f t="shared" si="21"/>
        <v>551414</v>
      </c>
      <c r="W95" s="10">
        <f>U95-'Schedule 1A'!S95</f>
        <v>271125.37835999997</v>
      </c>
    </row>
    <row r="96" spans="1:23" s="13" customFormat="1" ht="13" x14ac:dyDescent="0.3">
      <c r="A96" s="131"/>
      <c r="B96" s="11" t="s">
        <v>150</v>
      </c>
      <c r="C96" s="17"/>
      <c r="E96" s="16">
        <f>SUBTOTAL(9,E89:E95)</f>
        <v>450552725.07999998</v>
      </c>
      <c r="G96" s="30">
        <f>SUBTOTAL(9,G89:G95)</f>
        <v>115105696.85999998</v>
      </c>
      <c r="H96" s="44"/>
      <c r="I96" s="44">
        <f t="shared" si="19"/>
        <v>25.55</v>
      </c>
      <c r="J96" s="44"/>
      <c r="K96" s="77"/>
      <c r="L96" s="44"/>
      <c r="M96" s="72"/>
      <c r="O96" s="20"/>
      <c r="P96" s="44"/>
      <c r="Q96" s="44">
        <v>4.667348399444065</v>
      </c>
      <c r="R96" s="44"/>
      <c r="S96" s="44">
        <f t="shared" ref="S96" si="22">+ROUND(U96/E96*100,2)</f>
        <v>5.88</v>
      </c>
      <c r="T96" s="30"/>
      <c r="U96" s="30">
        <f>SUBTOTAL(9,U89:U95)</f>
        <v>26472969</v>
      </c>
      <c r="V96" s="60"/>
      <c r="W96" s="30">
        <f>SUBTOTAL(9,W89:W95)</f>
        <v>12344313.299823904</v>
      </c>
    </row>
    <row r="97" spans="1:23" ht="13" x14ac:dyDescent="0.3">
      <c r="A97" s="36"/>
      <c r="B97" s="3"/>
      <c r="C97" s="2"/>
      <c r="E97" s="15"/>
      <c r="G97" s="9"/>
      <c r="H97" s="43"/>
      <c r="I97" s="43"/>
      <c r="J97" s="43"/>
      <c r="K97" s="71"/>
      <c r="L97" s="43"/>
      <c r="M97" s="52"/>
      <c r="O97" s="47"/>
      <c r="P97" s="43"/>
      <c r="Q97" s="43"/>
      <c r="R97" s="43"/>
      <c r="S97" s="43"/>
      <c r="T97" s="9"/>
      <c r="U97" s="64"/>
      <c r="W97" s="64"/>
    </row>
    <row r="98" spans="1:23" ht="13" x14ac:dyDescent="0.3">
      <c r="A98" s="36"/>
      <c r="B98" s="11" t="s">
        <v>59</v>
      </c>
      <c r="C98" s="2"/>
      <c r="E98" s="15"/>
      <c r="G98" s="9"/>
      <c r="H98" s="43"/>
      <c r="I98" s="43"/>
      <c r="J98" s="43"/>
      <c r="K98" s="71"/>
      <c r="L98" s="43"/>
      <c r="M98" s="52"/>
      <c r="O98" s="47"/>
      <c r="P98" s="43"/>
      <c r="Q98" s="43"/>
      <c r="R98" s="43"/>
      <c r="S98" s="43"/>
      <c r="T98" s="9"/>
      <c r="U98" s="64"/>
      <c r="W98" s="64"/>
    </row>
    <row r="99" spans="1:23" ht="13" x14ac:dyDescent="0.3">
      <c r="A99" s="36"/>
      <c r="B99" s="3">
        <v>341</v>
      </c>
      <c r="C99" s="2" t="s">
        <v>6</v>
      </c>
      <c r="E99" s="15">
        <v>19003582.710000001</v>
      </c>
      <c r="G99" s="9">
        <v>15612830.68</v>
      </c>
      <c r="H99" s="43"/>
      <c r="I99" s="43">
        <f t="shared" ref="I99:I106" si="23">+ROUND(G99/E99*100,2)</f>
        <v>82.16</v>
      </c>
      <c r="J99" s="43"/>
      <c r="K99" s="43">
        <v>37.090909090909086</v>
      </c>
      <c r="L99" s="43"/>
      <c r="M99" s="43">
        <v>20.63</v>
      </c>
      <c r="O99" s="47">
        <v>-2</v>
      </c>
      <c r="P99" s="43"/>
      <c r="Q99" s="43">
        <v>2.75</v>
      </c>
      <c r="R99" s="43"/>
      <c r="S99" s="43">
        <f t="shared" ref="S99:S105" si="24">+ROUND(U99/E99*100,2)</f>
        <v>0.96</v>
      </c>
      <c r="T99" s="9"/>
      <c r="U99" s="64">
        <f t="shared" ref="U99:U105" si="25">+ROUND((ROUND((100-O99)/100*E99-G99,0))/M99,0)</f>
        <v>182784</v>
      </c>
      <c r="W99" s="64">
        <f>U99-'Schedule 1A'!S99</f>
        <v>-368319.89859000011</v>
      </c>
    </row>
    <row r="100" spans="1:23" ht="13" x14ac:dyDescent="0.3">
      <c r="A100" s="36"/>
      <c r="B100" s="3">
        <v>342</v>
      </c>
      <c r="C100" s="2" t="s">
        <v>24</v>
      </c>
      <c r="E100" s="15">
        <v>12266109.27</v>
      </c>
      <c r="G100" s="9">
        <v>7037948.29</v>
      </c>
      <c r="H100" s="43"/>
      <c r="I100" s="43">
        <f t="shared" si="23"/>
        <v>57.38</v>
      </c>
      <c r="J100" s="43"/>
      <c r="K100" s="43">
        <v>34.105960264900666</v>
      </c>
      <c r="L100" s="43"/>
      <c r="M100" s="43">
        <v>19.079999999999998</v>
      </c>
      <c r="O100" s="47">
        <v>-3</v>
      </c>
      <c r="P100" s="43"/>
      <c r="Q100" s="43">
        <v>3.02</v>
      </c>
      <c r="R100" s="43"/>
      <c r="S100" s="43">
        <f t="shared" si="24"/>
        <v>2.39</v>
      </c>
      <c r="T100" s="9"/>
      <c r="U100" s="64">
        <f t="shared" si="25"/>
        <v>293299</v>
      </c>
      <c r="W100" s="64">
        <f>U100-'Schedule 1A'!S100</f>
        <v>-99216.496639999968</v>
      </c>
    </row>
    <row r="101" spans="1:23" ht="13" x14ac:dyDescent="0.3">
      <c r="A101" s="36"/>
      <c r="B101" s="3">
        <v>343</v>
      </c>
      <c r="C101" s="2" t="s">
        <v>25</v>
      </c>
      <c r="E101" s="15">
        <v>116783557.59999999</v>
      </c>
      <c r="G101" s="82">
        <v>-2399888.5500000012</v>
      </c>
      <c r="H101" s="43"/>
      <c r="I101" s="43">
        <f t="shared" si="23"/>
        <v>-2.0499999999999998</v>
      </c>
      <c r="J101" s="43"/>
      <c r="K101" s="43">
        <v>26.385224274406333</v>
      </c>
      <c r="L101" s="43"/>
      <c r="M101" s="43">
        <v>18.39</v>
      </c>
      <c r="O101" s="47">
        <v>0</v>
      </c>
      <c r="P101" s="43"/>
      <c r="Q101" s="43">
        <v>3.79</v>
      </c>
      <c r="R101" s="43"/>
      <c r="S101" s="43">
        <f t="shared" si="24"/>
        <v>5.55</v>
      </c>
      <c r="T101" s="9"/>
      <c r="U101" s="64">
        <f t="shared" si="25"/>
        <v>6480883</v>
      </c>
      <c r="W101" s="64">
        <f>U101-'Schedule 1A'!S101</f>
        <v>2627025.5992000001</v>
      </c>
    </row>
    <row r="102" spans="1:23" s="13" customFormat="1" ht="13" x14ac:dyDescent="0.3">
      <c r="A102" s="36"/>
      <c r="B102" s="3">
        <v>343.1</v>
      </c>
      <c r="C102" s="2" t="s">
        <v>108</v>
      </c>
      <c r="D102" s="4"/>
      <c r="E102" s="15">
        <v>18238492.609999999</v>
      </c>
      <c r="F102" s="4"/>
      <c r="G102" s="82">
        <v>-718876.8200000003</v>
      </c>
      <c r="H102" s="43"/>
      <c r="I102" s="43">
        <f t="shared" si="23"/>
        <v>-3.94</v>
      </c>
      <c r="J102" s="43"/>
      <c r="K102" s="43">
        <v>7.001166861143524</v>
      </c>
      <c r="L102" s="43"/>
      <c r="M102" s="43">
        <v>5.14</v>
      </c>
      <c r="N102" s="4"/>
      <c r="O102" s="47">
        <v>40</v>
      </c>
      <c r="P102" s="43"/>
      <c r="Q102" s="43">
        <v>8.57</v>
      </c>
      <c r="R102" s="43"/>
      <c r="S102" s="43">
        <f t="shared" si="24"/>
        <v>12.44</v>
      </c>
      <c r="T102" s="9"/>
      <c r="U102" s="64">
        <f t="shared" si="25"/>
        <v>2268866</v>
      </c>
      <c r="V102" s="4"/>
      <c r="W102" s="64">
        <f>U102-'Schedule 1A'!S102</f>
        <v>1666995.7438699999</v>
      </c>
    </row>
    <row r="103" spans="1:23" ht="13" x14ac:dyDescent="0.3">
      <c r="A103" s="36"/>
      <c r="B103" s="3">
        <v>344</v>
      </c>
      <c r="C103" s="2" t="s">
        <v>26</v>
      </c>
      <c r="E103" s="15">
        <v>36537035.990000002</v>
      </c>
      <c r="G103" s="9">
        <v>15460481.029999999</v>
      </c>
      <c r="H103" s="43"/>
      <c r="I103" s="43">
        <f t="shared" si="23"/>
        <v>42.31</v>
      </c>
      <c r="J103" s="43"/>
      <c r="K103" s="43">
        <v>35.314685314685313</v>
      </c>
      <c r="L103" s="43"/>
      <c r="M103" s="43">
        <v>19.98</v>
      </c>
      <c r="O103" s="47">
        <v>-1</v>
      </c>
      <c r="P103" s="43"/>
      <c r="Q103" s="43">
        <v>2.86</v>
      </c>
      <c r="R103" s="43"/>
      <c r="S103" s="43">
        <f t="shared" si="24"/>
        <v>2.94</v>
      </c>
      <c r="T103" s="9"/>
      <c r="U103" s="64">
        <f t="shared" si="25"/>
        <v>1073169</v>
      </c>
      <c r="W103" s="64">
        <f>U103-'Schedule 1A'!S103</f>
        <v>13594.956289999653</v>
      </c>
    </row>
    <row r="104" spans="1:23" ht="13" x14ac:dyDescent="0.3">
      <c r="A104" s="36"/>
      <c r="B104" s="3">
        <v>345</v>
      </c>
      <c r="C104" s="2" t="s">
        <v>22</v>
      </c>
      <c r="E104" s="15">
        <v>17318730.23</v>
      </c>
      <c r="G104" s="9">
        <v>4907486.54</v>
      </c>
      <c r="H104" s="43"/>
      <c r="I104" s="43">
        <f t="shared" si="23"/>
        <v>28.34</v>
      </c>
      <c r="J104" s="43"/>
      <c r="K104" s="43">
        <v>33.333333333333329</v>
      </c>
      <c r="L104" s="43"/>
      <c r="M104" s="43">
        <v>19.579999999999998</v>
      </c>
      <c r="O104" s="47">
        <v>-2</v>
      </c>
      <c r="P104" s="43"/>
      <c r="Q104" s="43">
        <v>3.06</v>
      </c>
      <c r="R104" s="43"/>
      <c r="S104" s="43">
        <f t="shared" si="24"/>
        <v>3.76</v>
      </c>
      <c r="T104" s="9"/>
      <c r="U104" s="64">
        <f t="shared" si="25"/>
        <v>651564</v>
      </c>
      <c r="W104" s="64">
        <f>U104-'Schedule 1A'!S104</f>
        <v>97364.632639999967</v>
      </c>
    </row>
    <row r="105" spans="1:23" ht="13" x14ac:dyDescent="0.3">
      <c r="A105" s="36"/>
      <c r="B105" s="3">
        <v>346</v>
      </c>
      <c r="C105" s="2" t="s">
        <v>23</v>
      </c>
      <c r="E105" s="153">
        <v>2810489.88</v>
      </c>
      <c r="G105" s="10">
        <v>1284313.1599999999</v>
      </c>
      <c r="H105" s="43"/>
      <c r="I105" s="43">
        <f t="shared" si="23"/>
        <v>45.7</v>
      </c>
      <c r="J105" s="43"/>
      <c r="K105" s="43">
        <v>30.523255813953487</v>
      </c>
      <c r="L105" s="43"/>
      <c r="M105" s="43">
        <v>16.87</v>
      </c>
      <c r="O105" s="47">
        <v>-5</v>
      </c>
      <c r="P105" s="43"/>
      <c r="Q105" s="43">
        <v>3.44</v>
      </c>
      <c r="R105" s="43"/>
      <c r="S105" s="43">
        <f t="shared" si="24"/>
        <v>3.52</v>
      </c>
      <c r="T105" s="9"/>
      <c r="U105" s="10">
        <f t="shared" si="25"/>
        <v>98797</v>
      </c>
      <c r="W105" s="10">
        <f>U105-'Schedule 1A'!S105</f>
        <v>11671.81372000002</v>
      </c>
    </row>
    <row r="106" spans="1:23" s="13" customFormat="1" ht="13" x14ac:dyDescent="0.3">
      <c r="A106" s="131"/>
      <c r="B106" s="11" t="s">
        <v>151</v>
      </c>
      <c r="C106" s="17"/>
      <c r="E106" s="16">
        <f>SUBTOTAL(9,E99:E105)</f>
        <v>222957998.28999999</v>
      </c>
      <c r="G106" s="30">
        <f>SUBTOTAL(9,G99:G105)</f>
        <v>41184294.329999991</v>
      </c>
      <c r="H106" s="44"/>
      <c r="I106" s="44">
        <f t="shared" si="23"/>
        <v>18.47</v>
      </c>
      <c r="J106" s="44"/>
      <c r="K106" s="77"/>
      <c r="L106" s="44"/>
      <c r="M106" s="72"/>
      <c r="O106" s="20"/>
      <c r="P106" s="44"/>
      <c r="Q106" s="44">
        <v>3.8364911624718556</v>
      </c>
      <c r="R106" s="44"/>
      <c r="S106" s="44">
        <f t="shared" ref="S106" si="26">+ROUND(U106/E106*100,2)</f>
        <v>4.96</v>
      </c>
      <c r="T106" s="30"/>
      <c r="U106" s="30">
        <f>SUBTOTAL(9,U99:U105)</f>
        <v>11049362</v>
      </c>
      <c r="V106" s="60"/>
      <c r="W106" s="30">
        <f>SUBTOTAL(9,W99:W105)</f>
        <v>3949116.3504899996</v>
      </c>
    </row>
    <row r="107" spans="1:23" ht="13" x14ac:dyDescent="0.3">
      <c r="A107" s="36"/>
      <c r="B107" s="3"/>
      <c r="C107" s="2"/>
      <c r="E107" s="15"/>
      <c r="G107" s="9"/>
      <c r="H107" s="43"/>
      <c r="I107" s="43"/>
      <c r="J107" s="43"/>
      <c r="K107" s="71"/>
      <c r="L107" s="43"/>
      <c r="M107" s="52"/>
      <c r="O107" s="47"/>
      <c r="P107" s="43"/>
      <c r="Q107" s="43"/>
      <c r="R107" s="43"/>
      <c r="S107" s="43"/>
      <c r="T107" s="9"/>
      <c r="U107" s="64"/>
      <c r="W107" s="64"/>
    </row>
    <row r="108" spans="1:23" ht="13" x14ac:dyDescent="0.3">
      <c r="A108" s="36"/>
      <c r="B108" s="11" t="s">
        <v>60</v>
      </c>
      <c r="C108" s="2"/>
      <c r="E108" s="15"/>
      <c r="G108" s="9"/>
      <c r="H108" s="43"/>
      <c r="I108" s="43"/>
      <c r="J108" s="43"/>
      <c r="K108" s="71"/>
      <c r="L108" s="43"/>
      <c r="M108" s="52"/>
      <c r="O108" s="47"/>
      <c r="P108" s="43"/>
      <c r="Q108" s="43"/>
      <c r="R108" s="43"/>
      <c r="S108" s="43"/>
      <c r="T108" s="9"/>
      <c r="U108" s="64"/>
      <c r="W108" s="64"/>
    </row>
    <row r="109" spans="1:23" ht="13" x14ac:dyDescent="0.3">
      <c r="A109" s="36"/>
      <c r="B109" s="3">
        <v>341</v>
      </c>
      <c r="C109" s="2" t="s">
        <v>6</v>
      </c>
      <c r="E109" s="15">
        <v>11029927.15</v>
      </c>
      <c r="G109" s="9">
        <v>6855324.2800000003</v>
      </c>
      <c r="H109" s="43"/>
      <c r="I109" s="43">
        <f t="shared" ref="I109:I116" si="27">+ROUND(G109/E109*100,2)</f>
        <v>62.15</v>
      </c>
      <c r="J109" s="43"/>
      <c r="K109" s="43">
        <v>36.95652173913043</v>
      </c>
      <c r="L109" s="43"/>
      <c r="M109" s="43">
        <v>22.5</v>
      </c>
      <c r="O109" s="47">
        <v>-2</v>
      </c>
      <c r="P109" s="43"/>
      <c r="Q109" s="43">
        <v>2.76</v>
      </c>
      <c r="R109" s="43"/>
      <c r="S109" s="43">
        <f t="shared" ref="S109:S115" si="28">+ROUND(U109/E109*100,2)</f>
        <v>1.77</v>
      </c>
      <c r="T109" s="9"/>
      <c r="U109" s="64">
        <f t="shared" ref="U109:U115" si="29">+ROUND((ROUND((100-O109)/100*E109-G109,0))/M109,0)</f>
        <v>195342</v>
      </c>
      <c r="W109" s="64">
        <f>U109-'Schedule 1A'!S109</f>
        <v>-124525.88735000009</v>
      </c>
    </row>
    <row r="110" spans="1:23" ht="13" x14ac:dyDescent="0.3">
      <c r="A110" s="36"/>
      <c r="B110" s="3">
        <v>342</v>
      </c>
      <c r="C110" s="2" t="s">
        <v>24</v>
      </c>
      <c r="E110" s="15">
        <v>14185199.23</v>
      </c>
      <c r="G110" s="9">
        <v>28990865.310000002</v>
      </c>
      <c r="H110" s="43"/>
      <c r="I110" s="43">
        <f t="shared" si="27"/>
        <v>204.37</v>
      </c>
      <c r="J110" s="43"/>
      <c r="K110" s="43">
        <v>34.105960264900659</v>
      </c>
      <c r="L110" s="43"/>
      <c r="M110" s="43">
        <v>20.75</v>
      </c>
      <c r="O110" s="47">
        <v>-3</v>
      </c>
      <c r="P110" s="43"/>
      <c r="Q110" s="43">
        <v>3.02</v>
      </c>
      <c r="R110" s="43"/>
      <c r="S110" s="43">
        <f t="shared" si="28"/>
        <v>-4.8899999999999997</v>
      </c>
      <c r="T110" s="9"/>
      <c r="U110" s="64">
        <f t="shared" si="29"/>
        <v>-693017</v>
      </c>
      <c r="W110" s="64">
        <f>U110-'Schedule 1A'!S110</f>
        <v>-1146943.3753599999</v>
      </c>
    </row>
    <row r="111" spans="1:23" ht="13" x14ac:dyDescent="0.3">
      <c r="A111" s="36"/>
      <c r="B111" s="3">
        <v>343</v>
      </c>
      <c r="C111" s="2" t="s">
        <v>25</v>
      </c>
      <c r="E111" s="15">
        <v>136251614.61000001</v>
      </c>
      <c r="G111" s="82">
        <v>-20299701.400000002</v>
      </c>
      <c r="H111" s="43"/>
      <c r="I111" s="43">
        <f t="shared" si="27"/>
        <v>-14.9</v>
      </c>
      <c r="J111" s="43"/>
      <c r="K111" s="43">
        <v>27.397260273972602</v>
      </c>
      <c r="L111" s="43"/>
      <c r="M111" s="43">
        <v>19.82</v>
      </c>
      <c r="O111" s="47">
        <v>0</v>
      </c>
      <c r="P111" s="43"/>
      <c r="Q111" s="43">
        <v>3.65</v>
      </c>
      <c r="R111" s="43"/>
      <c r="S111" s="43">
        <f t="shared" si="28"/>
        <v>5.8</v>
      </c>
      <c r="T111" s="9"/>
      <c r="U111" s="64">
        <f t="shared" si="29"/>
        <v>7898654</v>
      </c>
      <c r="W111" s="64">
        <f>U111-'Schedule 1A'!S111</f>
        <v>3402350.7178699989</v>
      </c>
    </row>
    <row r="112" spans="1:23" s="13" customFormat="1" ht="13" x14ac:dyDescent="0.3">
      <c r="A112" s="36"/>
      <c r="B112" s="3">
        <v>343.1</v>
      </c>
      <c r="C112" s="2" t="s">
        <v>108</v>
      </c>
      <c r="D112" s="4"/>
      <c r="E112" s="15">
        <v>61695253.420000002</v>
      </c>
      <c r="F112" s="4"/>
      <c r="G112" s="82">
        <v>830023.99000000022</v>
      </c>
      <c r="H112" s="43"/>
      <c r="I112" s="43">
        <f t="shared" si="27"/>
        <v>1.35</v>
      </c>
      <c r="J112" s="43"/>
      <c r="K112" s="43">
        <v>7.0011668611435249</v>
      </c>
      <c r="L112" s="43"/>
      <c r="M112" s="43">
        <v>3.85</v>
      </c>
      <c r="N112" s="4"/>
      <c r="O112" s="47">
        <v>40</v>
      </c>
      <c r="P112" s="43"/>
      <c r="Q112" s="43">
        <v>8.57</v>
      </c>
      <c r="R112" s="43"/>
      <c r="S112" s="43">
        <f t="shared" si="28"/>
        <v>15.23</v>
      </c>
      <c r="T112" s="9"/>
      <c r="U112" s="64">
        <f t="shared" si="29"/>
        <v>9399254</v>
      </c>
      <c r="V112" s="4"/>
      <c r="W112" s="64">
        <f>U112-'Schedule 1A'!S112</f>
        <v>7363310.6371400002</v>
      </c>
    </row>
    <row r="113" spans="1:23" ht="13" x14ac:dyDescent="0.3">
      <c r="A113" s="36"/>
      <c r="B113" s="3">
        <v>344</v>
      </c>
      <c r="C113" s="2" t="s">
        <v>26</v>
      </c>
      <c r="E113" s="15">
        <v>53392821.530000001</v>
      </c>
      <c r="G113" s="9">
        <v>28982184.600000001</v>
      </c>
      <c r="H113" s="43"/>
      <c r="I113" s="43">
        <f t="shared" si="27"/>
        <v>54.28</v>
      </c>
      <c r="J113" s="43"/>
      <c r="K113" s="43">
        <v>35.191637630662022</v>
      </c>
      <c r="L113" s="43"/>
      <c r="M113" s="43">
        <v>21.74</v>
      </c>
      <c r="O113" s="47">
        <v>-1</v>
      </c>
      <c r="P113" s="43"/>
      <c r="Q113" s="43">
        <v>2.87</v>
      </c>
      <c r="R113" s="43"/>
      <c r="S113" s="43">
        <f t="shared" si="28"/>
        <v>2.15</v>
      </c>
      <c r="T113" s="9"/>
      <c r="U113" s="64">
        <f t="shared" si="29"/>
        <v>1147404</v>
      </c>
      <c r="W113" s="64">
        <f>U113-'Schedule 1A'!S113</f>
        <v>-400987.82436999981</v>
      </c>
    </row>
    <row r="114" spans="1:23" ht="13" x14ac:dyDescent="0.3">
      <c r="A114" s="36"/>
      <c r="B114" s="3">
        <v>345</v>
      </c>
      <c r="C114" s="2" t="s">
        <v>22</v>
      </c>
      <c r="E114" s="15">
        <v>22193779.469999999</v>
      </c>
      <c r="G114" s="9">
        <v>13940161.76</v>
      </c>
      <c r="H114" s="43"/>
      <c r="I114" s="43">
        <f t="shared" si="27"/>
        <v>62.81</v>
      </c>
      <c r="J114" s="43"/>
      <c r="K114" s="43">
        <v>35.294117647058826</v>
      </c>
      <c r="L114" s="43"/>
      <c r="M114" s="43">
        <v>21.14</v>
      </c>
      <c r="O114" s="47">
        <v>-2</v>
      </c>
      <c r="P114" s="43"/>
      <c r="Q114" s="43">
        <v>2.89</v>
      </c>
      <c r="R114" s="43"/>
      <c r="S114" s="43">
        <f t="shared" si="28"/>
        <v>1.85</v>
      </c>
      <c r="T114" s="9"/>
      <c r="U114" s="64">
        <f t="shared" si="29"/>
        <v>411424</v>
      </c>
      <c r="W114" s="64">
        <f>U114-'Schedule 1A'!S114</f>
        <v>-298776.94303999981</v>
      </c>
    </row>
    <row r="115" spans="1:23" ht="13" x14ac:dyDescent="0.3">
      <c r="A115" s="36"/>
      <c r="B115" s="3">
        <v>346</v>
      </c>
      <c r="C115" s="2" t="s">
        <v>23</v>
      </c>
      <c r="E115" s="153">
        <v>1575017.26</v>
      </c>
      <c r="G115" s="10">
        <v>738672.42</v>
      </c>
      <c r="H115" s="43"/>
      <c r="I115" s="43">
        <f t="shared" si="27"/>
        <v>46.9</v>
      </c>
      <c r="J115" s="43"/>
      <c r="K115" s="43">
        <v>30.085959885386821</v>
      </c>
      <c r="L115" s="43"/>
      <c r="M115" s="43">
        <v>18.59</v>
      </c>
      <c r="O115" s="47">
        <v>-5</v>
      </c>
      <c r="P115" s="43"/>
      <c r="Q115" s="43">
        <v>3.49</v>
      </c>
      <c r="R115" s="43"/>
      <c r="S115" s="43">
        <f t="shared" si="28"/>
        <v>3.13</v>
      </c>
      <c r="T115" s="9"/>
      <c r="U115" s="10">
        <f t="shared" si="29"/>
        <v>49225</v>
      </c>
      <c r="W115" s="10">
        <f>U115-'Schedule 1A'!S115</f>
        <v>399.4649400000053</v>
      </c>
    </row>
    <row r="116" spans="1:23" s="13" customFormat="1" ht="13" x14ac:dyDescent="0.3">
      <c r="A116" s="131"/>
      <c r="B116" s="11" t="s">
        <v>152</v>
      </c>
      <c r="C116" s="17"/>
      <c r="E116" s="16">
        <f>SUBTOTAL(9,E109:E115)</f>
        <v>300323612.67000008</v>
      </c>
      <c r="G116" s="30">
        <f>SUBTOTAL(9,G109:G115)</f>
        <v>60037530.960000001</v>
      </c>
      <c r="H116" s="44"/>
      <c r="I116" s="44">
        <f t="shared" si="27"/>
        <v>19.989999999999998</v>
      </c>
      <c r="J116" s="44"/>
      <c r="K116" s="77"/>
      <c r="L116" s="44"/>
      <c r="M116" s="72"/>
      <c r="O116" s="20"/>
      <c r="P116" s="44"/>
      <c r="Q116" s="44">
        <v>4.4025937044589156</v>
      </c>
      <c r="R116" s="44"/>
      <c r="S116" s="44">
        <f t="shared" ref="S116" si="30">+ROUND(U116/E116*100,2)</f>
        <v>6.13</v>
      </c>
      <c r="T116" s="30"/>
      <c r="U116" s="30">
        <f>SUBTOTAL(9,U109:U115)</f>
        <v>18408286</v>
      </c>
      <c r="V116" s="60"/>
      <c r="W116" s="30">
        <f>SUBTOTAL(9,W109:W115)</f>
        <v>8794826.7898299992</v>
      </c>
    </row>
    <row r="117" spans="1:23" ht="13" x14ac:dyDescent="0.3">
      <c r="A117" s="36"/>
      <c r="B117" s="3"/>
      <c r="C117" s="2"/>
      <c r="E117" s="15"/>
      <c r="G117" s="9"/>
      <c r="H117" s="43"/>
      <c r="I117" s="43"/>
      <c r="J117" s="43"/>
      <c r="K117" s="71"/>
      <c r="L117" s="43"/>
      <c r="M117" s="52"/>
      <c r="O117" s="47"/>
      <c r="P117" s="43"/>
      <c r="Q117" s="43"/>
      <c r="R117" s="43"/>
      <c r="S117" s="43"/>
      <c r="T117" s="9"/>
      <c r="U117" s="64"/>
      <c r="W117" s="64"/>
    </row>
    <row r="118" spans="1:23" ht="13" x14ac:dyDescent="0.3">
      <c r="A118" s="36"/>
      <c r="B118" s="11" t="s">
        <v>57</v>
      </c>
      <c r="C118" s="2"/>
      <c r="E118" s="15"/>
      <c r="G118" s="9"/>
      <c r="H118" s="43"/>
      <c r="I118" s="43"/>
      <c r="J118" s="43"/>
      <c r="K118" s="71"/>
      <c r="L118" s="43"/>
      <c r="M118" s="52"/>
      <c r="O118" s="47"/>
      <c r="P118" s="43"/>
      <c r="Q118" s="43"/>
      <c r="R118" s="43"/>
      <c r="S118" s="43"/>
      <c r="T118" s="9"/>
      <c r="U118" s="64"/>
      <c r="W118" s="64"/>
    </row>
    <row r="119" spans="1:23" ht="13" x14ac:dyDescent="0.3">
      <c r="A119" s="36"/>
      <c r="B119" s="3">
        <v>341</v>
      </c>
      <c r="C119" s="2" t="s">
        <v>6</v>
      </c>
      <c r="E119" s="15">
        <v>13413551.73</v>
      </c>
      <c r="G119" s="9">
        <v>7209309.6300000008</v>
      </c>
      <c r="H119" s="43"/>
      <c r="I119" s="43">
        <f t="shared" ref="I119:I126" si="31">+ROUND(G119/E119*100,2)</f>
        <v>53.75</v>
      </c>
      <c r="J119" s="43"/>
      <c r="K119" s="43">
        <v>36.823104693140799</v>
      </c>
      <c r="L119" s="43"/>
      <c r="M119" s="43">
        <v>24.37</v>
      </c>
      <c r="O119" s="47">
        <v>-2</v>
      </c>
      <c r="P119" s="43"/>
      <c r="Q119" s="43">
        <v>2.77</v>
      </c>
      <c r="R119" s="43"/>
      <c r="S119" s="43">
        <f t="shared" ref="S119:S125" si="32">+ROUND(U119/E119*100,2)</f>
        <v>1.98</v>
      </c>
      <c r="T119" s="9"/>
      <c r="U119" s="64">
        <f t="shared" ref="U119:U125" si="33">+ROUND((ROUND((100-O119)/100*E119-G119,0))/M119,0)</f>
        <v>265593</v>
      </c>
      <c r="W119" s="64">
        <f>U119-'Schedule 1A'!S119</f>
        <v>-123400.00017000007</v>
      </c>
    </row>
    <row r="120" spans="1:23" ht="13" x14ac:dyDescent="0.3">
      <c r="A120" s="36"/>
      <c r="B120" s="3">
        <v>342</v>
      </c>
      <c r="C120" s="2" t="s">
        <v>24</v>
      </c>
      <c r="E120" s="15">
        <v>7521487.0800000001</v>
      </c>
      <c r="G120" s="9">
        <v>3871586.97</v>
      </c>
      <c r="H120" s="43"/>
      <c r="I120" s="43">
        <f t="shared" si="31"/>
        <v>51.47</v>
      </c>
      <c r="J120" s="43"/>
      <c r="K120" s="43">
        <v>34.105960264900659</v>
      </c>
      <c r="L120" s="43"/>
      <c r="M120" s="43">
        <v>22.4</v>
      </c>
      <c r="O120" s="47">
        <v>-3</v>
      </c>
      <c r="P120" s="43"/>
      <c r="Q120" s="43">
        <v>3.02</v>
      </c>
      <c r="R120" s="43"/>
      <c r="S120" s="43">
        <f t="shared" si="32"/>
        <v>2.2999999999999998</v>
      </c>
      <c r="T120" s="9"/>
      <c r="U120" s="64">
        <f t="shared" si="33"/>
        <v>173015</v>
      </c>
      <c r="W120" s="64">
        <f>U120-'Schedule 1A'!S120</f>
        <v>-67672.586559999996</v>
      </c>
    </row>
    <row r="121" spans="1:23" ht="13" x14ac:dyDescent="0.3">
      <c r="A121" s="36"/>
      <c r="B121" s="3">
        <v>343</v>
      </c>
      <c r="C121" s="2" t="s">
        <v>25</v>
      </c>
      <c r="E121" s="15">
        <v>133491424.58</v>
      </c>
      <c r="G121" s="82">
        <v>19691077.201565832</v>
      </c>
      <c r="H121" s="43"/>
      <c r="I121" s="43">
        <f t="shared" si="31"/>
        <v>14.75</v>
      </c>
      <c r="J121" s="43"/>
      <c r="K121" s="43">
        <v>29.940119760479043</v>
      </c>
      <c r="L121" s="43"/>
      <c r="M121" s="43">
        <v>20.99</v>
      </c>
      <c r="O121" s="47">
        <v>0</v>
      </c>
      <c r="P121" s="43"/>
      <c r="Q121" s="43">
        <v>3.34</v>
      </c>
      <c r="R121" s="43"/>
      <c r="S121" s="43">
        <f t="shared" si="32"/>
        <v>4.0599999999999996</v>
      </c>
      <c r="T121" s="9"/>
      <c r="U121" s="64">
        <f t="shared" si="33"/>
        <v>5421646</v>
      </c>
      <c r="W121" s="64">
        <f>U121-'Schedule 1A'!S121</f>
        <v>1043127.2737760004</v>
      </c>
    </row>
    <row r="122" spans="1:23" s="13" customFormat="1" ht="13" x14ac:dyDescent="0.3">
      <c r="A122" s="36"/>
      <c r="B122" s="3">
        <v>343.1</v>
      </c>
      <c r="C122" s="2" t="s">
        <v>108</v>
      </c>
      <c r="D122" s="4"/>
      <c r="E122" s="15">
        <v>55504395.700000003</v>
      </c>
      <c r="F122" s="4"/>
      <c r="G122" s="82">
        <v>1865161.3384341691</v>
      </c>
      <c r="H122" s="43"/>
      <c r="I122" s="43">
        <f t="shared" si="31"/>
        <v>3.36</v>
      </c>
      <c r="J122" s="43"/>
      <c r="K122" s="43">
        <v>7.0011668611435232</v>
      </c>
      <c r="L122" s="43"/>
      <c r="M122" s="43">
        <v>4.58</v>
      </c>
      <c r="N122" s="4"/>
      <c r="O122" s="47">
        <v>40</v>
      </c>
      <c r="P122" s="43"/>
      <c r="Q122" s="43">
        <v>8.57</v>
      </c>
      <c r="R122" s="43"/>
      <c r="S122" s="43">
        <f t="shared" si="32"/>
        <v>12.37</v>
      </c>
      <c r="T122" s="9"/>
      <c r="U122" s="64">
        <f t="shared" si="33"/>
        <v>6864078</v>
      </c>
      <c r="V122" s="4"/>
      <c r="W122" s="64">
        <f>U122-'Schedule 1A'!S122</f>
        <v>5043533.8210399998</v>
      </c>
    </row>
    <row r="123" spans="1:23" ht="13" x14ac:dyDescent="0.3">
      <c r="A123" s="36"/>
      <c r="B123" s="3">
        <v>344</v>
      </c>
      <c r="C123" s="2" t="s">
        <v>26</v>
      </c>
      <c r="E123" s="15">
        <v>45358845.590000004</v>
      </c>
      <c r="G123" s="9">
        <v>14896666.789999999</v>
      </c>
      <c r="H123" s="43"/>
      <c r="I123" s="43">
        <f t="shared" si="31"/>
        <v>32.840000000000003</v>
      </c>
      <c r="J123" s="43"/>
      <c r="K123" s="43">
        <v>35.815602836879435</v>
      </c>
      <c r="L123" s="43"/>
      <c r="M123" s="43">
        <v>23.48</v>
      </c>
      <c r="O123" s="47">
        <v>-1</v>
      </c>
      <c r="P123" s="43"/>
      <c r="Q123" s="43">
        <v>2.82</v>
      </c>
      <c r="R123" s="43"/>
      <c r="S123" s="43">
        <f t="shared" si="32"/>
        <v>2.9</v>
      </c>
      <c r="T123" s="9"/>
      <c r="U123" s="64">
        <f t="shared" si="33"/>
        <v>1316685</v>
      </c>
      <c r="W123" s="64">
        <f>U123-'Schedule 1A'!S123</f>
        <v>1278.4778899999801</v>
      </c>
    </row>
    <row r="124" spans="1:23" ht="13" x14ac:dyDescent="0.3">
      <c r="A124" s="36"/>
      <c r="B124" s="3">
        <v>345</v>
      </c>
      <c r="C124" s="2" t="s">
        <v>22</v>
      </c>
      <c r="E124" s="15">
        <v>24768545</v>
      </c>
      <c r="G124" s="9">
        <v>10412332.15</v>
      </c>
      <c r="H124" s="43"/>
      <c r="I124" s="43">
        <f t="shared" si="31"/>
        <v>42.04</v>
      </c>
      <c r="J124" s="43"/>
      <c r="K124" s="43">
        <v>34.693877551020414</v>
      </c>
      <c r="L124" s="43"/>
      <c r="M124" s="43">
        <v>22.92</v>
      </c>
      <c r="O124" s="47">
        <v>-2</v>
      </c>
      <c r="P124" s="43"/>
      <c r="Q124" s="43">
        <v>2.94</v>
      </c>
      <c r="R124" s="43"/>
      <c r="S124" s="43">
        <f t="shared" si="32"/>
        <v>2.62</v>
      </c>
      <c r="T124" s="9"/>
      <c r="U124" s="64">
        <f t="shared" si="33"/>
        <v>647975</v>
      </c>
      <c r="W124" s="64">
        <f>U124-'Schedule 1A'!S124</f>
        <v>-144618.43999999983</v>
      </c>
    </row>
    <row r="125" spans="1:23" ht="13" x14ac:dyDescent="0.3">
      <c r="A125" s="36"/>
      <c r="B125" s="3">
        <v>346</v>
      </c>
      <c r="C125" s="2" t="s">
        <v>23</v>
      </c>
      <c r="E125" s="153">
        <v>8129118.3899999997</v>
      </c>
      <c r="G125" s="10">
        <v>2952263.34</v>
      </c>
      <c r="H125" s="43"/>
      <c r="I125" s="43">
        <f t="shared" si="31"/>
        <v>36.32</v>
      </c>
      <c r="J125" s="43"/>
      <c r="K125" s="43">
        <v>30.973451327433633</v>
      </c>
      <c r="L125" s="43"/>
      <c r="M125" s="43">
        <v>19.86</v>
      </c>
      <c r="O125" s="47">
        <v>-5</v>
      </c>
      <c r="P125" s="43"/>
      <c r="Q125" s="43">
        <v>3.39</v>
      </c>
      <c r="R125" s="43"/>
      <c r="S125" s="43">
        <f t="shared" si="32"/>
        <v>3.46</v>
      </c>
      <c r="T125" s="9"/>
      <c r="U125" s="10">
        <f t="shared" si="33"/>
        <v>281133</v>
      </c>
      <c r="W125" s="10">
        <f>U125-'Schedule 1A'!S125</f>
        <v>29104.106947451655</v>
      </c>
    </row>
    <row r="126" spans="1:23" s="13" customFormat="1" ht="13" x14ac:dyDescent="0.3">
      <c r="A126" s="131"/>
      <c r="B126" s="11" t="s">
        <v>153</v>
      </c>
      <c r="C126" s="17"/>
      <c r="E126" s="154">
        <f>SUBTOTAL(9,E119:E125)</f>
        <v>288187368.06999993</v>
      </c>
      <c r="G126" s="45">
        <f>SUBTOTAL(9,G119:G125)</f>
        <v>60898397.420000002</v>
      </c>
      <c r="H126" s="44"/>
      <c r="I126" s="44">
        <f t="shared" si="31"/>
        <v>21.13</v>
      </c>
      <c r="J126" s="44"/>
      <c r="K126" s="77"/>
      <c r="L126" s="44"/>
      <c r="M126" s="72"/>
      <c r="O126" s="20"/>
      <c r="P126" s="44"/>
      <c r="Q126" s="44">
        <v>4.19759424164618</v>
      </c>
      <c r="R126" s="44"/>
      <c r="S126" s="44">
        <f t="shared" ref="S126" si="34">+ROUND(U126/E126*100,2)</f>
        <v>5.19</v>
      </c>
      <c r="T126" s="30"/>
      <c r="U126" s="45">
        <f>SUBTOTAL(9,U119:U125)</f>
        <v>14970125</v>
      </c>
      <c r="V126" s="60"/>
      <c r="W126" s="45">
        <f>SUBTOTAL(9,W119:W125)</f>
        <v>5781352.6529234517</v>
      </c>
    </row>
    <row r="127" spans="1:23" ht="13" x14ac:dyDescent="0.3">
      <c r="A127" s="36"/>
      <c r="B127" s="3"/>
      <c r="C127" s="2"/>
      <c r="E127" s="15"/>
      <c r="G127" s="9"/>
      <c r="H127" s="43"/>
      <c r="I127" s="43"/>
      <c r="J127" s="43"/>
      <c r="K127" s="71"/>
      <c r="L127" s="43"/>
      <c r="M127" s="52"/>
      <c r="O127" s="47"/>
      <c r="P127" s="43"/>
      <c r="Q127" s="43"/>
      <c r="R127" s="43"/>
      <c r="S127" s="43"/>
      <c r="T127" s="9"/>
      <c r="U127" s="64"/>
      <c r="W127" s="64"/>
    </row>
    <row r="128" spans="1:23" s="13" customFormat="1" ht="13" x14ac:dyDescent="0.3">
      <c r="A128" s="131" t="s">
        <v>113</v>
      </c>
      <c r="B128" s="11"/>
      <c r="C128" s="17"/>
      <c r="E128" s="158">
        <f>SUBTOTAL(9,E88:E125)</f>
        <v>1262021704.1100001</v>
      </c>
      <c r="F128" s="159"/>
      <c r="G128" s="31">
        <f>SUBTOTAL(9,G88:G125)</f>
        <v>277225919.56999987</v>
      </c>
      <c r="H128" s="55"/>
      <c r="I128" s="53">
        <f>+ROUND(G128/E128*100,2)</f>
        <v>21.97</v>
      </c>
      <c r="J128" s="55"/>
      <c r="K128" s="80"/>
      <c r="L128" s="55"/>
      <c r="M128" s="75"/>
      <c r="O128" s="20"/>
      <c r="P128" s="55"/>
      <c r="Q128" s="53">
        <v>4.3502892189545639</v>
      </c>
      <c r="R128" s="53"/>
      <c r="S128" s="53">
        <f>+ROUND(U128/E128*100,2)</f>
        <v>5.62</v>
      </c>
      <c r="T128" s="31"/>
      <c r="U128" s="31">
        <f>SUBTOTAL(9,U88:U125)</f>
        <v>70900742</v>
      </c>
      <c r="V128" s="67"/>
      <c r="W128" s="31">
        <f>SUBTOTAL(9,W88:W125)</f>
        <v>30869609.093067348</v>
      </c>
    </row>
    <row r="129" spans="1:23" s="13" customFormat="1" ht="13" x14ac:dyDescent="0.3">
      <c r="A129" s="131"/>
      <c r="B129" s="11"/>
      <c r="C129" s="17"/>
      <c r="E129" s="160"/>
      <c r="F129" s="161"/>
      <c r="G129" s="21"/>
      <c r="H129" s="44"/>
      <c r="I129" s="44"/>
      <c r="J129" s="44"/>
      <c r="K129" s="77"/>
      <c r="L129" s="44"/>
      <c r="M129" s="72"/>
      <c r="O129" s="20"/>
      <c r="P129" s="44"/>
      <c r="Q129" s="44"/>
      <c r="R129" s="44"/>
      <c r="S129" s="44"/>
      <c r="T129" s="21"/>
      <c r="U129" s="21"/>
      <c r="V129" s="68"/>
      <c r="W129" s="21"/>
    </row>
    <row r="130" spans="1:23" s="13" customFormat="1" ht="13" x14ac:dyDescent="0.3">
      <c r="A130" s="131" t="s">
        <v>75</v>
      </c>
      <c r="B130" s="11"/>
      <c r="C130" s="17"/>
      <c r="E130" s="16"/>
      <c r="G130" s="30"/>
      <c r="H130" s="44"/>
      <c r="I130" s="44"/>
      <c r="J130" s="44"/>
      <c r="K130" s="77"/>
      <c r="L130" s="44"/>
      <c r="M130" s="72"/>
      <c r="O130" s="20"/>
      <c r="P130" s="44"/>
      <c r="Q130" s="44"/>
      <c r="R130" s="44"/>
      <c r="S130" s="44"/>
      <c r="T130" s="30"/>
      <c r="U130" s="30"/>
      <c r="V130" s="60"/>
      <c r="W130" s="30"/>
    </row>
    <row r="131" spans="1:23" ht="13" x14ac:dyDescent="0.3">
      <c r="A131" s="36"/>
      <c r="B131" s="3"/>
      <c r="C131" s="2"/>
      <c r="E131" s="15"/>
      <c r="G131" s="9"/>
      <c r="H131" s="43"/>
      <c r="I131" s="43"/>
      <c r="J131" s="43"/>
      <c r="K131" s="71"/>
      <c r="L131" s="43"/>
      <c r="M131" s="52"/>
      <c r="O131" s="47"/>
      <c r="P131" s="43"/>
      <c r="Q131" s="43"/>
      <c r="R131" s="43"/>
      <c r="S131" s="43"/>
      <c r="T131" s="9"/>
      <c r="U131" s="64"/>
      <c r="W131" s="64"/>
    </row>
    <row r="132" spans="1:23" ht="13" x14ac:dyDescent="0.3">
      <c r="A132" s="36"/>
      <c r="B132" s="11" t="s">
        <v>75</v>
      </c>
      <c r="C132" s="2"/>
      <c r="E132" s="15"/>
      <c r="G132" s="9"/>
      <c r="H132" s="43"/>
      <c r="I132" s="43"/>
      <c r="J132" s="43"/>
      <c r="K132" s="71"/>
      <c r="L132" s="43"/>
      <c r="M132" s="52"/>
      <c r="O132" s="47"/>
      <c r="P132" s="43"/>
      <c r="Q132" s="43"/>
      <c r="R132" s="43"/>
      <c r="S132" s="43"/>
      <c r="T132" s="9"/>
      <c r="U132" s="64"/>
      <c r="W132" s="64"/>
    </row>
    <row r="133" spans="1:23" ht="13" x14ac:dyDescent="0.3">
      <c r="A133" s="36"/>
      <c r="B133" s="3">
        <v>341</v>
      </c>
      <c r="C133" s="2" t="s">
        <v>6</v>
      </c>
      <c r="E133" s="15">
        <v>11379373.99</v>
      </c>
      <c r="G133" s="9">
        <v>6611464.6900000004</v>
      </c>
      <c r="H133" s="43"/>
      <c r="I133" s="43">
        <f t="shared" ref="I133:I140" si="35">+ROUND(G133/E133*100,2)</f>
        <v>58.1</v>
      </c>
      <c r="J133" s="43"/>
      <c r="K133" s="43">
        <v>32.176656151419564</v>
      </c>
      <c r="L133" s="43"/>
      <c r="M133" s="43">
        <v>13.14</v>
      </c>
      <c r="O133" s="47">
        <v>-2</v>
      </c>
      <c r="P133" s="43"/>
      <c r="Q133" s="43">
        <v>3.17</v>
      </c>
      <c r="R133" s="43"/>
      <c r="S133" s="43">
        <f t="shared" ref="S133:S139" si="36">+ROUND(U133/E133*100,2)</f>
        <v>3.34</v>
      </c>
      <c r="T133" s="9"/>
      <c r="U133" s="64">
        <f t="shared" ref="U133:U139" si="37">+ROUND((ROUND((100-O133)/100*E133-G133,0))/M133,0)</f>
        <v>380175</v>
      </c>
      <c r="W133" s="64">
        <f>U133-'Schedule 1A'!S133</f>
        <v>187213.32962671426</v>
      </c>
    </row>
    <row r="134" spans="1:23" ht="13" x14ac:dyDescent="0.3">
      <c r="A134" s="36"/>
      <c r="B134" s="3">
        <v>342</v>
      </c>
      <c r="C134" s="2" t="s">
        <v>24</v>
      </c>
      <c r="E134" s="15">
        <v>4799836.83</v>
      </c>
      <c r="G134" s="9">
        <v>-989778.68000000017</v>
      </c>
      <c r="H134" s="43"/>
      <c r="I134" s="43">
        <f t="shared" si="35"/>
        <v>-20.62</v>
      </c>
      <c r="J134" s="43"/>
      <c r="K134" s="43">
        <v>19.038817005545283</v>
      </c>
      <c r="L134" s="43"/>
      <c r="M134" s="43">
        <v>12.85</v>
      </c>
      <c r="O134" s="47">
        <v>-3</v>
      </c>
      <c r="P134" s="43"/>
      <c r="Q134" s="43">
        <v>5.41</v>
      </c>
      <c r="R134" s="43"/>
      <c r="S134" s="43">
        <f t="shared" si="36"/>
        <v>9.6199999999999992</v>
      </c>
      <c r="T134" s="9"/>
      <c r="U134" s="64">
        <f t="shared" si="37"/>
        <v>461760</v>
      </c>
      <c r="W134" s="64">
        <f>U134-'Schedule 1A'!S134</f>
        <v>373425.22515455558</v>
      </c>
    </row>
    <row r="135" spans="1:23" ht="13" x14ac:dyDescent="0.3">
      <c r="A135" s="36"/>
      <c r="B135" s="3">
        <v>343</v>
      </c>
      <c r="C135" s="2" t="s">
        <v>25</v>
      </c>
      <c r="E135" s="15">
        <v>28665466.390000001</v>
      </c>
      <c r="G135" s="82">
        <v>6327481.2143257586</v>
      </c>
      <c r="H135" s="43"/>
      <c r="I135" s="43">
        <f t="shared" si="35"/>
        <v>22.07</v>
      </c>
      <c r="J135" s="43"/>
      <c r="K135" s="43">
        <v>25.773195876288657</v>
      </c>
      <c r="L135" s="43"/>
      <c r="M135" s="43">
        <v>12.04</v>
      </c>
      <c r="O135" s="47">
        <v>0</v>
      </c>
      <c r="P135" s="43"/>
      <c r="Q135" s="43">
        <v>3.88</v>
      </c>
      <c r="R135" s="43"/>
      <c r="S135" s="43">
        <f t="shared" si="36"/>
        <v>6.47</v>
      </c>
      <c r="T135" s="9"/>
      <c r="U135" s="64">
        <f t="shared" si="37"/>
        <v>1855314</v>
      </c>
      <c r="W135" s="64">
        <f>U135-'Schedule 1A'!S135</f>
        <v>1457305.0243542308</v>
      </c>
    </row>
    <row r="136" spans="1:23" s="13" customFormat="1" ht="13" x14ac:dyDescent="0.3">
      <c r="A136" s="36"/>
      <c r="B136" s="3">
        <v>343.1</v>
      </c>
      <c r="C136" s="2" t="s">
        <v>108</v>
      </c>
      <c r="D136" s="4"/>
      <c r="E136" s="15">
        <v>24778434.530000001</v>
      </c>
      <c r="F136" s="4"/>
      <c r="G136" s="82">
        <v>2032185.4956742413</v>
      </c>
      <c r="H136" s="43"/>
      <c r="I136" s="43">
        <f t="shared" si="35"/>
        <v>8.1999999999999993</v>
      </c>
      <c r="J136" s="43"/>
      <c r="K136" s="43">
        <v>6.9848661233993008</v>
      </c>
      <c r="L136" s="43"/>
      <c r="M136" s="43">
        <v>4.05</v>
      </c>
      <c r="N136" s="4"/>
      <c r="O136" s="47">
        <v>40</v>
      </c>
      <c r="P136" s="43"/>
      <c r="Q136" s="43">
        <v>8.59</v>
      </c>
      <c r="R136" s="43"/>
      <c r="S136" s="43">
        <f t="shared" si="36"/>
        <v>12.79</v>
      </c>
      <c r="T136" s="9"/>
      <c r="U136" s="64">
        <f t="shared" si="37"/>
        <v>3169105</v>
      </c>
      <c r="V136" s="4"/>
      <c r="W136" s="64">
        <f>U136-'Schedule 1A'!S136</f>
        <v>2825065.9667180767</v>
      </c>
    </row>
    <row r="137" spans="1:23" ht="13" x14ac:dyDescent="0.3">
      <c r="A137" s="36"/>
      <c r="B137" s="3">
        <v>344</v>
      </c>
      <c r="C137" s="2" t="s">
        <v>26</v>
      </c>
      <c r="E137" s="15">
        <v>9967744.4499999993</v>
      </c>
      <c r="G137" s="9">
        <v>138745.93999999994</v>
      </c>
      <c r="H137" s="43"/>
      <c r="I137" s="43">
        <f t="shared" si="35"/>
        <v>1.39</v>
      </c>
      <c r="J137" s="43"/>
      <c r="K137" s="43">
        <v>27.671232876712331</v>
      </c>
      <c r="L137" s="43"/>
      <c r="M137" s="43">
        <v>12.92</v>
      </c>
      <c r="O137" s="47">
        <v>-1</v>
      </c>
      <c r="P137" s="43"/>
      <c r="Q137" s="43">
        <v>3.65</v>
      </c>
      <c r="R137" s="43"/>
      <c r="S137" s="43">
        <f t="shared" si="36"/>
        <v>7.71</v>
      </c>
      <c r="T137" s="9"/>
      <c r="U137" s="64">
        <f t="shared" si="37"/>
        <v>768473</v>
      </c>
      <c r="W137" s="64">
        <f>U137-'Schedule 1A'!S137</f>
        <v>591379.4069383333</v>
      </c>
    </row>
    <row r="138" spans="1:23" ht="13" x14ac:dyDescent="0.3">
      <c r="A138" s="36"/>
      <c r="B138" s="3">
        <v>345</v>
      </c>
      <c r="C138" s="2" t="s">
        <v>22</v>
      </c>
      <c r="E138" s="15">
        <v>7942569.2599999998</v>
      </c>
      <c r="G138" s="9">
        <v>-235572.30000000005</v>
      </c>
      <c r="H138" s="43"/>
      <c r="I138" s="43">
        <f t="shared" si="35"/>
        <v>-2.97</v>
      </c>
      <c r="J138" s="43"/>
      <c r="K138" s="43">
        <v>21.656050955414013</v>
      </c>
      <c r="L138" s="43"/>
      <c r="M138" s="43">
        <v>12.96</v>
      </c>
      <c r="O138" s="47">
        <v>-2</v>
      </c>
      <c r="P138" s="43"/>
      <c r="Q138" s="43">
        <v>4.71</v>
      </c>
      <c r="R138" s="43"/>
      <c r="S138" s="43">
        <f t="shared" si="36"/>
        <v>8.1</v>
      </c>
      <c r="T138" s="9"/>
      <c r="U138" s="64">
        <f t="shared" si="37"/>
        <v>643286</v>
      </c>
      <c r="W138" s="64">
        <f>U138-'Schedule 1A'!S138</f>
        <v>479110.15170348145</v>
      </c>
    </row>
    <row r="139" spans="1:23" ht="13" x14ac:dyDescent="0.3">
      <c r="A139" s="36"/>
      <c r="B139" s="3">
        <v>346</v>
      </c>
      <c r="C139" s="2" t="s">
        <v>23</v>
      </c>
      <c r="E139" s="153">
        <v>1597269.83</v>
      </c>
      <c r="G139" s="10">
        <v>828036.88</v>
      </c>
      <c r="H139" s="43"/>
      <c r="I139" s="43">
        <f t="shared" si="35"/>
        <v>51.84</v>
      </c>
      <c r="J139" s="43"/>
      <c r="K139" s="43">
        <v>25.362318840579707</v>
      </c>
      <c r="L139" s="43"/>
      <c r="M139" s="43">
        <v>11.77</v>
      </c>
      <c r="O139" s="47">
        <v>-5</v>
      </c>
      <c r="P139" s="43"/>
      <c r="Q139" s="43">
        <v>4.1399999999999997</v>
      </c>
      <c r="R139" s="43"/>
      <c r="S139" s="43">
        <f t="shared" si="36"/>
        <v>4.5199999999999996</v>
      </c>
      <c r="T139" s="9"/>
      <c r="U139" s="10">
        <f t="shared" si="37"/>
        <v>72141</v>
      </c>
      <c r="W139" s="10">
        <f>U139-'Schedule 1A'!S139</f>
        <v>49779.222380000007</v>
      </c>
    </row>
    <row r="140" spans="1:23" s="13" customFormat="1" ht="13" x14ac:dyDescent="0.3">
      <c r="A140" s="131"/>
      <c r="B140" s="11" t="s">
        <v>137</v>
      </c>
      <c r="C140" s="17"/>
      <c r="E140" s="154">
        <f>SUBTOTAL(9,E133:E139)</f>
        <v>89130695.280000016</v>
      </c>
      <c r="G140" s="45">
        <f>SUBTOTAL(9,G133:G139)</f>
        <v>14712563.239999998</v>
      </c>
      <c r="H140" s="44"/>
      <c r="I140" s="44">
        <f t="shared" si="35"/>
        <v>16.510000000000002</v>
      </c>
      <c r="J140" s="44"/>
      <c r="K140" s="77"/>
      <c r="L140" s="44"/>
      <c r="M140" s="72"/>
      <c r="O140" s="20"/>
      <c r="P140" s="44"/>
      <c r="Q140" s="44">
        <v>5.2340325528962923</v>
      </c>
      <c r="R140" s="44"/>
      <c r="S140" s="44">
        <f t="shared" ref="S140" si="38">+ROUND(U140/E140*100,2)</f>
        <v>8.25</v>
      </c>
      <c r="T140" s="30"/>
      <c r="U140" s="45">
        <f>SUBTOTAL(9,U133:U139)</f>
        <v>7350254</v>
      </c>
      <c r="V140" s="60"/>
      <c r="W140" s="45">
        <f>SUBTOTAL(9,W133:W139)</f>
        <v>5963278.3268753923</v>
      </c>
    </row>
    <row r="141" spans="1:23" ht="13" x14ac:dyDescent="0.3">
      <c r="A141" s="36"/>
      <c r="B141" s="3"/>
      <c r="C141" s="2"/>
      <c r="E141" s="15"/>
      <c r="G141" s="9"/>
      <c r="H141" s="43"/>
      <c r="I141" s="43"/>
      <c r="J141" s="43"/>
      <c r="K141" s="71"/>
      <c r="L141" s="43"/>
      <c r="M141" s="52"/>
      <c r="O141" s="47"/>
      <c r="P141" s="43"/>
      <c r="Q141" s="43"/>
      <c r="R141" s="43"/>
      <c r="S141" s="43"/>
      <c r="T141" s="9"/>
      <c r="U141" s="64"/>
      <c r="W141" s="64"/>
    </row>
    <row r="142" spans="1:23" s="13" customFormat="1" ht="13" x14ac:dyDescent="0.3">
      <c r="A142" s="131" t="s">
        <v>137</v>
      </c>
      <c r="B142" s="11"/>
      <c r="C142" s="17"/>
      <c r="E142" s="156">
        <f>SUBTOTAL(9,E133:E141)</f>
        <v>89130695.280000016</v>
      </c>
      <c r="F142" s="159"/>
      <c r="G142" s="41">
        <f>SUBTOTAL(9,G133:G141)</f>
        <v>14712563.239999998</v>
      </c>
      <c r="H142" s="55"/>
      <c r="I142" s="53">
        <f>+ROUND(G142/E142*100,2)</f>
        <v>16.510000000000002</v>
      </c>
      <c r="J142" s="55"/>
      <c r="K142" s="80"/>
      <c r="L142" s="55"/>
      <c r="M142" s="75"/>
      <c r="O142" s="20"/>
      <c r="P142" s="55"/>
      <c r="Q142" s="53">
        <v>5.2340325528962923</v>
      </c>
      <c r="R142" s="53"/>
      <c r="S142" s="53">
        <f>+ROUND(U142/E142*100,2)</f>
        <v>8.25</v>
      </c>
      <c r="T142" s="31"/>
      <c r="U142" s="41">
        <f>SUBTOTAL(9,U133:U141)</f>
        <v>7350254</v>
      </c>
      <c r="V142" s="67"/>
      <c r="W142" s="41">
        <f>SUBTOTAL(9,W133:W141)</f>
        <v>5963278.3268753923</v>
      </c>
    </row>
    <row r="143" spans="1:23" s="13" customFormat="1" ht="13" x14ac:dyDescent="0.3">
      <c r="A143" s="131"/>
      <c r="B143" s="11"/>
      <c r="C143" s="17"/>
      <c r="E143" s="160"/>
      <c r="F143" s="161"/>
      <c r="G143" s="21"/>
      <c r="H143" s="44"/>
      <c r="I143" s="44"/>
      <c r="J143" s="44"/>
      <c r="K143" s="77"/>
      <c r="L143" s="44"/>
      <c r="M143" s="72"/>
      <c r="O143" s="20"/>
      <c r="P143" s="44"/>
      <c r="Q143" s="53"/>
      <c r="R143" s="53"/>
      <c r="S143" s="53"/>
      <c r="T143" s="21"/>
      <c r="U143" s="21"/>
      <c r="V143" s="68"/>
      <c r="W143" s="21"/>
    </row>
    <row r="144" spans="1:23" s="13" customFormat="1" ht="13" x14ac:dyDescent="0.3">
      <c r="A144" s="12" t="s">
        <v>49</v>
      </c>
      <c r="B144" s="11"/>
      <c r="C144" s="17"/>
      <c r="E144" s="162">
        <f>SUBTOTAL(9,E46:E143)</f>
        <v>3883321361.8000007</v>
      </c>
      <c r="F144" s="163"/>
      <c r="G144" s="40">
        <f>SUBTOTAL(9,G46:G143)</f>
        <v>727059328.9200002</v>
      </c>
      <c r="H144" s="56"/>
      <c r="I144" s="53">
        <f>+ROUND(G144/E144*100,2)</f>
        <v>18.72</v>
      </c>
      <c r="J144" s="56"/>
      <c r="K144" s="81"/>
      <c r="L144" s="56"/>
      <c r="M144" s="76"/>
      <c r="O144" s="20"/>
      <c r="P144" s="56"/>
      <c r="Q144" s="54">
        <v>3.922963380048583</v>
      </c>
      <c r="R144" s="54"/>
      <c r="S144" s="54">
        <f>+ROUND(U144/E144*100,2)</f>
        <v>4.51</v>
      </c>
      <c r="T144" s="40"/>
      <c r="U144" s="40">
        <f>SUBTOTAL(9,U46:U143)</f>
        <v>175250391</v>
      </c>
      <c r="V144" s="69"/>
      <c r="W144" s="40">
        <f>SUBTOTAL(9,W46:W143)</f>
        <v>54499554.282599784</v>
      </c>
    </row>
    <row r="145" spans="1:23" s="13" customFormat="1" ht="13" x14ac:dyDescent="0.3">
      <c r="A145" s="12"/>
      <c r="B145" s="11"/>
      <c r="C145" s="17"/>
      <c r="E145" s="162"/>
      <c r="F145" s="163"/>
      <c r="G145" s="40"/>
      <c r="H145" s="56"/>
      <c r="I145" s="56"/>
      <c r="J145" s="56"/>
      <c r="K145" s="81"/>
      <c r="L145" s="56"/>
      <c r="M145" s="76"/>
      <c r="O145" s="20"/>
      <c r="P145" s="56"/>
      <c r="Q145" s="56"/>
      <c r="R145" s="56"/>
      <c r="S145" s="56"/>
      <c r="T145" s="40"/>
      <c r="U145" s="40"/>
      <c r="V145" s="69"/>
      <c r="W145" s="40"/>
    </row>
    <row r="146" spans="1:23" s="13" customFormat="1" ht="13" x14ac:dyDescent="0.3">
      <c r="A146" s="12"/>
      <c r="B146" s="11"/>
      <c r="C146" s="17"/>
      <c r="E146" s="162"/>
      <c r="F146" s="163"/>
      <c r="G146" s="40"/>
      <c r="H146" s="56"/>
      <c r="I146" s="56"/>
      <c r="J146" s="56"/>
      <c r="K146" s="81"/>
      <c r="L146" s="56"/>
      <c r="M146" s="76"/>
      <c r="O146" s="20"/>
      <c r="P146" s="56"/>
      <c r="Q146" s="56"/>
      <c r="R146" s="56"/>
      <c r="S146" s="56"/>
      <c r="T146" s="40"/>
      <c r="U146" s="40"/>
      <c r="V146" s="69"/>
      <c r="W146" s="40"/>
    </row>
    <row r="147" spans="1:23" ht="13" x14ac:dyDescent="0.3">
      <c r="A147" s="12" t="s">
        <v>110</v>
      </c>
      <c r="B147" s="3"/>
      <c r="C147" s="2"/>
      <c r="E147" s="15"/>
      <c r="G147" s="9"/>
      <c r="H147" s="43"/>
      <c r="I147" s="43"/>
      <c r="J147" s="43"/>
      <c r="K147" s="71"/>
      <c r="L147" s="43"/>
      <c r="M147" s="52"/>
      <c r="O147" s="47"/>
      <c r="P147" s="43"/>
      <c r="Q147" s="43"/>
      <c r="R147" s="43"/>
      <c r="S147" s="43"/>
      <c r="T147" s="9"/>
      <c r="U147" s="64"/>
      <c r="W147" s="64"/>
    </row>
    <row r="148" spans="1:23" ht="13" x14ac:dyDescent="0.3">
      <c r="A148" s="36"/>
      <c r="B148" s="3"/>
      <c r="C148" s="2"/>
      <c r="E148" s="15"/>
      <c r="G148" s="9"/>
      <c r="H148" s="43"/>
      <c r="I148" s="43"/>
      <c r="J148" s="43"/>
      <c r="K148" s="71"/>
      <c r="L148" s="43"/>
      <c r="M148" s="52"/>
      <c r="O148" s="47"/>
      <c r="P148" s="43"/>
      <c r="Q148" s="43"/>
      <c r="R148" s="43"/>
      <c r="S148" s="43"/>
      <c r="T148" s="9"/>
      <c r="U148" s="64"/>
      <c r="W148" s="64"/>
    </row>
    <row r="149" spans="1:23" ht="13" x14ac:dyDescent="0.3">
      <c r="A149" s="131" t="s">
        <v>76</v>
      </c>
      <c r="B149" s="3"/>
      <c r="C149" s="2"/>
      <c r="E149" s="15"/>
      <c r="G149" s="9"/>
      <c r="H149" s="43"/>
      <c r="I149" s="43"/>
      <c r="J149" s="43"/>
      <c r="K149" s="71"/>
      <c r="L149" s="43"/>
      <c r="M149" s="52"/>
      <c r="O149" s="47"/>
      <c r="P149" s="43"/>
      <c r="Q149" s="43"/>
      <c r="R149" s="43"/>
      <c r="S149" s="43"/>
      <c r="T149" s="9"/>
      <c r="U149" s="64"/>
      <c r="W149" s="64"/>
    </row>
    <row r="150" spans="1:23" ht="13" x14ac:dyDescent="0.3">
      <c r="A150" s="36"/>
      <c r="B150" s="3"/>
      <c r="C150" s="2"/>
      <c r="E150" s="15"/>
      <c r="G150" s="9"/>
      <c r="H150" s="43"/>
      <c r="I150" s="43"/>
      <c r="J150" s="43"/>
      <c r="K150" s="71"/>
      <c r="L150" s="43"/>
      <c r="M150" s="52"/>
      <c r="O150" s="47"/>
      <c r="P150" s="43"/>
      <c r="Q150" s="43"/>
      <c r="R150" s="43"/>
      <c r="S150" s="43"/>
      <c r="T150" s="9"/>
      <c r="U150" s="64"/>
      <c r="W150" s="64"/>
    </row>
    <row r="151" spans="1:23" ht="13" x14ac:dyDescent="0.3">
      <c r="A151" s="36"/>
      <c r="B151" s="11" t="s">
        <v>105</v>
      </c>
      <c r="C151" s="2"/>
      <c r="E151" s="15"/>
      <c r="G151" s="9"/>
      <c r="H151" s="43"/>
      <c r="I151" s="43"/>
      <c r="J151" s="43"/>
      <c r="K151" s="71"/>
      <c r="L151" s="43"/>
      <c r="M151" s="52"/>
      <c r="O151" s="47"/>
      <c r="P151" s="43"/>
      <c r="Q151" s="43"/>
      <c r="R151" s="43"/>
      <c r="S151" s="43"/>
      <c r="T151" s="9"/>
      <c r="U151" s="64"/>
      <c r="W151" s="64"/>
    </row>
    <row r="152" spans="1:23" ht="13" x14ac:dyDescent="0.3">
      <c r="A152" s="36"/>
      <c r="B152" s="3">
        <v>341</v>
      </c>
      <c r="C152" s="2" t="s">
        <v>6</v>
      </c>
      <c r="E152" s="15">
        <v>1929606.28</v>
      </c>
      <c r="G152" s="82">
        <v>165961.1073753243</v>
      </c>
      <c r="H152" s="43"/>
      <c r="I152" s="43">
        <f t="shared" ref="I152:I158" si="39">+ROUND(G152/E152*100,2)</f>
        <v>8.6</v>
      </c>
      <c r="J152" s="43"/>
      <c r="K152" s="43">
        <v>18.949343339587241</v>
      </c>
      <c r="L152" s="43"/>
      <c r="M152" s="43">
        <v>12.28</v>
      </c>
      <c r="O152" s="47">
        <v>-1</v>
      </c>
      <c r="P152" s="43"/>
      <c r="Q152" s="43">
        <v>5.33</v>
      </c>
      <c r="R152" s="43"/>
      <c r="S152" s="43">
        <f t="shared" ref="S152:S157" si="40">+ROUND(U152/E152*100,2)</f>
        <v>7.52</v>
      </c>
      <c r="T152" s="9"/>
      <c r="U152" s="64">
        <f t="shared" ref="U152:U157" si="41">+ROUND((ROUND((100-O152)/100*E152-G152,0))/M152,0)</f>
        <v>145191</v>
      </c>
      <c r="W152" s="64">
        <f>U152-'Schedule 1A'!S152</f>
        <v>112509.67984390804</v>
      </c>
    </row>
    <row r="153" spans="1:23" ht="13" x14ac:dyDescent="0.3">
      <c r="A153" s="36"/>
      <c r="B153" s="3">
        <v>342</v>
      </c>
      <c r="C153" s="2" t="s">
        <v>24</v>
      </c>
      <c r="E153" s="15">
        <v>3376377.83</v>
      </c>
      <c r="G153" s="82">
        <v>1166651.7746867067</v>
      </c>
      <c r="H153" s="43"/>
      <c r="I153" s="43">
        <f t="shared" si="39"/>
        <v>34.549999999999997</v>
      </c>
      <c r="J153" s="43"/>
      <c r="K153" s="43">
        <v>25</v>
      </c>
      <c r="L153" s="43"/>
      <c r="M153" s="43">
        <v>11.69</v>
      </c>
      <c r="O153" s="47">
        <v>-2</v>
      </c>
      <c r="P153" s="43"/>
      <c r="Q153" s="43">
        <v>4.08</v>
      </c>
      <c r="R153" s="43"/>
      <c r="S153" s="43">
        <f t="shared" si="40"/>
        <v>5.77</v>
      </c>
      <c r="T153" s="9"/>
      <c r="U153" s="64">
        <f t="shared" si="41"/>
        <v>194804</v>
      </c>
      <c r="W153" s="64">
        <f>U153-'Schedule 1A'!S153</f>
        <v>93512.665100000013</v>
      </c>
    </row>
    <row r="154" spans="1:23" ht="13" x14ac:dyDescent="0.3">
      <c r="A154" s="36"/>
      <c r="B154" s="3">
        <v>343</v>
      </c>
      <c r="C154" s="2" t="s">
        <v>25</v>
      </c>
      <c r="E154" s="15">
        <v>10314474.109999999</v>
      </c>
      <c r="G154" s="82">
        <v>2980217.4061773829</v>
      </c>
      <c r="H154" s="43"/>
      <c r="I154" s="43">
        <f t="shared" si="39"/>
        <v>28.89</v>
      </c>
      <c r="J154" s="43"/>
      <c r="K154" s="43">
        <v>22.172949002217294</v>
      </c>
      <c r="L154" s="43"/>
      <c r="M154" s="43">
        <v>11.14</v>
      </c>
      <c r="O154" s="47">
        <v>0</v>
      </c>
      <c r="P154" s="43"/>
      <c r="Q154" s="43">
        <v>4.51</v>
      </c>
      <c r="R154" s="43"/>
      <c r="S154" s="43">
        <f t="shared" si="40"/>
        <v>6.38</v>
      </c>
      <c r="T154" s="9"/>
      <c r="U154" s="64">
        <f t="shared" si="41"/>
        <v>658371</v>
      </c>
      <c r="W154" s="64">
        <f>U154-'Schedule 1A'!S154</f>
        <v>497364.57486829278</v>
      </c>
    </row>
    <row r="155" spans="1:23" ht="13" x14ac:dyDescent="0.3">
      <c r="A155" s="36"/>
      <c r="B155" s="3">
        <v>344</v>
      </c>
      <c r="C155" s="2" t="s">
        <v>26</v>
      </c>
      <c r="E155" s="15">
        <v>4589899.4400000004</v>
      </c>
      <c r="G155" s="82">
        <v>2681517.8110319045</v>
      </c>
      <c r="H155" s="43"/>
      <c r="I155" s="43">
        <f t="shared" si="39"/>
        <v>58.42</v>
      </c>
      <c r="J155" s="43"/>
      <c r="K155" s="43">
        <v>44.690265486725671</v>
      </c>
      <c r="L155" s="43"/>
      <c r="M155" s="43">
        <v>11.54</v>
      </c>
      <c r="O155" s="47">
        <v>-1</v>
      </c>
      <c r="P155" s="43"/>
      <c r="Q155" s="43">
        <v>2.2599999999999998</v>
      </c>
      <c r="R155" s="43"/>
      <c r="S155" s="43">
        <f t="shared" si="40"/>
        <v>3.69</v>
      </c>
      <c r="T155" s="9"/>
      <c r="U155" s="64">
        <f t="shared" si="41"/>
        <v>169348</v>
      </c>
      <c r="W155" s="64">
        <f>U155-'Schedule 1A'!S155</f>
        <v>72960.111759999971</v>
      </c>
    </row>
    <row r="156" spans="1:23" ht="13" x14ac:dyDescent="0.3">
      <c r="A156" s="36"/>
      <c r="B156" s="3">
        <v>345</v>
      </c>
      <c r="C156" s="2" t="s">
        <v>22</v>
      </c>
      <c r="E156" s="15">
        <v>3520756.14</v>
      </c>
      <c r="G156" s="82">
        <v>1031041.5113123227</v>
      </c>
      <c r="H156" s="43"/>
      <c r="I156" s="43">
        <f t="shared" si="39"/>
        <v>29.28</v>
      </c>
      <c r="J156" s="43"/>
      <c r="K156" s="43">
        <v>23.990498812351547</v>
      </c>
      <c r="L156" s="43"/>
      <c r="M156" s="43">
        <v>11.92</v>
      </c>
      <c r="O156" s="47">
        <v>-1</v>
      </c>
      <c r="P156" s="43"/>
      <c r="Q156" s="43">
        <v>4.21</v>
      </c>
      <c r="R156" s="43"/>
      <c r="S156" s="43">
        <f t="shared" si="40"/>
        <v>6.02</v>
      </c>
      <c r="T156" s="9"/>
      <c r="U156" s="64">
        <f t="shared" si="41"/>
        <v>211822</v>
      </c>
      <c r="W156" s="64">
        <f>U156-'Schedule 1A'!S156</f>
        <v>148656.71824568047</v>
      </c>
    </row>
    <row r="157" spans="1:23" ht="13" x14ac:dyDescent="0.3">
      <c r="A157" s="36"/>
      <c r="B157" s="3">
        <v>346</v>
      </c>
      <c r="C157" s="2" t="s">
        <v>23</v>
      </c>
      <c r="E157" s="153">
        <v>213593.84</v>
      </c>
      <c r="G157" s="10">
        <v>95987.515916474964</v>
      </c>
      <c r="H157" s="43"/>
      <c r="I157" s="43">
        <f t="shared" si="39"/>
        <v>44.94</v>
      </c>
      <c r="J157" s="43"/>
      <c r="K157" s="43">
        <v>25.757575757575761</v>
      </c>
      <c r="L157" s="43"/>
      <c r="M157" s="43">
        <v>10.67</v>
      </c>
      <c r="O157" s="47">
        <v>-2</v>
      </c>
      <c r="P157" s="43"/>
      <c r="Q157" s="43">
        <v>3.96</v>
      </c>
      <c r="R157" s="43"/>
      <c r="S157" s="43">
        <f t="shared" si="40"/>
        <v>5.35</v>
      </c>
      <c r="T157" s="9"/>
      <c r="U157" s="10">
        <f t="shared" si="41"/>
        <v>11422</v>
      </c>
      <c r="W157" s="10">
        <f>U157-'Schedule 1A'!S157</f>
        <v>10524.160777209301</v>
      </c>
    </row>
    <row r="158" spans="1:23" s="13" customFormat="1" ht="13" x14ac:dyDescent="0.3">
      <c r="A158" s="131"/>
      <c r="B158" s="11" t="s">
        <v>154</v>
      </c>
      <c r="C158" s="17"/>
      <c r="E158" s="154">
        <f>SUBTOTAL(9,E152:E157)</f>
        <v>23944707.640000001</v>
      </c>
      <c r="G158" s="45">
        <f>SUBTOTAL(9,G152:G157)</f>
        <v>8121377.1265001157</v>
      </c>
      <c r="H158" s="44"/>
      <c r="I158" s="44">
        <f t="shared" si="39"/>
        <v>33.92</v>
      </c>
      <c r="J158" s="44"/>
      <c r="K158" s="77"/>
      <c r="L158" s="44"/>
      <c r="M158" s="72"/>
      <c r="O158" s="20"/>
      <c r="P158" s="44"/>
      <c r="Q158" s="44">
        <v>4.0351333746791989</v>
      </c>
      <c r="R158" s="44"/>
      <c r="S158" s="44">
        <f t="shared" ref="S158" si="42">+ROUND(U158/E158*100,2)</f>
        <v>5.81</v>
      </c>
      <c r="T158" s="30"/>
      <c r="U158" s="45">
        <f>SUBTOTAL(9,U152:U157)</f>
        <v>1390958</v>
      </c>
      <c r="V158" s="60"/>
      <c r="W158" s="45">
        <f>SUBTOTAL(9,W152:W157)</f>
        <v>935527.91059509059</v>
      </c>
    </row>
    <row r="159" spans="1:23" ht="13" x14ac:dyDescent="0.3">
      <c r="A159" s="36"/>
      <c r="B159" s="3"/>
      <c r="C159" s="2"/>
      <c r="E159" s="15"/>
      <c r="G159" s="9"/>
      <c r="H159" s="43"/>
      <c r="I159" s="43"/>
      <c r="J159" s="43"/>
      <c r="K159" s="71"/>
      <c r="L159" s="43"/>
      <c r="M159" s="52"/>
      <c r="O159" s="47"/>
      <c r="P159" s="43"/>
      <c r="Q159" s="43"/>
      <c r="R159" s="43"/>
      <c r="S159" s="43"/>
      <c r="T159" s="9"/>
      <c r="U159" s="64"/>
      <c r="W159" s="64"/>
    </row>
    <row r="160" spans="1:23" ht="13" x14ac:dyDescent="0.3">
      <c r="A160" s="36"/>
      <c r="B160" s="11" t="s">
        <v>106</v>
      </c>
      <c r="C160" s="2"/>
      <c r="E160" s="15"/>
      <c r="G160" s="9"/>
      <c r="H160" s="43"/>
      <c r="I160" s="43"/>
      <c r="J160" s="43"/>
      <c r="K160" s="71"/>
      <c r="L160" s="43"/>
      <c r="M160" s="52"/>
      <c r="O160" s="47"/>
      <c r="P160" s="43"/>
      <c r="Q160" s="43"/>
      <c r="R160" s="43"/>
      <c r="S160" s="43"/>
      <c r="T160" s="9"/>
      <c r="U160" s="64"/>
      <c r="W160" s="64"/>
    </row>
    <row r="161" spans="1:23" ht="13" x14ac:dyDescent="0.3">
      <c r="A161" s="36"/>
      <c r="B161" s="3">
        <v>341</v>
      </c>
      <c r="C161" s="2" t="s">
        <v>6</v>
      </c>
      <c r="E161" s="15">
        <v>562069.94999999995</v>
      </c>
      <c r="G161" s="82">
        <v>466924.24953086354</v>
      </c>
      <c r="H161" s="43"/>
      <c r="I161" s="43">
        <f t="shared" ref="I161:I167" si="43">+ROUND(G161/E161*100,2)</f>
        <v>83.07</v>
      </c>
      <c r="J161" s="43"/>
      <c r="K161" s="43">
        <v>41.735537190082646</v>
      </c>
      <c r="L161" s="43"/>
      <c r="M161" s="43">
        <v>5.41</v>
      </c>
      <c r="O161" s="47">
        <v>-1</v>
      </c>
      <c r="P161" s="43"/>
      <c r="Q161" s="43">
        <v>2.42</v>
      </c>
      <c r="R161" s="43"/>
      <c r="S161" s="43">
        <f t="shared" ref="S161:S166" si="44">+ROUND(U161/E161*100,2)</f>
        <v>3.31</v>
      </c>
      <c r="T161" s="9"/>
      <c r="U161" s="64">
        <f t="shared" ref="U161:U166" si="45">+ROUND((ROUND((100-O161)/100*E161-G161,0))/M161,0)</f>
        <v>18626</v>
      </c>
      <c r="W161" s="64">
        <f>U161-'Schedule 1A'!S161</f>
        <v>9106.3440077586201</v>
      </c>
    </row>
    <row r="162" spans="1:23" ht="13" x14ac:dyDescent="0.3">
      <c r="A162" s="36"/>
      <c r="B162" s="3">
        <v>342</v>
      </c>
      <c r="C162" s="2" t="s">
        <v>24</v>
      </c>
      <c r="E162" s="15">
        <v>154960.18</v>
      </c>
      <c r="G162" s="82">
        <v>125766.82196136657</v>
      </c>
      <c r="H162" s="43"/>
      <c r="I162" s="43">
        <f t="shared" si="43"/>
        <v>81.16</v>
      </c>
      <c r="J162" s="43"/>
      <c r="K162" s="43">
        <v>34.812286689419793</v>
      </c>
      <c r="L162" s="43"/>
      <c r="M162" s="43">
        <v>5.19</v>
      </c>
      <c r="O162" s="47">
        <v>-2</v>
      </c>
      <c r="P162" s="43"/>
      <c r="Q162" s="43">
        <v>2.93</v>
      </c>
      <c r="R162" s="43"/>
      <c r="S162" s="43">
        <f t="shared" si="44"/>
        <v>4.0199999999999996</v>
      </c>
      <c r="T162" s="9"/>
      <c r="U162" s="64">
        <f t="shared" si="45"/>
        <v>6222</v>
      </c>
      <c r="W162" s="64">
        <f>U162-'Schedule 1A'!S162</f>
        <v>1573.1946000000007</v>
      </c>
    </row>
    <row r="163" spans="1:23" ht="13" x14ac:dyDescent="0.3">
      <c r="A163" s="36"/>
      <c r="B163" s="3">
        <v>343</v>
      </c>
      <c r="C163" s="2" t="s">
        <v>25</v>
      </c>
      <c r="E163" s="15">
        <v>12202086.08</v>
      </c>
      <c r="G163" s="82">
        <v>5583122.7612116234</v>
      </c>
      <c r="H163" s="43"/>
      <c r="I163" s="43">
        <f t="shared" si="43"/>
        <v>45.76</v>
      </c>
      <c r="J163" s="43"/>
      <c r="K163" s="43">
        <v>13.404825737265416</v>
      </c>
      <c r="L163" s="43"/>
      <c r="M163" s="43">
        <v>5.31</v>
      </c>
      <c r="O163" s="47">
        <v>0</v>
      </c>
      <c r="P163" s="43"/>
      <c r="Q163" s="43">
        <v>7.46</v>
      </c>
      <c r="R163" s="43"/>
      <c r="S163" s="43">
        <f t="shared" si="44"/>
        <v>10.220000000000001</v>
      </c>
      <c r="T163" s="9"/>
      <c r="U163" s="64">
        <f t="shared" si="45"/>
        <v>1246509</v>
      </c>
      <c r="W163" s="64">
        <f>U163-'Schedule 1A'!S163</f>
        <v>1056037.4124097561</v>
      </c>
    </row>
    <row r="164" spans="1:23" ht="13" x14ac:dyDescent="0.3">
      <c r="A164" s="36"/>
      <c r="B164" s="3">
        <v>344</v>
      </c>
      <c r="C164" s="2" t="s">
        <v>26</v>
      </c>
      <c r="E164" s="15">
        <v>2164934.29</v>
      </c>
      <c r="G164" s="82">
        <v>1645303.796289077</v>
      </c>
      <c r="H164" s="43"/>
      <c r="I164" s="43">
        <f t="shared" si="43"/>
        <v>76</v>
      </c>
      <c r="J164" s="43"/>
      <c r="K164" s="43">
        <v>29.705882352941178</v>
      </c>
      <c r="L164" s="43"/>
      <c r="M164" s="43">
        <v>5.36</v>
      </c>
      <c r="O164" s="47">
        <v>-1</v>
      </c>
      <c r="P164" s="43"/>
      <c r="Q164" s="43">
        <v>3.4</v>
      </c>
      <c r="R164" s="43"/>
      <c r="S164" s="43">
        <f t="shared" si="44"/>
        <v>4.66</v>
      </c>
      <c r="T164" s="9"/>
      <c r="U164" s="64">
        <f t="shared" si="45"/>
        <v>100985</v>
      </c>
      <c r="W164" s="64">
        <f>U164-'Schedule 1A'!S164</f>
        <v>55521.379909999989</v>
      </c>
    </row>
    <row r="165" spans="1:23" ht="13" x14ac:dyDescent="0.3">
      <c r="A165" s="36"/>
      <c r="B165" s="3">
        <v>345</v>
      </c>
      <c r="C165" s="2" t="s">
        <v>22</v>
      </c>
      <c r="E165" s="15">
        <v>249298.95</v>
      </c>
      <c r="G165" s="82">
        <v>182521.21410930902</v>
      </c>
      <c r="H165" s="43"/>
      <c r="I165" s="43">
        <f t="shared" si="43"/>
        <v>73.209999999999994</v>
      </c>
      <c r="J165" s="43"/>
      <c r="K165" s="43">
        <v>26.649076517150394</v>
      </c>
      <c r="L165" s="43"/>
      <c r="M165" s="43">
        <v>5.34</v>
      </c>
      <c r="O165" s="47">
        <v>-1</v>
      </c>
      <c r="P165" s="43"/>
      <c r="Q165" s="43">
        <v>3.79</v>
      </c>
      <c r="R165" s="43"/>
      <c r="S165" s="43">
        <f t="shared" si="44"/>
        <v>5.2</v>
      </c>
      <c r="T165" s="9"/>
      <c r="U165" s="64">
        <f t="shared" si="45"/>
        <v>12972</v>
      </c>
      <c r="W165" s="64">
        <f>U165-'Schedule 1A'!S165</f>
        <v>8499.3703171597626</v>
      </c>
    </row>
    <row r="166" spans="1:23" ht="13" x14ac:dyDescent="0.3">
      <c r="A166" s="36"/>
      <c r="B166" s="3">
        <v>346</v>
      </c>
      <c r="C166" s="2" t="s">
        <v>23</v>
      </c>
      <c r="E166" s="153">
        <v>4486.1400000000003</v>
      </c>
      <c r="G166" s="10">
        <v>3245.790397646153</v>
      </c>
      <c r="H166" s="43"/>
      <c r="I166" s="43">
        <f t="shared" si="43"/>
        <v>72.349999999999994</v>
      </c>
      <c r="J166" s="43"/>
      <c r="K166" s="43">
        <v>22.869955156950674</v>
      </c>
      <c r="L166" s="43"/>
      <c r="M166" s="43">
        <v>4.8499999999999996</v>
      </c>
      <c r="O166" s="47">
        <v>-2</v>
      </c>
      <c r="P166" s="43"/>
      <c r="Q166" s="43">
        <v>4.46</v>
      </c>
      <c r="R166" s="43"/>
      <c r="S166" s="43">
        <f t="shared" si="44"/>
        <v>6.11</v>
      </c>
      <c r="T166" s="9"/>
      <c r="U166" s="10">
        <f t="shared" si="45"/>
        <v>274</v>
      </c>
      <c r="W166" s="10">
        <f>U166-'Schedule 1A'!S166</f>
        <v>255.14256267441857</v>
      </c>
    </row>
    <row r="167" spans="1:23" s="13" customFormat="1" ht="13" x14ac:dyDescent="0.3">
      <c r="A167" s="131"/>
      <c r="B167" s="11" t="s">
        <v>155</v>
      </c>
      <c r="C167" s="17"/>
      <c r="E167" s="154">
        <f>SUBTOTAL(9,E161:E166)</f>
        <v>15337835.59</v>
      </c>
      <c r="G167" s="45">
        <f>SUBTOTAL(9,G161:G166)</f>
        <v>8006884.633499885</v>
      </c>
      <c r="H167" s="44"/>
      <c r="I167" s="44">
        <f t="shared" si="43"/>
        <v>52.2</v>
      </c>
      <c r="J167" s="44"/>
      <c r="K167" s="77"/>
      <c r="L167" s="44"/>
      <c r="M167" s="72"/>
      <c r="O167" s="20"/>
      <c r="P167" s="44"/>
      <c r="Q167" s="44">
        <v>6.5959393005920202</v>
      </c>
      <c r="R167" s="44"/>
      <c r="S167" s="44">
        <f t="shared" ref="S167" si="46">+ROUND(U167/E167*100,2)</f>
        <v>9.0299999999999994</v>
      </c>
      <c r="T167" s="30"/>
      <c r="U167" s="45">
        <f>SUBTOTAL(9,U161:U166)</f>
        <v>1385588</v>
      </c>
      <c r="V167" s="60"/>
      <c r="W167" s="45">
        <f>SUBTOTAL(9,W161:W166)</f>
        <v>1130992.8438073487</v>
      </c>
    </row>
    <row r="168" spans="1:23" ht="13" x14ac:dyDescent="0.3">
      <c r="A168" s="36"/>
      <c r="B168" s="3"/>
      <c r="C168" s="2"/>
      <c r="E168" s="15"/>
      <c r="G168" s="9"/>
      <c r="H168" s="43"/>
      <c r="I168" s="43"/>
      <c r="J168" s="43"/>
      <c r="K168" s="71"/>
      <c r="L168" s="43"/>
      <c r="M168" s="52"/>
      <c r="O168" s="47"/>
      <c r="P168" s="43"/>
      <c r="Q168" s="43"/>
      <c r="R168" s="43"/>
      <c r="S168" s="43"/>
      <c r="T168" s="9"/>
      <c r="U168" s="64"/>
      <c r="W168" s="64"/>
    </row>
    <row r="169" spans="1:23" s="13" customFormat="1" ht="13" x14ac:dyDescent="0.3">
      <c r="A169" s="131" t="s">
        <v>82</v>
      </c>
      <c r="B169" s="11"/>
      <c r="C169" s="17"/>
      <c r="E169" s="158">
        <f>SUBTOTAL(9,E152:E167)</f>
        <v>39282543.230000004</v>
      </c>
      <c r="F169" s="159"/>
      <c r="G169" s="31">
        <f>SUBTOTAL(9,G152:G167)</f>
        <v>16128261.760000002</v>
      </c>
      <c r="H169" s="55"/>
      <c r="I169" s="53">
        <f>+ROUND(G169/E169*100,2)</f>
        <v>41.06</v>
      </c>
      <c r="J169" s="55"/>
      <c r="K169" s="80"/>
      <c r="L169" s="55"/>
      <c r="M169" s="75"/>
      <c r="O169" s="20"/>
      <c r="P169" s="55"/>
      <c r="Q169" s="53">
        <v>5.0349978702028135</v>
      </c>
      <c r="R169" s="53"/>
      <c r="S169" s="53">
        <f>+ROUND(U169/E169*100,2)</f>
        <v>7.07</v>
      </c>
      <c r="T169" s="31"/>
      <c r="U169" s="31">
        <f>SUBTOTAL(9,U152:U167)</f>
        <v>2776546</v>
      </c>
      <c r="V169" s="67"/>
      <c r="W169" s="31">
        <f>SUBTOTAL(9,W152:W167)</f>
        <v>2066520.7544024393</v>
      </c>
    </row>
    <row r="170" spans="1:23" s="13" customFormat="1" ht="13" x14ac:dyDescent="0.3">
      <c r="A170" s="131"/>
      <c r="B170" s="11"/>
      <c r="C170" s="17"/>
      <c r="E170" s="160"/>
      <c r="F170" s="161"/>
      <c r="G170" s="21"/>
      <c r="H170" s="44"/>
      <c r="I170" s="44"/>
      <c r="J170" s="44"/>
      <c r="K170" s="77"/>
      <c r="L170" s="44"/>
      <c r="M170" s="72"/>
      <c r="O170" s="20"/>
      <c r="P170" s="44"/>
      <c r="Q170" s="44"/>
      <c r="R170" s="44"/>
      <c r="S170" s="44"/>
      <c r="T170" s="21"/>
      <c r="U170" s="21"/>
      <c r="V170" s="68"/>
      <c r="W170" s="21"/>
    </row>
    <row r="171" spans="1:23" ht="13" x14ac:dyDescent="0.3">
      <c r="A171" s="131" t="s">
        <v>78</v>
      </c>
      <c r="B171" s="3"/>
      <c r="C171" s="2"/>
      <c r="E171" s="15"/>
      <c r="G171" s="9"/>
      <c r="H171" s="43"/>
      <c r="I171" s="43"/>
      <c r="J171" s="43"/>
      <c r="K171" s="71"/>
      <c r="L171" s="43"/>
      <c r="M171" s="52"/>
      <c r="O171" s="47"/>
      <c r="P171" s="43"/>
      <c r="Q171" s="43"/>
      <c r="R171" s="43"/>
      <c r="S171" s="43"/>
      <c r="T171" s="9"/>
      <c r="U171" s="64"/>
      <c r="W171" s="64"/>
    </row>
    <row r="172" spans="1:23" ht="13" x14ac:dyDescent="0.3">
      <c r="A172" s="36"/>
      <c r="B172" s="3"/>
      <c r="C172" s="2"/>
      <c r="E172" s="15"/>
      <c r="G172" s="9"/>
      <c r="H172" s="43"/>
      <c r="I172" s="43"/>
      <c r="J172" s="43"/>
      <c r="K172" s="71"/>
      <c r="L172" s="43"/>
      <c r="M172" s="52"/>
      <c r="O172" s="47"/>
      <c r="P172" s="43"/>
      <c r="Q172" s="43"/>
      <c r="R172" s="43"/>
      <c r="S172" s="43"/>
      <c r="T172" s="9"/>
      <c r="U172" s="64"/>
      <c r="W172" s="64"/>
    </row>
    <row r="173" spans="1:23" ht="13" x14ac:dyDescent="0.3">
      <c r="A173" s="36"/>
      <c r="B173" s="11" t="s">
        <v>96</v>
      </c>
      <c r="C173" s="2"/>
      <c r="E173" s="15"/>
      <c r="G173" s="9"/>
      <c r="H173" s="43"/>
      <c r="I173" s="43"/>
      <c r="J173" s="43"/>
      <c r="K173" s="71"/>
      <c r="L173" s="43"/>
      <c r="M173" s="52"/>
      <c r="O173" s="47"/>
      <c r="P173" s="43"/>
      <c r="Q173" s="43"/>
      <c r="R173" s="43"/>
      <c r="S173" s="43"/>
      <c r="T173" s="9"/>
      <c r="U173" s="64"/>
      <c r="W173" s="64"/>
    </row>
    <row r="174" spans="1:23" ht="13" x14ac:dyDescent="0.3">
      <c r="A174" s="36"/>
      <c r="B174" s="3">
        <v>341</v>
      </c>
      <c r="C174" s="2" t="s">
        <v>6</v>
      </c>
      <c r="E174" s="15">
        <v>1950448.14</v>
      </c>
      <c r="G174" s="9">
        <v>1516451.71</v>
      </c>
      <c r="H174" s="43"/>
      <c r="I174" s="43">
        <f t="shared" ref="I174:I180" si="47">+ROUND(G174/E174*100,2)</f>
        <v>77.75</v>
      </c>
      <c r="J174" s="43"/>
      <c r="K174" s="43">
        <v>19.311663479923517</v>
      </c>
      <c r="L174" s="43"/>
      <c r="M174" s="43">
        <v>2.4900000000000002</v>
      </c>
      <c r="O174" s="47">
        <v>-1</v>
      </c>
      <c r="P174" s="43"/>
      <c r="Q174" s="43">
        <v>5.23</v>
      </c>
      <c r="R174" s="43"/>
      <c r="S174" s="43">
        <f t="shared" ref="S174:S179" si="48">+ROUND(U174/E174*100,2)</f>
        <v>9.34</v>
      </c>
      <c r="T174" s="9"/>
      <c r="U174" s="64">
        <f t="shared" ref="U174:U179" si="49">+ROUND((ROUND((100-O174)/100*E174-G174,0))/M174,0)</f>
        <v>182129</v>
      </c>
      <c r="W174" s="64">
        <f>U174-'Schedule 1A'!S174</f>
        <v>162151.98734958761</v>
      </c>
    </row>
    <row r="175" spans="1:23" s="13" customFormat="1" ht="13" x14ac:dyDescent="0.3">
      <c r="A175" s="36"/>
      <c r="B175" s="3">
        <v>342</v>
      </c>
      <c r="C175" s="2" t="s">
        <v>24</v>
      </c>
      <c r="D175" s="4"/>
      <c r="E175" s="15">
        <v>1919075.85</v>
      </c>
      <c r="F175" s="4"/>
      <c r="G175" s="9">
        <v>1548970.4</v>
      </c>
      <c r="H175" s="43"/>
      <c r="I175" s="43">
        <f t="shared" si="47"/>
        <v>80.709999999999994</v>
      </c>
      <c r="J175" s="43"/>
      <c r="K175" s="43">
        <v>15.912636505460217</v>
      </c>
      <c r="L175" s="43"/>
      <c r="M175" s="43">
        <v>2.4700000000000002</v>
      </c>
      <c r="N175" s="4"/>
      <c r="O175" s="47">
        <v>-2</v>
      </c>
      <c r="P175" s="43"/>
      <c r="Q175" s="43">
        <v>6.41</v>
      </c>
      <c r="R175" s="43"/>
      <c r="S175" s="43">
        <f t="shared" si="48"/>
        <v>8.6199999999999992</v>
      </c>
      <c r="T175" s="9"/>
      <c r="U175" s="64">
        <f t="shared" si="49"/>
        <v>165379</v>
      </c>
      <c r="V175" s="4"/>
      <c r="W175" s="64">
        <f>U175-'Schedule 1A'!S175</f>
        <v>107930.5358451613</v>
      </c>
    </row>
    <row r="176" spans="1:23" ht="13" x14ac:dyDescent="0.3">
      <c r="A176" s="36"/>
      <c r="B176" s="3">
        <v>343</v>
      </c>
      <c r="C176" s="2" t="s">
        <v>25</v>
      </c>
      <c r="E176" s="15">
        <v>18249994.75</v>
      </c>
      <c r="G176" s="9">
        <v>17605179.800000001</v>
      </c>
      <c r="H176" s="43"/>
      <c r="I176" s="43">
        <f t="shared" si="47"/>
        <v>96.47</v>
      </c>
      <c r="J176" s="43"/>
      <c r="K176" s="43">
        <v>17.857142857142858</v>
      </c>
      <c r="L176" s="43"/>
      <c r="M176" s="43">
        <v>2.44</v>
      </c>
      <c r="O176" s="47">
        <v>0</v>
      </c>
      <c r="P176" s="43"/>
      <c r="Q176" s="43">
        <v>5.6</v>
      </c>
      <c r="R176" s="43"/>
      <c r="S176" s="43">
        <f t="shared" si="48"/>
        <v>1.45</v>
      </c>
      <c r="T176" s="9"/>
      <c r="U176" s="64">
        <f t="shared" si="49"/>
        <v>264268</v>
      </c>
      <c r="W176" s="64">
        <f>U176-'Schedule 1A'!S176</f>
        <v>-158204.25415745855</v>
      </c>
    </row>
    <row r="177" spans="1:23" s="13" customFormat="1" ht="13" x14ac:dyDescent="0.3">
      <c r="A177" s="36"/>
      <c r="B177" s="3">
        <v>344</v>
      </c>
      <c r="C177" s="2" t="s">
        <v>26</v>
      </c>
      <c r="D177" s="4"/>
      <c r="E177" s="15">
        <v>3844891.87</v>
      </c>
      <c r="F177" s="4"/>
      <c r="G177" s="9">
        <v>3057369.4300000006</v>
      </c>
      <c r="H177" s="43"/>
      <c r="I177" s="43">
        <f t="shared" si="47"/>
        <v>79.52</v>
      </c>
      <c r="J177" s="43"/>
      <c r="K177" s="43">
        <v>17.264957264957268</v>
      </c>
      <c r="L177" s="43"/>
      <c r="M177" s="43">
        <v>2.48</v>
      </c>
      <c r="N177" s="4"/>
      <c r="O177" s="47">
        <v>-1</v>
      </c>
      <c r="P177" s="43"/>
      <c r="Q177" s="43">
        <v>5.85</v>
      </c>
      <c r="R177" s="43"/>
      <c r="S177" s="43">
        <f t="shared" si="48"/>
        <v>8.66</v>
      </c>
      <c r="T177" s="9"/>
      <c r="U177" s="64">
        <f t="shared" si="49"/>
        <v>333053</v>
      </c>
      <c r="V177" s="4"/>
      <c r="W177" s="64">
        <f>U177-'Schedule 1A'!S177</f>
        <v>278977.78279090906</v>
      </c>
    </row>
    <row r="178" spans="1:23" s="13" customFormat="1" ht="13" x14ac:dyDescent="0.3">
      <c r="A178" s="36"/>
      <c r="B178" s="3">
        <v>345</v>
      </c>
      <c r="C178" s="2" t="s">
        <v>22</v>
      </c>
      <c r="D178" s="4"/>
      <c r="E178" s="15">
        <v>1474144.61</v>
      </c>
      <c r="F178" s="4"/>
      <c r="G178" s="9">
        <v>1167381.3799999999</v>
      </c>
      <c r="H178" s="43"/>
      <c r="I178" s="43">
        <f t="shared" si="47"/>
        <v>79.19</v>
      </c>
      <c r="J178" s="43"/>
      <c r="K178" s="43">
        <v>14.185393258426966</v>
      </c>
      <c r="L178" s="43"/>
      <c r="M178" s="43">
        <v>2.48</v>
      </c>
      <c r="N178" s="4"/>
      <c r="O178" s="47">
        <v>-1</v>
      </c>
      <c r="P178" s="43"/>
      <c r="Q178" s="43">
        <v>7.12</v>
      </c>
      <c r="R178" s="43"/>
      <c r="S178" s="43">
        <f t="shared" si="48"/>
        <v>8.7899999999999991</v>
      </c>
      <c r="T178" s="9"/>
      <c r="U178" s="64">
        <f t="shared" si="49"/>
        <v>129639</v>
      </c>
      <c r="V178" s="4"/>
      <c r="W178" s="64">
        <f>U178-'Schedule 1A'!S178</f>
        <v>102489.5131719786</v>
      </c>
    </row>
    <row r="179" spans="1:23" ht="13" x14ac:dyDescent="0.3">
      <c r="A179" s="36"/>
      <c r="B179" s="3">
        <v>346</v>
      </c>
      <c r="C179" s="2" t="s">
        <v>23</v>
      </c>
      <c r="E179" s="153">
        <v>581592.23</v>
      </c>
      <c r="G179" s="10">
        <v>449907.25</v>
      </c>
      <c r="H179" s="43"/>
      <c r="I179" s="43">
        <f t="shared" si="47"/>
        <v>77.36</v>
      </c>
      <c r="J179" s="43"/>
      <c r="K179" s="43">
        <v>11.525423728813559</v>
      </c>
      <c r="L179" s="43"/>
      <c r="M179" s="43">
        <v>2.37</v>
      </c>
      <c r="O179" s="47">
        <v>-2</v>
      </c>
      <c r="P179" s="43"/>
      <c r="Q179" s="43">
        <v>8.85</v>
      </c>
      <c r="R179" s="43"/>
      <c r="S179" s="43">
        <f t="shared" si="48"/>
        <v>10.4</v>
      </c>
      <c r="T179" s="9"/>
      <c r="U179" s="10">
        <f t="shared" si="49"/>
        <v>60471</v>
      </c>
      <c r="W179" s="10">
        <f>U179-'Schedule 1A'!S179</f>
        <v>53885.679645729171</v>
      </c>
    </row>
    <row r="180" spans="1:23" s="13" customFormat="1" ht="13" x14ac:dyDescent="0.3">
      <c r="A180" s="131"/>
      <c r="B180" s="11" t="s">
        <v>156</v>
      </c>
      <c r="C180" s="17"/>
      <c r="E180" s="154">
        <f>SUBTOTAL(9,E174:E179)</f>
        <v>28020147.450000003</v>
      </c>
      <c r="G180" s="45">
        <f>SUBTOTAL(9,G174:G179)</f>
        <v>25345259.969999999</v>
      </c>
      <c r="H180" s="44"/>
      <c r="I180" s="44">
        <f t="shared" si="47"/>
        <v>90.45</v>
      </c>
      <c r="J180" s="44"/>
      <c r="K180" s="77"/>
      <c r="L180" s="44"/>
      <c r="M180" s="72"/>
      <c r="O180" s="20"/>
      <c r="P180" s="44"/>
      <c r="Q180" s="44">
        <v>5.8114508197886012</v>
      </c>
      <c r="R180" s="44"/>
      <c r="S180" s="44">
        <f t="shared" ref="S180" si="50">+ROUND(U180/E180*100,2)</f>
        <v>4.05</v>
      </c>
      <c r="T180" s="30"/>
      <c r="U180" s="45">
        <f>SUBTOTAL(9,U174:U179)</f>
        <v>1134939</v>
      </c>
      <c r="V180" s="60"/>
      <c r="W180" s="45">
        <f>SUBTOTAL(9,W174:W179)</f>
        <v>547231.24464590719</v>
      </c>
    </row>
    <row r="181" spans="1:23" s="13" customFormat="1" ht="13" x14ac:dyDescent="0.3">
      <c r="A181" s="36"/>
      <c r="B181" s="3"/>
      <c r="C181" s="2"/>
      <c r="D181" s="4"/>
      <c r="E181" s="15"/>
      <c r="F181" s="4"/>
      <c r="G181" s="9"/>
      <c r="H181" s="43"/>
      <c r="I181" s="43"/>
      <c r="J181" s="43"/>
      <c r="K181" s="71"/>
      <c r="L181" s="43"/>
      <c r="M181" s="52"/>
      <c r="N181" s="4"/>
      <c r="O181" s="47"/>
      <c r="P181" s="43"/>
      <c r="Q181" s="43"/>
      <c r="R181" s="43"/>
      <c r="S181" s="43"/>
      <c r="T181" s="9"/>
      <c r="U181" s="64"/>
      <c r="V181" s="4"/>
      <c r="W181" s="64"/>
    </row>
    <row r="182" spans="1:23" s="13" customFormat="1" ht="13" x14ac:dyDescent="0.3">
      <c r="A182" s="131" t="s">
        <v>82</v>
      </c>
      <c r="B182" s="11"/>
      <c r="C182" s="17"/>
      <c r="E182" s="158">
        <f>SUBTOTAL(9,E169:E181)</f>
        <v>28020147.450000003</v>
      </c>
      <c r="F182" s="159"/>
      <c r="G182" s="31">
        <f>SUBTOTAL(9,G169:G181)</f>
        <v>25345259.969999999</v>
      </c>
      <c r="H182" s="55"/>
      <c r="I182" s="53">
        <f>+ROUND(G182/E182*100,2)</f>
        <v>90.45</v>
      </c>
      <c r="J182" s="55"/>
      <c r="K182" s="80"/>
      <c r="L182" s="55"/>
      <c r="M182" s="75"/>
      <c r="O182" s="20"/>
      <c r="P182" s="55"/>
      <c r="Q182" s="53">
        <v>5.8114508197886012</v>
      </c>
      <c r="R182" s="53"/>
      <c r="S182" s="53">
        <f>+ROUND(U182/E182*100,2)</f>
        <v>4.05</v>
      </c>
      <c r="T182" s="31"/>
      <c r="U182" s="31">
        <f>SUBTOTAL(9,U169:U181)</f>
        <v>1134939</v>
      </c>
      <c r="V182" s="67"/>
      <c r="W182" s="31">
        <f>SUBTOTAL(9,W169:W181)</f>
        <v>547231.24464590719</v>
      </c>
    </row>
    <row r="183" spans="1:23" s="13" customFormat="1" ht="13" x14ac:dyDescent="0.3">
      <c r="A183" s="36"/>
      <c r="B183" s="3"/>
      <c r="C183" s="2"/>
      <c r="D183" s="4"/>
      <c r="E183" s="15"/>
      <c r="F183" s="4"/>
      <c r="G183" s="9"/>
      <c r="H183" s="43"/>
      <c r="I183" s="43"/>
      <c r="J183" s="43"/>
      <c r="K183" s="71"/>
      <c r="L183" s="43"/>
      <c r="M183" s="52"/>
      <c r="N183" s="4"/>
      <c r="O183" s="47"/>
      <c r="P183" s="43"/>
      <c r="Q183" s="43"/>
      <c r="R183" s="43"/>
      <c r="S183" s="43"/>
      <c r="T183" s="9"/>
      <c r="U183" s="64"/>
      <c r="V183" s="4"/>
      <c r="W183" s="64"/>
    </row>
    <row r="184" spans="1:23" ht="13" x14ac:dyDescent="0.3">
      <c r="A184" s="131" t="s">
        <v>79</v>
      </c>
      <c r="B184" s="3"/>
      <c r="C184" s="2"/>
      <c r="E184" s="15"/>
      <c r="G184" s="9"/>
      <c r="H184" s="43"/>
      <c r="I184" s="43"/>
      <c r="J184" s="43"/>
      <c r="K184" s="71"/>
      <c r="L184" s="43"/>
      <c r="M184" s="52"/>
      <c r="O184" s="47"/>
      <c r="P184" s="43"/>
      <c r="Q184" s="43"/>
      <c r="R184" s="43"/>
      <c r="S184" s="43"/>
      <c r="T184" s="9"/>
      <c r="U184" s="64"/>
      <c r="W184" s="64"/>
    </row>
    <row r="185" spans="1:23" ht="13" x14ac:dyDescent="0.3">
      <c r="A185" s="36"/>
      <c r="B185" s="3"/>
      <c r="C185" s="2"/>
      <c r="E185" s="15"/>
      <c r="G185" s="9"/>
      <c r="H185" s="43"/>
      <c r="I185" s="43"/>
      <c r="J185" s="43"/>
      <c r="K185" s="71"/>
      <c r="L185" s="43"/>
      <c r="M185" s="52"/>
      <c r="O185" s="47"/>
      <c r="P185" s="43"/>
      <c r="Q185" s="43"/>
      <c r="R185" s="43"/>
      <c r="S185" s="43"/>
      <c r="T185" s="9"/>
      <c r="U185" s="64"/>
      <c r="W185" s="64"/>
    </row>
    <row r="186" spans="1:23" ht="13" x14ac:dyDescent="0.3">
      <c r="A186" s="36"/>
      <c r="B186" s="11" t="s">
        <v>99</v>
      </c>
      <c r="C186" s="2"/>
      <c r="E186" s="15"/>
      <c r="G186" s="9"/>
      <c r="H186" s="43"/>
      <c r="I186" s="43"/>
      <c r="J186" s="43"/>
      <c r="K186" s="71"/>
      <c r="L186" s="43"/>
      <c r="M186" s="52"/>
      <c r="O186" s="47"/>
      <c r="P186" s="43"/>
      <c r="Q186" s="43"/>
      <c r="R186" s="43"/>
      <c r="S186" s="43"/>
      <c r="T186" s="9"/>
      <c r="U186" s="64"/>
      <c r="W186" s="64"/>
    </row>
    <row r="187" spans="1:23" ht="13" x14ac:dyDescent="0.3">
      <c r="A187" s="36"/>
      <c r="B187" s="3">
        <v>341</v>
      </c>
      <c r="C187" s="2" t="s">
        <v>6</v>
      </c>
      <c r="E187" s="15">
        <v>6062984.4900000002</v>
      </c>
      <c r="G187" s="82">
        <v>4648397.46</v>
      </c>
      <c r="H187" s="43"/>
      <c r="I187" s="43">
        <f t="shared" ref="I187:I193" si="51">+ROUND(G187/E187*100,2)</f>
        <v>76.67</v>
      </c>
      <c r="J187" s="43"/>
      <c r="K187" s="43">
        <v>20.612244897959183</v>
      </c>
      <c r="L187" s="43"/>
      <c r="M187" s="43">
        <v>5.45</v>
      </c>
      <c r="O187" s="47">
        <v>-1</v>
      </c>
      <c r="P187" s="43"/>
      <c r="Q187" s="43">
        <v>4.9000000000000004</v>
      </c>
      <c r="R187" s="43"/>
      <c r="S187" s="43">
        <f t="shared" ref="S187:S192" si="52">+ROUND(U187/E187*100,2)</f>
        <v>4.46</v>
      </c>
      <c r="T187" s="9"/>
      <c r="U187" s="64">
        <f t="shared" ref="U187:U192" si="53">+ROUND((ROUND((100-O187)/100*E187-G187,0))/M187,0)</f>
        <v>270682</v>
      </c>
      <c r="W187" s="64">
        <f>U187-'Schedule 1A'!S187</f>
        <v>106981.41876999999</v>
      </c>
    </row>
    <row r="188" spans="1:23" ht="13" x14ac:dyDescent="0.3">
      <c r="A188" s="36"/>
      <c r="B188" s="3">
        <v>342</v>
      </c>
      <c r="C188" s="2" t="s">
        <v>24</v>
      </c>
      <c r="E188" s="15">
        <v>9084030.7300000004</v>
      </c>
      <c r="G188" s="82">
        <v>6613282.1900000004</v>
      </c>
      <c r="H188" s="43"/>
      <c r="I188" s="43">
        <f t="shared" si="51"/>
        <v>72.8</v>
      </c>
      <c r="J188" s="43"/>
      <c r="K188" s="43">
        <v>24.578313253012048</v>
      </c>
      <c r="L188" s="43"/>
      <c r="M188" s="43">
        <v>5.29</v>
      </c>
      <c r="O188" s="47">
        <v>-2</v>
      </c>
      <c r="P188" s="43"/>
      <c r="Q188" s="43">
        <v>4.1500000000000004</v>
      </c>
      <c r="R188" s="43"/>
      <c r="S188" s="43">
        <f t="shared" si="52"/>
        <v>5.52</v>
      </c>
      <c r="T188" s="9"/>
      <c r="U188" s="64">
        <f t="shared" si="53"/>
        <v>501404</v>
      </c>
      <c r="W188" s="64">
        <f>U188-'Schedule 1A'!S188</f>
        <v>265219.20101999998</v>
      </c>
    </row>
    <row r="189" spans="1:23" ht="13" x14ac:dyDescent="0.3">
      <c r="A189" s="36"/>
      <c r="B189" s="3">
        <v>343</v>
      </c>
      <c r="C189" s="2" t="s">
        <v>25</v>
      </c>
      <c r="E189" s="15">
        <v>24194554.02</v>
      </c>
      <c r="G189" s="82">
        <v>20184973.550000001</v>
      </c>
      <c r="H189" s="43"/>
      <c r="I189" s="43">
        <f t="shared" si="51"/>
        <v>83.43</v>
      </c>
      <c r="J189" s="43"/>
      <c r="K189" s="43">
        <v>25.38071065989848</v>
      </c>
      <c r="L189" s="43"/>
      <c r="M189" s="43">
        <v>5.16</v>
      </c>
      <c r="O189" s="47">
        <v>0</v>
      </c>
      <c r="P189" s="43"/>
      <c r="Q189" s="43">
        <v>3.94</v>
      </c>
      <c r="R189" s="43"/>
      <c r="S189" s="43">
        <f t="shared" si="52"/>
        <v>3.21</v>
      </c>
      <c r="T189" s="9"/>
      <c r="U189" s="64">
        <f t="shared" si="53"/>
        <v>777050</v>
      </c>
      <c r="W189" s="64">
        <f>U189-'Schedule 1A'!S189</f>
        <v>51213.379400000093</v>
      </c>
    </row>
    <row r="190" spans="1:23" ht="13" x14ac:dyDescent="0.3">
      <c r="A190" s="36"/>
      <c r="B190" s="3">
        <v>344</v>
      </c>
      <c r="C190" s="2" t="s">
        <v>26</v>
      </c>
      <c r="E190" s="15">
        <v>7850714.6100000003</v>
      </c>
      <c r="G190" s="82">
        <v>5350596.8499999996</v>
      </c>
      <c r="H190" s="43"/>
      <c r="I190" s="43">
        <f t="shared" si="51"/>
        <v>68.150000000000006</v>
      </c>
      <c r="J190" s="43"/>
      <c r="K190" s="43">
        <v>41.563786008230451</v>
      </c>
      <c r="L190" s="43"/>
      <c r="M190" s="43">
        <v>5.33</v>
      </c>
      <c r="O190" s="47">
        <v>-1</v>
      </c>
      <c r="P190" s="43"/>
      <c r="Q190" s="43">
        <v>2.4300000000000002</v>
      </c>
      <c r="R190" s="43"/>
      <c r="S190" s="43">
        <f t="shared" si="52"/>
        <v>6.16</v>
      </c>
      <c r="T190" s="9"/>
      <c r="U190" s="64">
        <f t="shared" si="53"/>
        <v>483795</v>
      </c>
      <c r="W190" s="64">
        <f>U190-'Schedule 1A'!S190</f>
        <v>295377.84935999999</v>
      </c>
    </row>
    <row r="191" spans="1:23" s="13" customFormat="1" ht="13" x14ac:dyDescent="0.3">
      <c r="A191" s="36"/>
      <c r="B191" s="3">
        <v>345</v>
      </c>
      <c r="C191" s="2" t="s">
        <v>22</v>
      </c>
      <c r="D191" s="4"/>
      <c r="E191" s="15">
        <v>6120852.8700000001</v>
      </c>
      <c r="F191" s="4"/>
      <c r="G191" s="82">
        <v>4493258.4699999988</v>
      </c>
      <c r="H191" s="43"/>
      <c r="I191" s="43">
        <f t="shared" si="51"/>
        <v>73.41</v>
      </c>
      <c r="J191" s="43"/>
      <c r="K191" s="43">
        <v>26.030927835051543</v>
      </c>
      <c r="L191" s="43"/>
      <c r="M191" s="43">
        <v>5.35</v>
      </c>
      <c r="N191" s="4"/>
      <c r="O191" s="47">
        <v>-1</v>
      </c>
      <c r="P191" s="43"/>
      <c r="Q191" s="43">
        <v>3.88</v>
      </c>
      <c r="R191" s="43"/>
      <c r="S191" s="43">
        <f t="shared" si="52"/>
        <v>5.16</v>
      </c>
      <c r="T191" s="9"/>
      <c r="U191" s="64">
        <f t="shared" si="53"/>
        <v>315664</v>
      </c>
      <c r="V191" s="4"/>
      <c r="W191" s="64">
        <f>U191-'Schedule 1A'!S191</f>
        <v>162642.67825</v>
      </c>
    </row>
    <row r="192" spans="1:23" ht="13" x14ac:dyDescent="0.3">
      <c r="A192" s="36"/>
      <c r="B192" s="3">
        <v>346</v>
      </c>
      <c r="C192" s="2" t="s">
        <v>23</v>
      </c>
      <c r="E192" s="153">
        <v>1333485.93</v>
      </c>
      <c r="G192" s="10">
        <v>1069382.02</v>
      </c>
      <c r="H192" s="43"/>
      <c r="I192" s="43">
        <f t="shared" si="51"/>
        <v>80.19</v>
      </c>
      <c r="J192" s="43"/>
      <c r="K192" s="43">
        <v>14.655172413793103</v>
      </c>
      <c r="L192" s="43"/>
      <c r="M192" s="43">
        <v>5.25</v>
      </c>
      <c r="O192" s="47">
        <v>-2</v>
      </c>
      <c r="P192" s="43"/>
      <c r="Q192" s="43">
        <v>6.96</v>
      </c>
      <c r="R192" s="43"/>
      <c r="S192" s="43">
        <f t="shared" si="52"/>
        <v>4.1500000000000004</v>
      </c>
      <c r="T192" s="9"/>
      <c r="U192" s="10">
        <f t="shared" si="53"/>
        <v>55386</v>
      </c>
      <c r="W192" s="10">
        <f>U192-'Schedule 1A'!S192</f>
        <v>11380.964310000018</v>
      </c>
    </row>
    <row r="193" spans="1:23" s="13" customFormat="1" ht="13" x14ac:dyDescent="0.3">
      <c r="A193" s="131"/>
      <c r="B193" s="11" t="s">
        <v>157</v>
      </c>
      <c r="C193" s="17"/>
      <c r="E193" s="16">
        <f>SUBTOTAL(9,E187:E192)</f>
        <v>54646622.649999999</v>
      </c>
      <c r="G193" s="30">
        <f>SUBTOTAL(9,G187:G192)</f>
        <v>42359890.540000007</v>
      </c>
      <c r="H193" s="44"/>
      <c r="I193" s="44">
        <f t="shared" si="51"/>
        <v>77.52</v>
      </c>
      <c r="J193" s="44"/>
      <c r="K193" s="77"/>
      <c r="L193" s="44"/>
      <c r="M193" s="72"/>
      <c r="O193" s="20"/>
      <c r="P193" s="44"/>
      <c r="Q193" s="44">
        <v>3.9314616651794116</v>
      </c>
      <c r="R193" s="44"/>
      <c r="S193" s="44">
        <f t="shared" ref="S193" si="54">+ROUND(U193/E193*100,2)</f>
        <v>4.4000000000000004</v>
      </c>
      <c r="T193" s="30"/>
      <c r="U193" s="30">
        <f>SUBTOTAL(9,U187:U192)</f>
        <v>2403981</v>
      </c>
      <c r="V193" s="60"/>
      <c r="W193" s="30">
        <f>SUBTOTAL(9,W187:W192)</f>
        <v>892815.49111000006</v>
      </c>
    </row>
    <row r="194" spans="1:23" ht="13" x14ac:dyDescent="0.3">
      <c r="A194" s="36"/>
      <c r="B194" s="3"/>
      <c r="C194" s="2"/>
      <c r="E194" s="15"/>
      <c r="G194" s="9"/>
      <c r="H194" s="43"/>
      <c r="I194" s="43"/>
      <c r="J194" s="43"/>
      <c r="K194" s="71"/>
      <c r="L194" s="43"/>
      <c r="M194" s="52"/>
      <c r="O194" s="47"/>
      <c r="P194" s="43"/>
      <c r="Q194" s="43"/>
      <c r="R194" s="43"/>
      <c r="S194" s="43"/>
      <c r="T194" s="9"/>
      <c r="U194" s="64"/>
      <c r="W194" s="64"/>
    </row>
    <row r="195" spans="1:23" ht="13" x14ac:dyDescent="0.3">
      <c r="A195" s="36"/>
      <c r="B195" s="11" t="s">
        <v>98</v>
      </c>
      <c r="C195" s="2"/>
      <c r="E195" s="15"/>
      <c r="G195" s="9"/>
      <c r="H195" s="43"/>
      <c r="I195" s="43"/>
      <c r="J195" s="43"/>
      <c r="K195" s="71"/>
      <c r="L195" s="43"/>
      <c r="M195" s="52"/>
      <c r="O195" s="47"/>
      <c r="P195" s="43"/>
      <c r="Q195" s="43"/>
      <c r="R195" s="43"/>
      <c r="S195" s="43"/>
      <c r="T195" s="9"/>
      <c r="U195" s="64"/>
      <c r="W195" s="64"/>
    </row>
    <row r="196" spans="1:23" ht="13" x14ac:dyDescent="0.3">
      <c r="A196" s="36"/>
      <c r="B196" s="3">
        <v>341</v>
      </c>
      <c r="C196" s="2" t="s">
        <v>6</v>
      </c>
      <c r="E196" s="15">
        <v>4471253.3099999996</v>
      </c>
      <c r="G196" s="82">
        <v>3768122.871192696</v>
      </c>
      <c r="H196" s="43"/>
      <c r="I196" s="43">
        <f t="shared" ref="I196:I202" si="55">+ROUND(G196/E196*100,2)</f>
        <v>84.27</v>
      </c>
      <c r="J196" s="43"/>
      <c r="K196" s="43">
        <v>40.079365079365076</v>
      </c>
      <c r="L196" s="43"/>
      <c r="M196" s="43">
        <v>14.95</v>
      </c>
      <c r="O196" s="47">
        <v>-1</v>
      </c>
      <c r="P196" s="43"/>
      <c r="Q196" s="43">
        <v>2.52</v>
      </c>
      <c r="R196" s="43"/>
      <c r="S196" s="43">
        <f t="shared" ref="S196:S201" si="56">+ROUND(U196/E196*100,2)</f>
        <v>1.1200000000000001</v>
      </c>
      <c r="T196" s="9"/>
      <c r="U196" s="64">
        <f t="shared" ref="U196:U201" si="57">+ROUND((ROUND((100-O196)/100*E196-G196,0))/M196,0)</f>
        <v>50023</v>
      </c>
      <c r="W196" s="64">
        <f>U196-'Schedule 1A'!S196</f>
        <v>-97528.359230000002</v>
      </c>
    </row>
    <row r="197" spans="1:23" ht="13" x14ac:dyDescent="0.3">
      <c r="A197" s="36"/>
      <c r="B197" s="3">
        <v>342</v>
      </c>
      <c r="C197" s="2" t="s">
        <v>24</v>
      </c>
      <c r="E197" s="15">
        <v>7954292.7400000002</v>
      </c>
      <c r="G197" s="82">
        <v>4759906.4922839487</v>
      </c>
      <c r="H197" s="43"/>
      <c r="I197" s="43">
        <f t="shared" si="55"/>
        <v>59.84</v>
      </c>
      <c r="J197" s="43"/>
      <c r="K197" s="43">
        <v>34.576271186440678</v>
      </c>
      <c r="L197" s="43"/>
      <c r="M197" s="43">
        <v>13.96</v>
      </c>
      <c r="O197" s="47">
        <v>-2</v>
      </c>
      <c r="P197" s="43"/>
      <c r="Q197" s="43">
        <v>2.95</v>
      </c>
      <c r="R197" s="43"/>
      <c r="S197" s="43">
        <f t="shared" si="56"/>
        <v>3.02</v>
      </c>
      <c r="T197" s="9"/>
      <c r="U197" s="64">
        <f t="shared" si="57"/>
        <v>240220</v>
      </c>
      <c r="W197" s="64">
        <f>U197-'Schedule 1A'!S197</f>
        <v>-77951.709600000002</v>
      </c>
    </row>
    <row r="198" spans="1:23" ht="13" x14ac:dyDescent="0.3">
      <c r="A198" s="36"/>
      <c r="B198" s="3">
        <v>343</v>
      </c>
      <c r="C198" s="2" t="s">
        <v>25</v>
      </c>
      <c r="E198" s="15">
        <v>71559621.730000004</v>
      </c>
      <c r="G198" s="82">
        <v>62803000.352221444</v>
      </c>
      <c r="H198" s="43"/>
      <c r="I198" s="43">
        <f t="shared" si="55"/>
        <v>87.76</v>
      </c>
      <c r="J198" s="43"/>
      <c r="K198" s="43">
        <v>27.173913043478258</v>
      </c>
      <c r="L198" s="43"/>
      <c r="M198" s="43">
        <v>13.45</v>
      </c>
      <c r="O198" s="47">
        <v>0</v>
      </c>
      <c r="P198" s="43"/>
      <c r="Q198" s="43">
        <v>3.68</v>
      </c>
      <c r="R198" s="43"/>
      <c r="S198" s="43">
        <f t="shared" si="56"/>
        <v>0.91</v>
      </c>
      <c r="T198" s="9"/>
      <c r="U198" s="64">
        <f t="shared" si="57"/>
        <v>651050</v>
      </c>
      <c r="W198" s="64">
        <f>U198-'Schedule 1A'!S198</f>
        <v>-1996656.0040099998</v>
      </c>
    </row>
    <row r="199" spans="1:23" ht="13" x14ac:dyDescent="0.3">
      <c r="A199" s="36"/>
      <c r="B199" s="3">
        <v>344</v>
      </c>
      <c r="C199" s="2" t="s">
        <v>26</v>
      </c>
      <c r="E199" s="15">
        <v>18095073.98</v>
      </c>
      <c r="G199" s="82">
        <v>16014596.430076173</v>
      </c>
      <c r="H199" s="43"/>
      <c r="I199" s="43">
        <f t="shared" si="55"/>
        <v>88.5</v>
      </c>
      <c r="J199" s="43"/>
      <c r="K199" s="43">
        <v>36.72727272727272</v>
      </c>
      <c r="L199" s="43"/>
      <c r="M199" s="43">
        <v>14.56</v>
      </c>
      <c r="O199" s="47">
        <v>-1</v>
      </c>
      <c r="P199" s="43"/>
      <c r="Q199" s="43">
        <v>2.75</v>
      </c>
      <c r="R199" s="43"/>
      <c r="S199" s="43">
        <f t="shared" si="56"/>
        <v>0.86</v>
      </c>
      <c r="T199" s="9"/>
      <c r="U199" s="64">
        <f t="shared" si="57"/>
        <v>155318</v>
      </c>
      <c r="W199" s="64">
        <f>U199-'Schedule 1A'!S199</f>
        <v>-441819.44134000002</v>
      </c>
    </row>
    <row r="200" spans="1:23" ht="13" x14ac:dyDescent="0.3">
      <c r="A200" s="36"/>
      <c r="B200" s="3">
        <v>345</v>
      </c>
      <c r="C200" s="2" t="s">
        <v>22</v>
      </c>
      <c r="E200" s="15">
        <v>4917733.0599999996</v>
      </c>
      <c r="G200" s="82">
        <v>4205667.7985059163</v>
      </c>
      <c r="H200" s="43"/>
      <c r="I200" s="43">
        <f t="shared" si="55"/>
        <v>85.52</v>
      </c>
      <c r="J200" s="43"/>
      <c r="K200" s="43">
        <v>36.462093862815884</v>
      </c>
      <c r="L200" s="43"/>
      <c r="M200" s="43">
        <v>14.16</v>
      </c>
      <c r="O200" s="47">
        <v>-1</v>
      </c>
      <c r="P200" s="43"/>
      <c r="Q200" s="43">
        <v>2.77</v>
      </c>
      <c r="R200" s="43"/>
      <c r="S200" s="43">
        <f t="shared" si="56"/>
        <v>1.0900000000000001</v>
      </c>
      <c r="T200" s="9"/>
      <c r="U200" s="64">
        <f t="shared" si="57"/>
        <v>53760</v>
      </c>
      <c r="W200" s="64">
        <f>U200-'Schedule 1A'!S200</f>
        <v>-113442.92404000001</v>
      </c>
    </row>
    <row r="201" spans="1:23" ht="13" x14ac:dyDescent="0.3">
      <c r="A201" s="36"/>
      <c r="B201" s="3">
        <v>346</v>
      </c>
      <c r="C201" s="2" t="s">
        <v>23</v>
      </c>
      <c r="E201" s="153">
        <v>1065688.0900000001</v>
      </c>
      <c r="G201" s="10">
        <v>1089516.5357198219</v>
      </c>
      <c r="H201" s="43"/>
      <c r="I201" s="43">
        <f t="shared" si="55"/>
        <v>102.24</v>
      </c>
      <c r="J201" s="43"/>
      <c r="K201" s="43">
        <v>27.345844504021446</v>
      </c>
      <c r="L201" s="43"/>
      <c r="M201" s="43">
        <v>13.05</v>
      </c>
      <c r="O201" s="47">
        <v>-2</v>
      </c>
      <c r="P201" s="43"/>
      <c r="Q201" s="43">
        <v>3.73</v>
      </c>
      <c r="R201" s="43"/>
      <c r="S201" s="43">
        <f t="shared" si="56"/>
        <v>-0.02</v>
      </c>
      <c r="T201" s="9"/>
      <c r="U201" s="10">
        <f t="shared" si="57"/>
        <v>-193</v>
      </c>
      <c r="W201" s="10">
        <f>U201-'Schedule 1A'!S201</f>
        <v>-44951.899780000007</v>
      </c>
    </row>
    <row r="202" spans="1:23" s="13" customFormat="1" ht="13" x14ac:dyDescent="0.3">
      <c r="A202" s="131"/>
      <c r="B202" s="11" t="s">
        <v>158</v>
      </c>
      <c r="C202" s="17"/>
      <c r="E202" s="154">
        <f>SUBTOTAL(9,E196:E201)</f>
        <v>108063662.91000001</v>
      </c>
      <c r="G202" s="45">
        <f>SUBTOTAL(9,G196:G201)</f>
        <v>92640810.480000004</v>
      </c>
      <c r="H202" s="44"/>
      <c r="I202" s="44">
        <f t="shared" si="55"/>
        <v>85.73</v>
      </c>
      <c r="J202" s="44"/>
      <c r="K202" s="77"/>
      <c r="L202" s="44"/>
      <c r="M202" s="72"/>
      <c r="O202" s="20"/>
      <c r="P202" s="44"/>
      <c r="Q202" s="44">
        <v>3.3816244114531471</v>
      </c>
      <c r="R202" s="44"/>
      <c r="S202" s="44">
        <f t="shared" ref="S202" si="58">+ROUND(U202/E202*100,2)</f>
        <v>1.06</v>
      </c>
      <c r="T202" s="30"/>
      <c r="U202" s="45">
        <f>SUBTOTAL(9,U196:U201)</f>
        <v>1150178</v>
      </c>
      <c r="V202" s="60"/>
      <c r="W202" s="45">
        <f>SUBTOTAL(9,W196:W201)</f>
        <v>-2772350.3379999995</v>
      </c>
    </row>
    <row r="203" spans="1:23" ht="13" x14ac:dyDescent="0.3">
      <c r="A203" s="36"/>
      <c r="B203" s="3"/>
      <c r="C203" s="2"/>
      <c r="E203" s="15"/>
      <c r="G203" s="9"/>
      <c r="H203" s="43"/>
      <c r="I203" s="43"/>
      <c r="J203" s="43"/>
      <c r="K203" s="71"/>
      <c r="L203" s="43"/>
      <c r="M203" s="52"/>
      <c r="O203" s="47"/>
      <c r="P203" s="43"/>
      <c r="Q203" s="43"/>
      <c r="R203" s="43"/>
      <c r="S203" s="43"/>
      <c r="T203" s="9"/>
      <c r="U203" s="64"/>
      <c r="W203" s="64"/>
    </row>
    <row r="204" spans="1:23" s="13" customFormat="1" ht="13" x14ac:dyDescent="0.3">
      <c r="A204" s="131" t="s">
        <v>83</v>
      </c>
      <c r="B204" s="11"/>
      <c r="C204" s="17"/>
      <c r="E204" s="158">
        <f>SUBTOTAL(9,E187:E203)</f>
        <v>162710285.56</v>
      </c>
      <c r="F204" s="159"/>
      <c r="G204" s="31">
        <f>SUBTOTAL(9,G187:G203)</f>
        <v>135000701.01999998</v>
      </c>
      <c r="H204" s="55"/>
      <c r="I204" s="53">
        <f>+ROUND(G204/E204*100,2)</f>
        <v>82.97</v>
      </c>
      <c r="J204" s="55"/>
      <c r="K204" s="80"/>
      <c r="L204" s="55"/>
      <c r="M204" s="75"/>
      <c r="O204" s="20"/>
      <c r="P204" s="55"/>
      <c r="Q204" s="53">
        <v>3.5662885144007861</v>
      </c>
      <c r="R204" s="53"/>
      <c r="S204" s="53">
        <f>+ROUND(U204/E204*100,2)</f>
        <v>2.1800000000000002</v>
      </c>
      <c r="T204" s="31"/>
      <c r="U204" s="31">
        <f>SUBTOTAL(9,U187:U203)</f>
        <v>3554159</v>
      </c>
      <c r="V204" s="67"/>
      <c r="W204" s="31">
        <f>SUBTOTAL(9,W187:W203)</f>
        <v>-1879534.8468899997</v>
      </c>
    </row>
    <row r="205" spans="1:23" s="13" customFormat="1" ht="13" x14ac:dyDescent="0.3">
      <c r="A205" s="131"/>
      <c r="B205" s="11"/>
      <c r="C205" s="17"/>
      <c r="E205" s="160"/>
      <c r="F205" s="161"/>
      <c r="G205" s="21"/>
      <c r="H205" s="44"/>
      <c r="I205" s="44"/>
      <c r="J205" s="44"/>
      <c r="K205" s="77"/>
      <c r="L205" s="44"/>
      <c r="M205" s="72"/>
      <c r="O205" s="20"/>
      <c r="P205" s="44"/>
      <c r="Q205" s="44"/>
      <c r="R205" s="44"/>
      <c r="S205" s="44"/>
      <c r="T205" s="21"/>
      <c r="U205" s="21"/>
      <c r="V205" s="68"/>
      <c r="W205" s="21"/>
    </row>
    <row r="206" spans="1:23" s="13" customFormat="1" ht="13" x14ac:dyDescent="0.3">
      <c r="A206" s="131" t="s">
        <v>80</v>
      </c>
      <c r="B206" s="11"/>
      <c r="C206" s="17"/>
      <c r="E206" s="160"/>
      <c r="F206" s="161"/>
      <c r="G206" s="21"/>
      <c r="H206" s="44"/>
      <c r="I206" s="44"/>
      <c r="J206" s="44"/>
      <c r="K206" s="77"/>
      <c r="L206" s="44"/>
      <c r="M206" s="72"/>
      <c r="O206" s="20"/>
      <c r="P206" s="44"/>
      <c r="Q206" s="44"/>
      <c r="R206" s="44"/>
      <c r="S206" s="44"/>
      <c r="T206" s="21"/>
      <c r="U206" s="21"/>
      <c r="V206" s="68"/>
      <c r="W206" s="21"/>
    </row>
    <row r="207" spans="1:23" s="13" customFormat="1" ht="13" x14ac:dyDescent="0.3">
      <c r="A207" s="131"/>
      <c r="B207" s="11"/>
      <c r="C207" s="17"/>
      <c r="E207" s="160"/>
      <c r="F207" s="161"/>
      <c r="G207" s="21"/>
      <c r="H207" s="44"/>
      <c r="I207" s="44"/>
      <c r="J207" s="44"/>
      <c r="K207" s="77"/>
      <c r="L207" s="44"/>
      <c r="M207" s="72"/>
      <c r="O207" s="20"/>
      <c r="P207" s="44"/>
      <c r="Q207" s="44"/>
      <c r="R207" s="44"/>
      <c r="S207" s="44"/>
      <c r="T207" s="21"/>
      <c r="U207" s="21"/>
      <c r="V207" s="68"/>
      <c r="W207" s="21"/>
    </row>
    <row r="208" spans="1:23" ht="13" x14ac:dyDescent="0.3">
      <c r="A208" s="36"/>
      <c r="B208" s="11" t="s">
        <v>100</v>
      </c>
      <c r="C208" s="2"/>
      <c r="E208" s="15"/>
      <c r="G208" s="9"/>
      <c r="H208" s="43"/>
      <c r="I208" s="43"/>
      <c r="J208" s="43"/>
      <c r="K208" s="71"/>
      <c r="L208" s="43"/>
      <c r="M208" s="52"/>
      <c r="O208" s="47"/>
      <c r="P208" s="43"/>
      <c r="Q208" s="43"/>
      <c r="R208" s="43"/>
      <c r="S208" s="43"/>
      <c r="T208" s="9"/>
      <c r="U208" s="64"/>
      <c r="W208" s="64"/>
    </row>
    <row r="209" spans="1:23" ht="13" x14ac:dyDescent="0.3">
      <c r="A209" s="36"/>
      <c r="B209" s="3">
        <v>341</v>
      </c>
      <c r="C209" s="2" t="s">
        <v>6</v>
      </c>
      <c r="E209" s="15">
        <v>4773365.97</v>
      </c>
      <c r="G209" s="82">
        <v>3386725.916408401</v>
      </c>
      <c r="H209" s="43"/>
      <c r="I209" s="43">
        <f t="shared" ref="I209:I215" si="59">+ROUND(G209/E209*100,2)</f>
        <v>70.95</v>
      </c>
      <c r="J209" s="43"/>
      <c r="K209" s="43">
        <v>28.939828080229226</v>
      </c>
      <c r="L209" s="43"/>
      <c r="M209" s="43">
        <v>12.2</v>
      </c>
      <c r="O209" s="47">
        <v>-1</v>
      </c>
      <c r="P209" s="43"/>
      <c r="Q209" s="43">
        <v>3.49</v>
      </c>
      <c r="R209" s="43"/>
      <c r="S209" s="43">
        <f t="shared" ref="S209:S214" si="60">+ROUND(U209/E209*100,2)</f>
        <v>2.46</v>
      </c>
      <c r="T209" s="9"/>
      <c r="U209" s="64">
        <f t="shared" ref="U209:U214" si="61">+ROUND((ROUND((100-O209)/100*E209-G209,0))/M209,0)</f>
        <v>117572</v>
      </c>
      <c r="W209" s="64">
        <f>U209-'Schedule 1A'!S209</f>
        <v>-20855.613129999983</v>
      </c>
    </row>
    <row r="210" spans="1:23" ht="13" x14ac:dyDescent="0.3">
      <c r="A210" s="36"/>
      <c r="B210" s="3">
        <v>342</v>
      </c>
      <c r="C210" s="2" t="s">
        <v>24</v>
      </c>
      <c r="E210" s="15">
        <v>3868801.6</v>
      </c>
      <c r="G210" s="82">
        <v>6450705.5957028819</v>
      </c>
      <c r="H210" s="43"/>
      <c r="I210" s="43">
        <f t="shared" si="59"/>
        <v>166.74</v>
      </c>
      <c r="J210" s="43"/>
      <c r="K210" s="43">
        <v>27.127659574468094</v>
      </c>
      <c r="L210" s="43"/>
      <c r="M210" s="43">
        <v>11.6</v>
      </c>
      <c r="O210" s="47">
        <v>-2</v>
      </c>
      <c r="P210" s="43"/>
      <c r="Q210" s="43">
        <v>3.76</v>
      </c>
      <c r="R210" s="43"/>
      <c r="S210" s="43">
        <f t="shared" si="60"/>
        <v>-5.58</v>
      </c>
      <c r="T210" s="9"/>
      <c r="U210" s="64">
        <f t="shared" si="61"/>
        <v>-215908</v>
      </c>
      <c r="W210" s="64">
        <f>U210-'Schedule 1A'!S210</f>
        <v>-471248.90560000006</v>
      </c>
    </row>
    <row r="211" spans="1:23" ht="13" x14ac:dyDescent="0.3">
      <c r="A211" s="36"/>
      <c r="B211" s="3">
        <v>343</v>
      </c>
      <c r="C211" s="2" t="s">
        <v>25</v>
      </c>
      <c r="E211" s="15">
        <v>31799646.699999999</v>
      </c>
      <c r="G211" s="82">
        <v>11479494.358774526</v>
      </c>
      <c r="H211" s="43"/>
      <c r="I211" s="43">
        <f t="shared" si="59"/>
        <v>36.1</v>
      </c>
      <c r="J211" s="43"/>
      <c r="K211" s="43">
        <v>23.696682464454977</v>
      </c>
      <c r="L211" s="43"/>
      <c r="M211" s="43">
        <v>11.06</v>
      </c>
      <c r="O211" s="47">
        <v>0</v>
      </c>
      <c r="P211" s="43"/>
      <c r="Q211" s="43">
        <v>4.22</v>
      </c>
      <c r="R211" s="43"/>
      <c r="S211" s="43">
        <f t="shared" si="60"/>
        <v>5.78</v>
      </c>
      <c r="T211" s="9"/>
      <c r="U211" s="64">
        <f t="shared" si="61"/>
        <v>1837265</v>
      </c>
      <c r="W211" s="64">
        <f>U211-'Schedule 1A'!S211</f>
        <v>978674.53910000063</v>
      </c>
    </row>
    <row r="212" spans="1:23" ht="13" x14ac:dyDescent="0.3">
      <c r="A212" s="36"/>
      <c r="B212" s="3">
        <v>344</v>
      </c>
      <c r="C212" s="2" t="s">
        <v>26</v>
      </c>
      <c r="E212" s="15">
        <v>4852892.3</v>
      </c>
      <c r="G212" s="82">
        <v>3407379.7417048789</v>
      </c>
      <c r="H212" s="43"/>
      <c r="I212" s="43">
        <f t="shared" si="59"/>
        <v>70.209999999999994</v>
      </c>
      <c r="J212" s="43"/>
      <c r="K212" s="43">
        <v>37.269372693726936</v>
      </c>
      <c r="L212" s="43"/>
      <c r="M212" s="43">
        <v>11.72</v>
      </c>
      <c r="O212" s="47">
        <v>-1</v>
      </c>
      <c r="P212" s="43"/>
      <c r="Q212" s="43">
        <v>2.71</v>
      </c>
      <c r="R212" s="43"/>
      <c r="S212" s="43">
        <f t="shared" si="60"/>
        <v>2.63</v>
      </c>
      <c r="T212" s="9"/>
      <c r="U212" s="64">
        <f t="shared" si="61"/>
        <v>127478</v>
      </c>
      <c r="W212" s="64">
        <f>U212-'Schedule 1A'!S212</f>
        <v>1302.8001999999979</v>
      </c>
    </row>
    <row r="213" spans="1:23" s="13" customFormat="1" ht="13" x14ac:dyDescent="0.3">
      <c r="A213" s="36"/>
      <c r="B213" s="3">
        <v>345</v>
      </c>
      <c r="C213" s="2" t="s">
        <v>22</v>
      </c>
      <c r="D213" s="4"/>
      <c r="E213" s="15">
        <v>6213943</v>
      </c>
      <c r="F213" s="4"/>
      <c r="G213" s="82">
        <v>2387782.2884000805</v>
      </c>
      <c r="H213" s="43"/>
      <c r="I213" s="43">
        <f t="shared" si="59"/>
        <v>38.43</v>
      </c>
      <c r="J213" s="43"/>
      <c r="K213" s="43">
        <v>23.379629629629626</v>
      </c>
      <c r="L213" s="43"/>
      <c r="M213" s="43">
        <v>11.96</v>
      </c>
      <c r="N213" s="4"/>
      <c r="O213" s="47">
        <v>-1</v>
      </c>
      <c r="P213" s="43"/>
      <c r="Q213" s="43">
        <v>4.32</v>
      </c>
      <c r="R213" s="43"/>
      <c r="S213" s="43">
        <f t="shared" si="60"/>
        <v>5.23</v>
      </c>
      <c r="T213" s="9"/>
      <c r="U213" s="64">
        <f t="shared" si="61"/>
        <v>325109</v>
      </c>
      <c r="V213" s="4"/>
      <c r="W213" s="64">
        <f>U213-'Schedule 1A'!S213</f>
        <v>132476.76700000002</v>
      </c>
    </row>
    <row r="214" spans="1:23" ht="13" x14ac:dyDescent="0.3">
      <c r="A214" s="36"/>
      <c r="B214" s="3">
        <v>346</v>
      </c>
      <c r="C214" s="2" t="s">
        <v>23</v>
      </c>
      <c r="E214" s="153">
        <v>1976678.65</v>
      </c>
      <c r="G214" s="10">
        <v>767370.29900923639</v>
      </c>
      <c r="H214" s="43"/>
      <c r="I214" s="43">
        <f t="shared" si="59"/>
        <v>38.82</v>
      </c>
      <c r="J214" s="43"/>
      <c r="K214" s="43">
        <v>20.238095238095241</v>
      </c>
      <c r="L214" s="43"/>
      <c r="M214" s="43">
        <v>11.47</v>
      </c>
      <c r="O214" s="47">
        <v>-2</v>
      </c>
      <c r="P214" s="43"/>
      <c r="Q214" s="43">
        <v>5.04</v>
      </c>
      <c r="R214" s="43"/>
      <c r="S214" s="43">
        <f t="shared" si="60"/>
        <v>5.51</v>
      </c>
      <c r="T214" s="9"/>
      <c r="U214" s="10">
        <f t="shared" si="61"/>
        <v>108879</v>
      </c>
      <c r="W214" s="10">
        <f>U214-'Schedule 1A'!S214</f>
        <v>28.628571634617401</v>
      </c>
    </row>
    <row r="215" spans="1:23" s="13" customFormat="1" ht="13" x14ac:dyDescent="0.3">
      <c r="A215" s="131"/>
      <c r="B215" s="11" t="s">
        <v>159</v>
      </c>
      <c r="C215" s="17"/>
      <c r="E215" s="16">
        <f>SUBTOTAL(9,E209:E214)</f>
        <v>53485328.219999991</v>
      </c>
      <c r="G215" s="30">
        <f>SUBTOTAL(9,G209:G214)</f>
        <v>27879458.200000007</v>
      </c>
      <c r="H215" s="44"/>
      <c r="I215" s="44">
        <f t="shared" si="59"/>
        <v>52.13</v>
      </c>
      <c r="J215" s="44"/>
      <c r="K215" s="77"/>
      <c r="L215" s="44"/>
      <c r="M215" s="72"/>
      <c r="O215" s="20"/>
      <c r="P215" s="44"/>
      <c r="Q215" s="44">
        <v>4.0264926809174959</v>
      </c>
      <c r="R215" s="44"/>
      <c r="S215" s="44">
        <f t="shared" ref="S215" si="62">+ROUND(U215/E215*100,2)</f>
        <v>4.3</v>
      </c>
      <c r="T215" s="30"/>
      <c r="U215" s="30">
        <f>SUBTOTAL(9,U209:U214)</f>
        <v>2300395</v>
      </c>
      <c r="V215" s="60"/>
      <c r="W215" s="30">
        <f>SUBTOTAL(9,W209:W214)</f>
        <v>620378.21614163532</v>
      </c>
    </row>
    <row r="216" spans="1:23" ht="13" x14ac:dyDescent="0.3">
      <c r="A216" s="36"/>
      <c r="B216" s="3"/>
      <c r="C216" s="2"/>
      <c r="E216" s="15"/>
      <c r="G216" s="9"/>
      <c r="H216" s="43"/>
      <c r="I216" s="43"/>
      <c r="J216" s="43"/>
      <c r="K216" s="71"/>
      <c r="L216" s="43"/>
      <c r="M216" s="52"/>
      <c r="O216" s="47"/>
      <c r="P216" s="43"/>
      <c r="Q216" s="43"/>
      <c r="R216" s="43"/>
      <c r="S216" s="43"/>
      <c r="T216" s="9"/>
      <c r="U216" s="64"/>
      <c r="W216" s="64"/>
    </row>
    <row r="217" spans="1:23" ht="13" x14ac:dyDescent="0.3">
      <c r="A217" s="36"/>
      <c r="B217" s="11" t="s">
        <v>102</v>
      </c>
      <c r="C217" s="2"/>
      <c r="E217" s="15"/>
      <c r="G217" s="9"/>
      <c r="H217" s="43"/>
      <c r="I217" s="43"/>
      <c r="J217" s="43"/>
      <c r="K217" s="71"/>
      <c r="L217" s="43"/>
      <c r="M217" s="52"/>
      <c r="O217" s="47"/>
      <c r="P217" s="43"/>
      <c r="Q217" s="43"/>
      <c r="R217" s="43"/>
      <c r="S217" s="43"/>
      <c r="T217" s="9"/>
      <c r="U217" s="64"/>
      <c r="W217" s="64"/>
    </row>
    <row r="218" spans="1:23" ht="13" x14ac:dyDescent="0.3">
      <c r="A218" s="36"/>
      <c r="B218" s="3">
        <v>341</v>
      </c>
      <c r="C218" s="2" t="s">
        <v>6</v>
      </c>
      <c r="E218" s="15">
        <v>9986919.5600000005</v>
      </c>
      <c r="G218" s="9">
        <v>7182978.54</v>
      </c>
      <c r="H218" s="43"/>
      <c r="I218" s="43">
        <f t="shared" ref="I218:I224" si="63">+ROUND(G218/E218*100,2)</f>
        <v>71.92</v>
      </c>
      <c r="J218" s="43"/>
      <c r="K218" s="43">
        <v>38.549618320610683</v>
      </c>
      <c r="L218" s="43"/>
      <c r="M218" s="43">
        <v>15.91</v>
      </c>
      <c r="O218" s="47">
        <v>-1</v>
      </c>
      <c r="P218" s="43"/>
      <c r="Q218" s="43">
        <v>2.62</v>
      </c>
      <c r="R218" s="43"/>
      <c r="S218" s="43">
        <f t="shared" ref="S218:S223" si="64">+ROUND(U218/E218*100,2)</f>
        <v>1.83</v>
      </c>
      <c r="T218" s="9"/>
      <c r="U218" s="64">
        <f t="shared" ref="U218:U223" si="65">+ROUND((ROUND((100-O218)/100*E218-G218,0))/M218,0)</f>
        <v>182515</v>
      </c>
      <c r="W218" s="64">
        <f>U218-'Schedule 1A'!S218</f>
        <v>-71342.983863238129</v>
      </c>
    </row>
    <row r="219" spans="1:23" ht="13" x14ac:dyDescent="0.3">
      <c r="A219" s="36"/>
      <c r="B219" s="3">
        <v>342</v>
      </c>
      <c r="C219" s="2" t="s">
        <v>24</v>
      </c>
      <c r="E219" s="15">
        <v>8265992.3600000003</v>
      </c>
      <c r="G219" s="9">
        <v>5324692.1100000003</v>
      </c>
      <c r="H219" s="43"/>
      <c r="I219" s="43">
        <f t="shared" si="63"/>
        <v>64.42</v>
      </c>
      <c r="J219" s="43"/>
      <c r="K219" s="43">
        <v>31.677018633540371</v>
      </c>
      <c r="L219" s="43"/>
      <c r="M219" s="43">
        <v>14.92</v>
      </c>
      <c r="O219" s="47">
        <v>-2</v>
      </c>
      <c r="P219" s="43"/>
      <c r="Q219" s="43">
        <v>3.22</v>
      </c>
      <c r="R219" s="43"/>
      <c r="S219" s="43">
        <f t="shared" si="64"/>
        <v>2.52</v>
      </c>
      <c r="T219" s="9"/>
      <c r="U219" s="64">
        <f t="shared" si="65"/>
        <v>208218</v>
      </c>
      <c r="W219" s="64">
        <f>U219-'Schedule 1A'!S219</f>
        <v>-25709.583788000018</v>
      </c>
    </row>
    <row r="220" spans="1:23" ht="13" x14ac:dyDescent="0.3">
      <c r="A220" s="36"/>
      <c r="B220" s="3">
        <v>343</v>
      </c>
      <c r="C220" s="2" t="s">
        <v>25</v>
      </c>
      <c r="E220" s="15">
        <v>81569736.780000001</v>
      </c>
      <c r="G220" s="9">
        <v>45663507.939999998</v>
      </c>
      <c r="H220" s="43"/>
      <c r="I220" s="43">
        <f t="shared" si="63"/>
        <v>55.98</v>
      </c>
      <c r="J220" s="43"/>
      <c r="K220" s="43">
        <v>24.630541871921185</v>
      </c>
      <c r="L220" s="43"/>
      <c r="M220" s="43">
        <v>14.44</v>
      </c>
      <c r="O220" s="47">
        <v>0</v>
      </c>
      <c r="P220" s="43"/>
      <c r="Q220" s="43">
        <v>4.0599999999999996</v>
      </c>
      <c r="R220" s="43"/>
      <c r="S220" s="43">
        <f t="shared" si="64"/>
        <v>3.05</v>
      </c>
      <c r="T220" s="9"/>
      <c r="U220" s="64">
        <f t="shared" si="65"/>
        <v>2486581</v>
      </c>
      <c r="W220" s="64">
        <f>U220-'Schedule 1A'!S220</f>
        <v>385954.29373121215</v>
      </c>
    </row>
    <row r="221" spans="1:23" ht="13" x14ac:dyDescent="0.3">
      <c r="A221" s="36"/>
      <c r="B221" s="3">
        <v>344</v>
      </c>
      <c r="C221" s="2" t="s">
        <v>26</v>
      </c>
      <c r="E221" s="15">
        <v>18599012.510000002</v>
      </c>
      <c r="G221" s="9">
        <v>12074617.93</v>
      </c>
      <c r="H221" s="43"/>
      <c r="I221" s="43">
        <f t="shared" si="63"/>
        <v>64.92</v>
      </c>
      <c r="J221" s="43"/>
      <c r="K221" s="43">
        <v>34.237288135593225</v>
      </c>
      <c r="L221" s="43"/>
      <c r="M221" s="43">
        <v>15.5</v>
      </c>
      <c r="O221" s="47">
        <v>-1</v>
      </c>
      <c r="P221" s="43"/>
      <c r="Q221" s="43">
        <v>2.95</v>
      </c>
      <c r="R221" s="43"/>
      <c r="S221" s="43">
        <f t="shared" si="64"/>
        <v>2.33</v>
      </c>
      <c r="T221" s="9"/>
      <c r="U221" s="64">
        <f t="shared" si="65"/>
        <v>432928</v>
      </c>
      <c r="W221" s="64">
        <f>U221-'Schedule 1A'!S221</f>
        <v>-40372.585016380996</v>
      </c>
    </row>
    <row r="222" spans="1:23" s="13" customFormat="1" ht="13" x14ac:dyDescent="0.3">
      <c r="A222" s="36"/>
      <c r="B222" s="3">
        <v>345</v>
      </c>
      <c r="C222" s="2" t="s">
        <v>22</v>
      </c>
      <c r="D222" s="4"/>
      <c r="E222" s="15">
        <v>7153965.5899999999</v>
      </c>
      <c r="F222" s="4"/>
      <c r="G222" s="9">
        <v>3407981.28</v>
      </c>
      <c r="H222" s="43"/>
      <c r="I222" s="43">
        <f t="shared" si="63"/>
        <v>47.64</v>
      </c>
      <c r="J222" s="43"/>
      <c r="K222" s="43">
        <v>29.022988505747126</v>
      </c>
      <c r="L222" s="43"/>
      <c r="M222" s="43">
        <v>15.41</v>
      </c>
      <c r="N222" s="4"/>
      <c r="O222" s="47">
        <v>-1</v>
      </c>
      <c r="P222" s="43"/>
      <c r="Q222" s="43">
        <v>3.48</v>
      </c>
      <c r="R222" s="43"/>
      <c r="S222" s="43">
        <f t="shared" si="64"/>
        <v>3.46</v>
      </c>
      <c r="T222" s="9"/>
      <c r="U222" s="64">
        <f t="shared" si="65"/>
        <v>247730</v>
      </c>
      <c r="V222" s="4"/>
      <c r="W222" s="64">
        <f>U222-'Schedule 1A'!S222</f>
        <v>65780.808494333323</v>
      </c>
    </row>
    <row r="223" spans="1:23" ht="13" x14ac:dyDescent="0.3">
      <c r="A223" s="36"/>
      <c r="B223" s="3">
        <v>346</v>
      </c>
      <c r="C223" s="2" t="s">
        <v>23</v>
      </c>
      <c r="E223" s="153">
        <v>1078495.7</v>
      </c>
      <c r="G223" s="10">
        <v>466543.65</v>
      </c>
      <c r="H223" s="43"/>
      <c r="I223" s="43">
        <f t="shared" si="63"/>
        <v>43.26</v>
      </c>
      <c r="J223" s="43"/>
      <c r="K223" s="43">
        <v>26.984126984126988</v>
      </c>
      <c r="L223" s="43"/>
      <c r="M223" s="43">
        <v>13.76</v>
      </c>
      <c r="O223" s="47">
        <v>-2</v>
      </c>
      <c r="P223" s="43"/>
      <c r="Q223" s="43">
        <v>3.78</v>
      </c>
      <c r="R223" s="43"/>
      <c r="S223" s="43">
        <f t="shared" si="64"/>
        <v>4.2699999999999996</v>
      </c>
      <c r="T223" s="9"/>
      <c r="U223" s="10">
        <f t="shared" si="65"/>
        <v>46041</v>
      </c>
      <c r="W223" s="10">
        <f>U223-'Schedule 1A'!S223</f>
        <v>21605.368854285709</v>
      </c>
    </row>
    <row r="224" spans="1:23" s="13" customFormat="1" ht="13" x14ac:dyDescent="0.3">
      <c r="A224" s="131"/>
      <c r="B224" s="11" t="s">
        <v>160</v>
      </c>
      <c r="C224" s="17"/>
      <c r="E224" s="16">
        <f>SUBTOTAL(9,E218:E223)</f>
        <v>126654122.50000001</v>
      </c>
      <c r="G224" s="30">
        <f>SUBTOTAL(9,G218:G223)</f>
        <v>74120321.450000003</v>
      </c>
      <c r="H224" s="44"/>
      <c r="I224" s="44">
        <f t="shared" si="63"/>
        <v>58.52</v>
      </c>
      <c r="J224" s="44"/>
      <c r="K224" s="77"/>
      <c r="L224" s="44"/>
      <c r="M224" s="72"/>
      <c r="O224" s="20"/>
      <c r="P224" s="44"/>
      <c r="Q224" s="44">
        <v>3.6934838570051274</v>
      </c>
      <c r="R224" s="44"/>
      <c r="S224" s="44">
        <f t="shared" ref="S224" si="66">+ROUND(U224/E224*100,2)</f>
        <v>2.85</v>
      </c>
      <c r="T224" s="30"/>
      <c r="U224" s="30">
        <f>SUBTOTAL(9,U218:U223)</f>
        <v>3604013</v>
      </c>
      <c r="V224" s="60"/>
      <c r="W224" s="30">
        <f>SUBTOTAL(9,W218:W223)</f>
        <v>335915.31841221196</v>
      </c>
    </row>
    <row r="225" spans="1:23" ht="13" x14ac:dyDescent="0.3">
      <c r="A225" s="36"/>
      <c r="B225" s="3"/>
      <c r="C225" s="2"/>
      <c r="E225" s="15"/>
      <c r="G225" s="9"/>
      <c r="H225" s="43"/>
      <c r="I225" s="43"/>
      <c r="J225" s="43"/>
      <c r="K225" s="71"/>
      <c r="L225" s="43"/>
      <c r="M225" s="52"/>
      <c r="O225" s="47"/>
      <c r="P225" s="43"/>
      <c r="Q225" s="43"/>
      <c r="R225" s="43"/>
      <c r="S225" s="43"/>
      <c r="T225" s="9"/>
      <c r="U225" s="64"/>
      <c r="W225" s="64"/>
    </row>
    <row r="226" spans="1:23" ht="13" x14ac:dyDescent="0.3">
      <c r="A226" s="36"/>
      <c r="B226" s="11" t="s">
        <v>62</v>
      </c>
      <c r="C226" s="2"/>
      <c r="E226" s="15"/>
      <c r="G226" s="9"/>
      <c r="H226" s="43"/>
      <c r="I226" s="43"/>
      <c r="J226" s="43"/>
      <c r="K226" s="71"/>
      <c r="L226" s="43"/>
      <c r="M226" s="52"/>
      <c r="O226" s="47"/>
      <c r="P226" s="43"/>
      <c r="Q226" s="43"/>
      <c r="R226" s="43"/>
      <c r="S226" s="43"/>
      <c r="T226" s="9"/>
      <c r="U226" s="64"/>
      <c r="W226" s="64"/>
    </row>
    <row r="227" spans="1:23" ht="13" x14ac:dyDescent="0.3">
      <c r="A227" s="36"/>
      <c r="B227" s="3">
        <v>341</v>
      </c>
      <c r="C227" s="2" t="s">
        <v>6</v>
      </c>
      <c r="E227" s="15">
        <v>2219885.7999999998</v>
      </c>
      <c r="G227" s="9">
        <v>1836696.37</v>
      </c>
      <c r="H227" s="43"/>
      <c r="I227" s="43">
        <f t="shared" ref="I227:I233" si="67">+ROUND(G227/E227*100,2)</f>
        <v>82.74</v>
      </c>
      <c r="J227" s="43"/>
      <c r="K227" s="43">
        <v>37.686567164179102</v>
      </c>
      <c r="L227" s="43"/>
      <c r="M227" s="43">
        <v>19.670000000000002</v>
      </c>
      <c r="O227" s="47">
        <v>-1</v>
      </c>
      <c r="P227" s="43"/>
      <c r="Q227" s="43">
        <v>2.68</v>
      </c>
      <c r="R227" s="43"/>
      <c r="S227" s="43">
        <f t="shared" ref="S227:S232" si="68">+ROUND(U227/E227*100,2)</f>
        <v>0.93</v>
      </c>
      <c r="T227" s="9"/>
      <c r="U227" s="64">
        <f t="shared" ref="U227:U232" si="69">+ROUND((ROUND((100-O227)/100*E227-G227,0))/M227,0)</f>
        <v>20609</v>
      </c>
      <c r="W227" s="64">
        <f>U227-'Schedule 1A'!S227</f>
        <v>-68186.432000000001</v>
      </c>
    </row>
    <row r="228" spans="1:23" ht="13" x14ac:dyDescent="0.3">
      <c r="A228" s="36"/>
      <c r="B228" s="3">
        <v>342</v>
      </c>
      <c r="C228" s="2" t="s">
        <v>24</v>
      </c>
      <c r="E228" s="15">
        <v>2280832.35</v>
      </c>
      <c r="G228" s="9">
        <v>1907444.33</v>
      </c>
      <c r="H228" s="43"/>
      <c r="I228" s="43">
        <f t="shared" si="67"/>
        <v>83.63</v>
      </c>
      <c r="J228" s="43"/>
      <c r="K228" s="43">
        <v>35.540069686411144</v>
      </c>
      <c r="L228" s="43"/>
      <c r="M228" s="43">
        <v>18.02</v>
      </c>
      <c r="O228" s="47">
        <v>-2</v>
      </c>
      <c r="P228" s="43"/>
      <c r="Q228" s="43">
        <v>2.87</v>
      </c>
      <c r="R228" s="43"/>
      <c r="S228" s="43">
        <f t="shared" si="68"/>
        <v>1.02</v>
      </c>
      <c r="T228" s="9"/>
      <c r="U228" s="64">
        <f t="shared" si="69"/>
        <v>23252</v>
      </c>
      <c r="W228" s="64">
        <f>U228-'Schedule 1A'!S228</f>
        <v>-77104.623400000026</v>
      </c>
    </row>
    <row r="229" spans="1:23" ht="13" x14ac:dyDescent="0.3">
      <c r="A229" s="36"/>
      <c r="B229" s="3">
        <v>343</v>
      </c>
      <c r="C229" s="2" t="s">
        <v>25</v>
      </c>
      <c r="E229" s="15">
        <v>25988588.77</v>
      </c>
      <c r="G229" s="9">
        <v>19622552.399999999</v>
      </c>
      <c r="H229" s="43"/>
      <c r="I229" s="43">
        <f t="shared" si="67"/>
        <v>75.5</v>
      </c>
      <c r="J229" s="43"/>
      <c r="K229" s="43">
        <v>29.585798816568051</v>
      </c>
      <c r="L229" s="43"/>
      <c r="M229" s="43">
        <v>17.13</v>
      </c>
      <c r="O229" s="47">
        <v>0</v>
      </c>
      <c r="P229" s="43"/>
      <c r="Q229" s="43">
        <v>3.38</v>
      </c>
      <c r="R229" s="43"/>
      <c r="S229" s="43">
        <f t="shared" si="68"/>
        <v>1.43</v>
      </c>
      <c r="T229" s="9"/>
      <c r="U229" s="64">
        <f t="shared" si="69"/>
        <v>371631</v>
      </c>
      <c r="W229" s="64">
        <f>U229-'Schedule 1A'!S229</f>
        <v>-827993.52196310926</v>
      </c>
    </row>
    <row r="230" spans="1:23" ht="13" x14ac:dyDescent="0.3">
      <c r="A230" s="36"/>
      <c r="B230" s="3">
        <v>344</v>
      </c>
      <c r="C230" s="2" t="s">
        <v>26</v>
      </c>
      <c r="E230" s="15">
        <v>4415910.42</v>
      </c>
      <c r="G230" s="9">
        <v>3500513.83</v>
      </c>
      <c r="H230" s="43"/>
      <c r="I230" s="43">
        <f t="shared" si="67"/>
        <v>79.27</v>
      </c>
      <c r="J230" s="43"/>
      <c r="K230" s="43">
        <v>37.686567164179102</v>
      </c>
      <c r="L230" s="43"/>
      <c r="M230" s="43">
        <v>18.95</v>
      </c>
      <c r="O230" s="47">
        <v>-1</v>
      </c>
      <c r="P230" s="43"/>
      <c r="Q230" s="43">
        <v>2.68</v>
      </c>
      <c r="R230" s="43"/>
      <c r="S230" s="43">
        <f t="shared" si="68"/>
        <v>1.1499999999999999</v>
      </c>
      <c r="T230" s="9"/>
      <c r="U230" s="64">
        <f t="shared" si="69"/>
        <v>50636</v>
      </c>
      <c r="W230" s="64">
        <f>U230-'Schedule 1A'!S230</f>
        <v>-126000.41680000001</v>
      </c>
    </row>
    <row r="231" spans="1:23" ht="13" x14ac:dyDescent="0.3">
      <c r="A231" s="36"/>
      <c r="B231" s="3">
        <v>345</v>
      </c>
      <c r="C231" s="2" t="s">
        <v>22</v>
      </c>
      <c r="E231" s="15">
        <v>5004506.1900000004</v>
      </c>
      <c r="G231" s="9">
        <v>3593939</v>
      </c>
      <c r="H231" s="43"/>
      <c r="I231" s="43">
        <f t="shared" si="67"/>
        <v>71.81</v>
      </c>
      <c r="J231" s="43"/>
      <c r="K231" s="43">
        <v>36.727272727272727</v>
      </c>
      <c r="L231" s="43"/>
      <c r="M231" s="43">
        <v>18.39</v>
      </c>
      <c r="O231" s="47">
        <v>-1</v>
      </c>
      <c r="P231" s="43"/>
      <c r="Q231" s="43">
        <v>2.75</v>
      </c>
      <c r="R231" s="43"/>
      <c r="S231" s="43">
        <f t="shared" si="68"/>
        <v>1.59</v>
      </c>
      <c r="T231" s="9"/>
      <c r="U231" s="64">
        <f t="shared" si="69"/>
        <v>79424</v>
      </c>
      <c r="W231" s="64">
        <f>U231-'Schedule 1A'!S231</f>
        <v>-120756.24760000006</v>
      </c>
    </row>
    <row r="232" spans="1:23" ht="13" x14ac:dyDescent="0.3">
      <c r="A232" s="36"/>
      <c r="B232" s="3">
        <v>346</v>
      </c>
      <c r="C232" s="2" t="s">
        <v>23</v>
      </c>
      <c r="E232" s="153">
        <v>271659.87</v>
      </c>
      <c r="G232" s="10">
        <v>165691.87</v>
      </c>
      <c r="H232" s="43"/>
      <c r="I232" s="43">
        <f t="shared" si="67"/>
        <v>60.99</v>
      </c>
      <c r="J232" s="43"/>
      <c r="K232" s="43">
        <v>28.333333333333332</v>
      </c>
      <c r="L232" s="43"/>
      <c r="M232" s="43">
        <v>16.84</v>
      </c>
      <c r="O232" s="47">
        <v>-2</v>
      </c>
      <c r="P232" s="43"/>
      <c r="Q232" s="43">
        <v>3.6</v>
      </c>
      <c r="R232" s="43"/>
      <c r="S232" s="43">
        <f t="shared" si="68"/>
        <v>2.44</v>
      </c>
      <c r="T232" s="9"/>
      <c r="U232" s="10">
        <f t="shared" si="69"/>
        <v>6615</v>
      </c>
      <c r="W232" s="10">
        <f>U232-'Schedule 1A'!S232</f>
        <v>-3668.6405627419335</v>
      </c>
    </row>
    <row r="233" spans="1:23" s="13" customFormat="1" ht="13" x14ac:dyDescent="0.3">
      <c r="A233" s="131"/>
      <c r="B233" s="11" t="s">
        <v>161</v>
      </c>
      <c r="C233" s="17"/>
      <c r="E233" s="16">
        <f>SUBTOTAL(9,E227:E232)</f>
        <v>40181383.399999999</v>
      </c>
      <c r="G233" s="30">
        <f>SUBTOTAL(9,G227:G232)</f>
        <v>30626837.800000001</v>
      </c>
      <c r="H233" s="44"/>
      <c r="I233" s="44">
        <f t="shared" si="67"/>
        <v>76.22</v>
      </c>
      <c r="J233" s="44"/>
      <c r="K233" s="77"/>
      <c r="L233" s="44"/>
      <c r="M233" s="72"/>
      <c r="O233" s="20"/>
      <c r="P233" s="44"/>
      <c r="Q233" s="44">
        <v>3.158470654128847</v>
      </c>
      <c r="R233" s="44"/>
      <c r="S233" s="44">
        <f t="shared" ref="S233" si="70">+ROUND(U233/E233*100,2)</f>
        <v>1.37</v>
      </c>
      <c r="T233" s="30"/>
      <c r="U233" s="30">
        <f>SUBTOTAL(9,U227:U232)</f>
        <v>552167</v>
      </c>
      <c r="V233" s="60"/>
      <c r="W233" s="30">
        <f>SUBTOTAL(9,W227:W232)</f>
        <v>-1223709.8823258514</v>
      </c>
    </row>
    <row r="234" spans="1:23" ht="13" x14ac:dyDescent="0.3">
      <c r="A234" s="36"/>
      <c r="B234" s="3"/>
      <c r="C234" s="2"/>
      <c r="E234" s="15"/>
      <c r="G234" s="9"/>
      <c r="H234" s="43"/>
      <c r="I234" s="43"/>
      <c r="J234" s="43"/>
      <c r="K234" s="71"/>
      <c r="L234" s="43"/>
      <c r="M234" s="52"/>
      <c r="O234" s="47"/>
      <c r="P234" s="43"/>
      <c r="Q234" s="43"/>
      <c r="R234" s="43"/>
      <c r="S234" s="43"/>
      <c r="T234" s="9"/>
      <c r="U234" s="64"/>
      <c r="W234" s="64"/>
    </row>
    <row r="235" spans="1:23" ht="13" x14ac:dyDescent="0.3">
      <c r="A235" s="36"/>
      <c r="B235" s="11" t="s">
        <v>101</v>
      </c>
      <c r="C235" s="2"/>
      <c r="E235" s="15"/>
      <c r="G235" s="9"/>
      <c r="H235" s="43"/>
      <c r="I235" s="43"/>
      <c r="J235" s="43"/>
      <c r="K235" s="71"/>
      <c r="L235" s="43"/>
      <c r="M235" s="52"/>
      <c r="O235" s="47"/>
      <c r="P235" s="43"/>
      <c r="Q235" s="43"/>
      <c r="R235" s="43"/>
      <c r="S235" s="43"/>
      <c r="T235" s="9"/>
      <c r="U235" s="64"/>
      <c r="W235" s="64"/>
    </row>
    <row r="236" spans="1:23" ht="13" x14ac:dyDescent="0.3">
      <c r="A236" s="36"/>
      <c r="B236" s="3">
        <v>341</v>
      </c>
      <c r="C236" s="2" t="s">
        <v>6</v>
      </c>
      <c r="E236" s="15">
        <v>1468110.79</v>
      </c>
      <c r="G236" s="82">
        <v>647636.56793368212</v>
      </c>
      <c r="H236" s="43"/>
      <c r="I236" s="43">
        <f t="shared" ref="I236:I242" si="71">+ROUND(G236/E236*100,2)</f>
        <v>44.11</v>
      </c>
      <c r="J236" s="43"/>
      <c r="K236" s="43">
        <v>40.079365079365083</v>
      </c>
      <c r="L236" s="43"/>
      <c r="M236" s="43">
        <v>22.41</v>
      </c>
      <c r="O236" s="47">
        <v>-1</v>
      </c>
      <c r="P236" s="43"/>
      <c r="Q236" s="43">
        <v>2.52</v>
      </c>
      <c r="R236" s="43"/>
      <c r="S236" s="43">
        <f t="shared" ref="S236:S241" si="72">+ROUND(U236/E236*100,2)</f>
        <v>2.54</v>
      </c>
      <c r="T236" s="9"/>
      <c r="U236" s="64">
        <f t="shared" ref="U236:U241" si="73">+ROUND((ROUND((100-O236)/100*E236-G236,0))/M236,0)</f>
        <v>37267</v>
      </c>
      <c r="W236" s="64">
        <f>U236-'Schedule 1A'!S236</f>
        <v>-3840.1021199999959</v>
      </c>
    </row>
    <row r="237" spans="1:23" ht="13" x14ac:dyDescent="0.3">
      <c r="A237" s="36"/>
      <c r="B237" s="3">
        <v>342</v>
      </c>
      <c r="C237" s="2" t="s">
        <v>24</v>
      </c>
      <c r="E237" s="15">
        <v>4928641.88</v>
      </c>
      <c r="G237" s="82">
        <v>694429.2381459435</v>
      </c>
      <c r="H237" s="43"/>
      <c r="I237" s="43">
        <f t="shared" si="71"/>
        <v>14.09</v>
      </c>
      <c r="J237" s="43"/>
      <c r="K237" s="43">
        <v>33.333333333333336</v>
      </c>
      <c r="L237" s="43"/>
      <c r="M237" s="43">
        <v>20.71</v>
      </c>
      <c r="O237" s="47">
        <v>-2</v>
      </c>
      <c r="P237" s="43"/>
      <c r="Q237" s="43">
        <v>3.06</v>
      </c>
      <c r="R237" s="43"/>
      <c r="S237" s="43">
        <f t="shared" si="72"/>
        <v>4.24</v>
      </c>
      <c r="T237" s="9"/>
      <c r="U237" s="64">
        <f t="shared" si="73"/>
        <v>209212</v>
      </c>
      <c r="W237" s="64">
        <f>U237-'Schedule 1A'!S237</f>
        <v>61352.743600000016</v>
      </c>
    </row>
    <row r="238" spans="1:23" ht="13" x14ac:dyDescent="0.3">
      <c r="A238" s="36"/>
      <c r="B238" s="3">
        <v>343</v>
      </c>
      <c r="C238" s="2" t="s">
        <v>25</v>
      </c>
      <c r="E238" s="15">
        <v>74375649.840000004</v>
      </c>
      <c r="G238" s="82">
        <v>42471231.398381017</v>
      </c>
      <c r="H238" s="43"/>
      <c r="I238" s="43">
        <f t="shared" si="71"/>
        <v>57.1</v>
      </c>
      <c r="J238" s="43"/>
      <c r="K238" s="43">
        <v>29.154518950437314</v>
      </c>
      <c r="L238" s="43"/>
      <c r="M238" s="43">
        <v>19.46</v>
      </c>
      <c r="O238" s="47">
        <v>0</v>
      </c>
      <c r="P238" s="43"/>
      <c r="Q238" s="43">
        <v>3.43</v>
      </c>
      <c r="R238" s="43"/>
      <c r="S238" s="43">
        <f t="shared" si="72"/>
        <v>2.2000000000000002</v>
      </c>
      <c r="T238" s="9"/>
      <c r="U238" s="64">
        <f t="shared" si="73"/>
        <v>1639487</v>
      </c>
      <c r="W238" s="64">
        <f>U238-'Schedule 1A'!S238</f>
        <v>-548396.69946000027</v>
      </c>
    </row>
    <row r="239" spans="1:23" ht="13" x14ac:dyDescent="0.3">
      <c r="A239" s="36"/>
      <c r="B239" s="3">
        <v>344</v>
      </c>
      <c r="C239" s="2" t="s">
        <v>26</v>
      </c>
      <c r="E239" s="15">
        <v>18050325.469999999</v>
      </c>
      <c r="G239" s="82">
        <v>12660921.276742794</v>
      </c>
      <c r="H239" s="43"/>
      <c r="I239" s="43">
        <f t="shared" si="71"/>
        <v>70.14</v>
      </c>
      <c r="J239" s="43"/>
      <c r="K239" s="43">
        <v>37.54646840148699</v>
      </c>
      <c r="L239" s="43"/>
      <c r="M239" s="43">
        <v>21.57</v>
      </c>
      <c r="O239" s="47">
        <v>-1</v>
      </c>
      <c r="P239" s="43"/>
      <c r="Q239" s="43">
        <v>2.69</v>
      </c>
      <c r="R239" s="43"/>
      <c r="S239" s="43">
        <f t="shared" si="72"/>
        <v>1.43</v>
      </c>
      <c r="T239" s="9"/>
      <c r="U239" s="64">
        <f t="shared" si="73"/>
        <v>258225</v>
      </c>
      <c r="W239" s="64">
        <f>U239-'Schedule 1A'!S239</f>
        <v>-194332.76018383994</v>
      </c>
    </row>
    <row r="240" spans="1:23" ht="13" x14ac:dyDescent="0.3">
      <c r="A240" s="36"/>
      <c r="B240" s="3">
        <v>345</v>
      </c>
      <c r="C240" s="2" t="s">
        <v>22</v>
      </c>
      <c r="E240" s="15">
        <v>8140163.75</v>
      </c>
      <c r="G240" s="82">
        <v>5196479.5585367391</v>
      </c>
      <c r="H240" s="43"/>
      <c r="I240" s="43">
        <f t="shared" si="71"/>
        <v>63.84</v>
      </c>
      <c r="J240" s="43"/>
      <c r="K240" s="43">
        <v>35.563380281690144</v>
      </c>
      <c r="L240" s="43"/>
      <c r="M240" s="43">
        <v>21.05</v>
      </c>
      <c r="O240" s="47">
        <v>-1</v>
      </c>
      <c r="P240" s="43"/>
      <c r="Q240" s="43">
        <v>2.84</v>
      </c>
      <c r="R240" s="43"/>
      <c r="S240" s="43">
        <f t="shared" si="72"/>
        <v>1.77</v>
      </c>
      <c r="T240" s="9"/>
      <c r="U240" s="64">
        <f t="shared" si="73"/>
        <v>143710</v>
      </c>
      <c r="W240" s="64">
        <f>U240-'Schedule 1A'!S240</f>
        <v>-68976.198459999956</v>
      </c>
    </row>
    <row r="241" spans="1:23" ht="13" x14ac:dyDescent="0.3">
      <c r="A241" s="36"/>
      <c r="B241" s="3">
        <v>346</v>
      </c>
      <c r="C241" s="2" t="s">
        <v>23</v>
      </c>
      <c r="E241" s="153">
        <v>167338.97</v>
      </c>
      <c r="G241" s="10">
        <v>75910.520259829878</v>
      </c>
      <c r="H241" s="43"/>
      <c r="I241" s="43">
        <f t="shared" si="71"/>
        <v>45.36</v>
      </c>
      <c r="J241" s="43"/>
      <c r="K241" s="43">
        <v>26.356589147286822</v>
      </c>
      <c r="L241" s="43"/>
      <c r="M241" s="43">
        <v>20.329999999999998</v>
      </c>
      <c r="O241" s="47">
        <v>-2</v>
      </c>
      <c r="P241" s="43"/>
      <c r="Q241" s="43">
        <v>3.87</v>
      </c>
      <c r="R241" s="43"/>
      <c r="S241" s="43">
        <f t="shared" si="72"/>
        <v>2.79</v>
      </c>
      <c r="T241" s="9"/>
      <c r="U241" s="10">
        <f t="shared" si="73"/>
        <v>4662</v>
      </c>
      <c r="W241" s="10">
        <f>U241-'Schedule 1A'!S241</f>
        <v>-525.50806999999986</v>
      </c>
    </row>
    <row r="242" spans="1:23" s="13" customFormat="1" ht="13" x14ac:dyDescent="0.3">
      <c r="A242" s="131"/>
      <c r="B242" s="11" t="s">
        <v>162</v>
      </c>
      <c r="C242" s="17"/>
      <c r="E242" s="154">
        <f>SUBTOTAL(9,E236:E241)</f>
        <v>107130230.7</v>
      </c>
      <c r="G242" s="45">
        <f>SUBTOTAL(9,G236:G241)</f>
        <v>61746608.560000002</v>
      </c>
      <c r="H242" s="44"/>
      <c r="I242" s="44">
        <f t="shared" si="71"/>
        <v>57.64</v>
      </c>
      <c r="J242" s="44"/>
      <c r="K242" s="77"/>
      <c r="L242" s="44"/>
      <c r="M242" s="72"/>
      <c r="O242" s="20"/>
      <c r="P242" s="44"/>
      <c r="Q242" s="44">
        <v>3.2316816869600937</v>
      </c>
      <c r="R242" s="44"/>
      <c r="S242" s="44">
        <f t="shared" ref="S242" si="74">+ROUND(U242/E242*100,2)</f>
        <v>2.14</v>
      </c>
      <c r="T242" s="30"/>
      <c r="U242" s="45">
        <f>SUBTOTAL(9,U236:U241)</f>
        <v>2292563</v>
      </c>
      <c r="V242" s="60"/>
      <c r="W242" s="45">
        <f>SUBTOTAL(9,W236:W241)</f>
        <v>-754718.52469384018</v>
      </c>
    </row>
    <row r="243" spans="1:23" ht="13" x14ac:dyDescent="0.3">
      <c r="A243" s="36"/>
      <c r="B243" s="3"/>
      <c r="C243" s="2"/>
      <c r="E243" s="15"/>
      <c r="G243" s="9"/>
      <c r="H243" s="43"/>
      <c r="I243" s="43"/>
      <c r="J243" s="43"/>
      <c r="K243" s="71"/>
      <c r="L243" s="43"/>
      <c r="M243" s="52"/>
      <c r="O243" s="47"/>
      <c r="P243" s="43"/>
      <c r="Q243" s="43"/>
      <c r="R243" s="43"/>
      <c r="S243" s="43"/>
      <c r="T243" s="9"/>
      <c r="U243" s="64"/>
      <c r="W243" s="64"/>
    </row>
    <row r="244" spans="1:23" s="13" customFormat="1" ht="13" x14ac:dyDescent="0.3">
      <c r="A244" s="131" t="s">
        <v>84</v>
      </c>
      <c r="B244" s="11"/>
      <c r="C244" s="17"/>
      <c r="E244" s="158">
        <f>SUBTOTAL(9,E209:E243)</f>
        <v>327451064.82000005</v>
      </c>
      <c r="F244" s="159"/>
      <c r="G244" s="31">
        <f>SUBTOTAL(9,G209:G243)</f>
        <v>194373226.00999999</v>
      </c>
      <c r="H244" s="55"/>
      <c r="I244" s="53">
        <f>+ROUND(G244/E244*100,2)</f>
        <v>59.36</v>
      </c>
      <c r="J244" s="55"/>
      <c r="K244" s="80"/>
      <c r="L244" s="55"/>
      <c r="M244" s="75"/>
      <c r="O244" s="20"/>
      <c r="P244" s="55"/>
      <c r="Q244" s="53">
        <v>3.5311406457358903</v>
      </c>
      <c r="R244" s="53"/>
      <c r="S244" s="53">
        <f>+ROUND(U244/E244*100,2)</f>
        <v>2.67</v>
      </c>
      <c r="T244" s="31"/>
      <c r="U244" s="31">
        <f>SUBTOTAL(9,U209:U243)</f>
        <v>8749138</v>
      </c>
      <c r="V244" s="67"/>
      <c r="W244" s="31">
        <f>SUBTOTAL(9,W209:W243)</f>
        <v>-1022134.8724658443</v>
      </c>
    </row>
    <row r="245" spans="1:23" ht="13" x14ac:dyDescent="0.3">
      <c r="A245" s="36"/>
      <c r="B245" s="3"/>
      <c r="C245" s="2"/>
      <c r="E245" s="15"/>
      <c r="G245" s="9"/>
      <c r="H245" s="43"/>
      <c r="I245" s="43"/>
      <c r="J245" s="43"/>
      <c r="K245" s="71"/>
      <c r="L245" s="43"/>
      <c r="M245" s="52"/>
      <c r="O245" s="47"/>
      <c r="P245" s="43"/>
      <c r="Q245" s="43"/>
      <c r="R245" s="43"/>
      <c r="S245" s="43"/>
      <c r="T245" s="9"/>
      <c r="U245" s="64"/>
      <c r="W245" s="64"/>
    </row>
    <row r="246" spans="1:23" ht="13" x14ac:dyDescent="0.3">
      <c r="A246" s="131" t="s">
        <v>77</v>
      </c>
      <c r="B246" s="3"/>
      <c r="C246" s="2"/>
      <c r="E246" s="15"/>
      <c r="G246" s="9"/>
      <c r="H246" s="43"/>
      <c r="I246" s="43"/>
      <c r="J246" s="43"/>
      <c r="K246" s="71"/>
      <c r="L246" s="43"/>
      <c r="M246" s="52"/>
      <c r="O246" s="47"/>
      <c r="P246" s="43"/>
      <c r="Q246" s="43"/>
      <c r="R246" s="43"/>
      <c r="S246" s="43"/>
      <c r="T246" s="9"/>
      <c r="U246" s="64"/>
      <c r="W246" s="64"/>
    </row>
    <row r="247" spans="1:23" ht="13" x14ac:dyDescent="0.3">
      <c r="A247" s="36"/>
      <c r="B247" s="3"/>
      <c r="C247" s="2"/>
      <c r="E247" s="15"/>
      <c r="G247" s="9"/>
      <c r="H247" s="43"/>
      <c r="I247" s="43"/>
      <c r="J247" s="43"/>
      <c r="K247" s="71"/>
      <c r="L247" s="43"/>
      <c r="M247" s="52"/>
      <c r="O247" s="47"/>
      <c r="P247" s="43"/>
      <c r="Q247" s="43"/>
      <c r="R247" s="43"/>
      <c r="S247" s="43"/>
      <c r="T247" s="9"/>
      <c r="U247" s="64"/>
      <c r="W247" s="64"/>
    </row>
    <row r="248" spans="1:23" ht="13" x14ac:dyDescent="0.3">
      <c r="A248" s="36"/>
      <c r="B248" s="11" t="s">
        <v>103</v>
      </c>
      <c r="C248" s="2"/>
      <c r="E248" s="15"/>
      <c r="G248" s="9"/>
      <c r="H248" s="43"/>
      <c r="I248" s="43"/>
      <c r="J248" s="43"/>
      <c r="K248" s="71"/>
      <c r="L248" s="43"/>
      <c r="M248" s="52"/>
      <c r="O248" s="47"/>
      <c r="P248" s="43"/>
      <c r="Q248" s="43"/>
      <c r="R248" s="43"/>
      <c r="S248" s="43"/>
      <c r="T248" s="9"/>
      <c r="U248" s="64"/>
      <c r="W248" s="64"/>
    </row>
    <row r="249" spans="1:23" ht="13" x14ac:dyDescent="0.3">
      <c r="A249" s="36"/>
      <c r="B249" s="3">
        <v>341</v>
      </c>
      <c r="C249" s="2" t="s">
        <v>6</v>
      </c>
      <c r="E249" s="15">
        <v>4716189.9000000004</v>
      </c>
      <c r="G249" s="82">
        <v>2865258.7198993596</v>
      </c>
      <c r="H249" s="43"/>
      <c r="I249" s="43">
        <f t="shared" ref="I249:I255" si="75">+ROUND(G249/E249*100,2)</f>
        <v>60.75</v>
      </c>
      <c r="J249" s="43"/>
      <c r="K249" s="43">
        <v>23.764705882352938</v>
      </c>
      <c r="L249" s="43"/>
      <c r="M249" s="43">
        <v>12.24</v>
      </c>
      <c r="O249" s="47">
        <v>-1</v>
      </c>
      <c r="P249" s="43"/>
      <c r="Q249" s="43">
        <v>4.25</v>
      </c>
      <c r="R249" s="43"/>
      <c r="S249" s="43">
        <f t="shared" ref="S249:S254" si="76">+ROUND(U249/E249*100,2)</f>
        <v>3.29</v>
      </c>
      <c r="T249" s="9"/>
      <c r="U249" s="64">
        <f t="shared" ref="U249:U254" si="77">+ROUND((ROUND((100-O249)/100*E249-G249,0))/M249,0)</f>
        <v>155073</v>
      </c>
      <c r="W249" s="64">
        <f>U249-'Schedule 1A'!S249</f>
        <v>94450.308993749961</v>
      </c>
    </row>
    <row r="250" spans="1:23" s="13" customFormat="1" ht="13" x14ac:dyDescent="0.3">
      <c r="A250" s="36"/>
      <c r="B250" s="3">
        <v>342</v>
      </c>
      <c r="C250" s="2" t="s">
        <v>24</v>
      </c>
      <c r="D250" s="4"/>
      <c r="E250" s="15">
        <v>6667870.7599999998</v>
      </c>
      <c r="F250" s="4"/>
      <c r="G250" s="82">
        <v>4221572.4601767473</v>
      </c>
      <c r="H250" s="43"/>
      <c r="I250" s="43">
        <f t="shared" si="75"/>
        <v>63.31</v>
      </c>
      <c r="J250" s="43"/>
      <c r="K250" s="43">
        <v>26.424870466321245</v>
      </c>
      <c r="L250" s="43"/>
      <c r="M250" s="43">
        <v>11.62</v>
      </c>
      <c r="N250" s="4"/>
      <c r="O250" s="47">
        <v>-2</v>
      </c>
      <c r="P250" s="43"/>
      <c r="Q250" s="43">
        <v>3.86</v>
      </c>
      <c r="R250" s="43"/>
      <c r="S250" s="43">
        <f t="shared" si="76"/>
        <v>3.33</v>
      </c>
      <c r="T250" s="9"/>
      <c r="U250" s="64">
        <f t="shared" si="77"/>
        <v>222001</v>
      </c>
      <c r="V250" s="4"/>
      <c r="W250" s="64">
        <f>U250-'Schedule 1A'!S250</f>
        <v>1961.2649199999578</v>
      </c>
    </row>
    <row r="251" spans="1:23" s="13" customFormat="1" ht="13" x14ac:dyDescent="0.3">
      <c r="A251" s="36"/>
      <c r="B251" s="3">
        <v>343</v>
      </c>
      <c r="C251" s="2" t="s">
        <v>25</v>
      </c>
      <c r="D251" s="4"/>
      <c r="E251" s="15">
        <v>26282281.300000001</v>
      </c>
      <c r="F251" s="4"/>
      <c r="G251" s="82">
        <v>14145668.161437079</v>
      </c>
      <c r="H251" s="43"/>
      <c r="I251" s="43">
        <f t="shared" si="75"/>
        <v>53.82</v>
      </c>
      <c r="J251" s="43"/>
      <c r="K251" s="43">
        <v>23.474178403755868</v>
      </c>
      <c r="L251" s="43"/>
      <c r="M251" s="43">
        <v>11</v>
      </c>
      <c r="N251" s="4"/>
      <c r="O251" s="47">
        <v>0</v>
      </c>
      <c r="P251" s="43"/>
      <c r="Q251" s="43">
        <v>4.26</v>
      </c>
      <c r="R251" s="43"/>
      <c r="S251" s="43">
        <f t="shared" si="76"/>
        <v>4.2</v>
      </c>
      <c r="T251" s="9"/>
      <c r="U251" s="64">
        <f t="shared" si="77"/>
        <v>1103328</v>
      </c>
      <c r="V251" s="4"/>
      <c r="W251" s="64">
        <f>U251-'Schedule 1A'!S251</f>
        <v>753792.84285693429</v>
      </c>
    </row>
    <row r="252" spans="1:23" s="13" customFormat="1" ht="13" x14ac:dyDescent="0.3">
      <c r="A252" s="36"/>
      <c r="B252" s="3">
        <v>344</v>
      </c>
      <c r="C252" s="2" t="s">
        <v>26</v>
      </c>
      <c r="D252" s="4"/>
      <c r="E252" s="15">
        <v>5111507.16</v>
      </c>
      <c r="F252" s="4"/>
      <c r="G252" s="82">
        <v>2596800.399704041</v>
      </c>
      <c r="H252" s="43"/>
      <c r="I252" s="43">
        <f t="shared" si="75"/>
        <v>50.8</v>
      </c>
      <c r="J252" s="43"/>
      <c r="K252" s="43">
        <v>40.400000000000006</v>
      </c>
      <c r="L252" s="43"/>
      <c r="M252" s="43">
        <v>11.69</v>
      </c>
      <c r="N252" s="4"/>
      <c r="O252" s="47">
        <v>-1</v>
      </c>
      <c r="P252" s="43"/>
      <c r="Q252" s="43">
        <v>2.5</v>
      </c>
      <c r="R252" s="43"/>
      <c r="S252" s="43">
        <f t="shared" si="76"/>
        <v>4.29</v>
      </c>
      <c r="T252" s="9"/>
      <c r="U252" s="64">
        <f t="shared" si="77"/>
        <v>219489</v>
      </c>
      <c r="V252" s="4"/>
      <c r="W252" s="64">
        <f>U252-'Schedule 1A'!S252</f>
        <v>147819.14428851067</v>
      </c>
    </row>
    <row r="253" spans="1:23" s="13" customFormat="1" ht="13" x14ac:dyDescent="0.3">
      <c r="A253" s="36"/>
      <c r="B253" s="3">
        <v>345</v>
      </c>
      <c r="C253" s="2" t="s">
        <v>22</v>
      </c>
      <c r="D253" s="4"/>
      <c r="E253" s="15">
        <v>6675619.8499999996</v>
      </c>
      <c r="F253" s="4"/>
      <c r="G253" s="82">
        <v>3895442.6621486377</v>
      </c>
      <c r="H253" s="43"/>
      <c r="I253" s="43">
        <f t="shared" si="75"/>
        <v>58.35</v>
      </c>
      <c r="J253" s="43"/>
      <c r="K253" s="43">
        <v>18.600368324125231</v>
      </c>
      <c r="L253" s="43"/>
      <c r="M253" s="43">
        <v>12.1</v>
      </c>
      <c r="N253" s="4"/>
      <c r="O253" s="47">
        <v>-1</v>
      </c>
      <c r="P253" s="43"/>
      <c r="Q253" s="43">
        <v>5.43</v>
      </c>
      <c r="R253" s="43"/>
      <c r="S253" s="43">
        <f t="shared" si="76"/>
        <v>3.52</v>
      </c>
      <c r="T253" s="9"/>
      <c r="U253" s="64">
        <f t="shared" si="77"/>
        <v>235284</v>
      </c>
      <c r="V253" s="4"/>
      <c r="W253" s="64">
        <f>U253-'Schedule 1A'!S253</f>
        <v>112140.11893723396</v>
      </c>
    </row>
    <row r="254" spans="1:23" ht="13" x14ac:dyDescent="0.3">
      <c r="A254" s="36"/>
      <c r="B254" s="3">
        <v>346</v>
      </c>
      <c r="C254" s="2" t="s">
        <v>23</v>
      </c>
      <c r="E254" s="153">
        <v>2100430.14</v>
      </c>
      <c r="G254" s="10">
        <v>1325440.0866341318</v>
      </c>
      <c r="H254" s="43"/>
      <c r="I254" s="43">
        <f t="shared" si="75"/>
        <v>63.1</v>
      </c>
      <c r="J254" s="43"/>
      <c r="K254" s="43">
        <v>15.987460815047022</v>
      </c>
      <c r="L254" s="43"/>
      <c r="M254" s="43">
        <v>11.74</v>
      </c>
      <c r="O254" s="47">
        <v>-2</v>
      </c>
      <c r="P254" s="43"/>
      <c r="Q254" s="43">
        <v>6.38</v>
      </c>
      <c r="R254" s="43"/>
      <c r="S254" s="43">
        <f t="shared" si="76"/>
        <v>3.31</v>
      </c>
      <c r="T254" s="9"/>
      <c r="U254" s="10">
        <f t="shared" si="77"/>
        <v>69591</v>
      </c>
      <c r="W254" s="10">
        <f>U254-'Schedule 1A'!S254</f>
        <v>2377.2355199999874</v>
      </c>
    </row>
    <row r="255" spans="1:23" s="13" customFormat="1" ht="13" x14ac:dyDescent="0.3">
      <c r="A255" s="131"/>
      <c r="B255" s="11" t="s">
        <v>163</v>
      </c>
      <c r="C255" s="17"/>
      <c r="E255" s="154">
        <f>SUBTOTAL(9,E249:E254)</f>
        <v>51553899.110000007</v>
      </c>
      <c r="G255" s="45">
        <f>SUBTOTAL(9,G249:G254)</f>
        <v>29050182.489999998</v>
      </c>
      <c r="H255" s="44"/>
      <c r="I255" s="44">
        <f t="shared" si="75"/>
        <v>56.35</v>
      </c>
      <c r="J255" s="44"/>
      <c r="K255" s="77"/>
      <c r="L255" s="44"/>
      <c r="M255" s="72"/>
      <c r="O255" s="20"/>
      <c r="P255" s="44"/>
      <c r="Q255" s="44">
        <v>4.2707232299834477</v>
      </c>
      <c r="R255" s="44"/>
      <c r="S255" s="44">
        <f t="shared" ref="S255" si="78">+ROUND(U255/E255*100,2)</f>
        <v>3.89</v>
      </c>
      <c r="T255" s="30"/>
      <c r="U255" s="45">
        <f>SUBTOTAL(9,U249:U254)</f>
        <v>2004766</v>
      </c>
      <c r="V255" s="60"/>
      <c r="W255" s="45">
        <f>SUBTOTAL(9,W249:W254)</f>
        <v>1112540.9155164286</v>
      </c>
    </row>
    <row r="256" spans="1:23" s="13" customFormat="1" ht="13" x14ac:dyDescent="0.3">
      <c r="A256" s="36"/>
      <c r="B256" s="3"/>
      <c r="C256" s="2"/>
      <c r="D256" s="4"/>
      <c r="E256" s="15"/>
      <c r="F256" s="4"/>
      <c r="G256" s="9"/>
      <c r="H256" s="43"/>
      <c r="I256" s="43"/>
      <c r="J256" s="43"/>
      <c r="K256" s="71"/>
      <c r="L256" s="43"/>
      <c r="M256" s="52"/>
      <c r="N256" s="4"/>
      <c r="O256" s="47"/>
      <c r="P256" s="43"/>
      <c r="Q256" s="43"/>
      <c r="R256" s="43"/>
      <c r="S256" s="43"/>
      <c r="T256" s="9"/>
      <c r="U256" s="64"/>
      <c r="V256" s="4"/>
      <c r="W256" s="64"/>
    </row>
    <row r="257" spans="1:23" s="13" customFormat="1" ht="13" x14ac:dyDescent="0.3">
      <c r="A257" s="131" t="s">
        <v>85</v>
      </c>
      <c r="B257" s="11"/>
      <c r="C257" s="17"/>
      <c r="E257" s="158">
        <f>SUBTOTAL(9,E249:E256)</f>
        <v>51553899.110000007</v>
      </c>
      <c r="F257" s="159"/>
      <c r="G257" s="31">
        <f>SUBTOTAL(9,G249:G256)</f>
        <v>29050182.489999998</v>
      </c>
      <c r="H257" s="55"/>
      <c r="I257" s="53">
        <f>+ROUND(G257/E257*100,2)</f>
        <v>56.35</v>
      </c>
      <c r="J257" s="55"/>
      <c r="K257" s="80"/>
      <c r="L257" s="55"/>
      <c r="M257" s="75"/>
      <c r="O257" s="20"/>
      <c r="P257" s="55"/>
      <c r="Q257" s="53">
        <v>4.2707232299834477</v>
      </c>
      <c r="R257" s="53"/>
      <c r="S257" s="53">
        <f>+ROUND(U257/E257*100,2)</f>
        <v>3.89</v>
      </c>
      <c r="T257" s="31"/>
      <c r="U257" s="31">
        <f>SUBTOTAL(9,U249:U256)</f>
        <v>2004766</v>
      </c>
      <c r="V257" s="67"/>
      <c r="W257" s="31">
        <f>SUBTOTAL(9,W249:W256)</f>
        <v>1112540.9155164286</v>
      </c>
    </row>
    <row r="258" spans="1:23" s="13" customFormat="1" ht="13" x14ac:dyDescent="0.3">
      <c r="A258" s="131"/>
      <c r="B258" s="11"/>
      <c r="C258" s="17"/>
      <c r="E258" s="158"/>
      <c r="F258" s="159"/>
      <c r="G258" s="31"/>
      <c r="H258" s="55"/>
      <c r="I258" s="55"/>
      <c r="J258" s="55"/>
      <c r="K258" s="80"/>
      <c r="L258" s="55"/>
      <c r="M258" s="75"/>
      <c r="O258" s="20"/>
      <c r="P258" s="55"/>
      <c r="Q258" s="55"/>
      <c r="R258" s="55"/>
      <c r="S258" s="55"/>
      <c r="T258" s="31"/>
      <c r="U258" s="31"/>
      <c r="V258" s="67"/>
      <c r="W258" s="31"/>
    </row>
    <row r="259" spans="1:23" s="13" customFormat="1" ht="13" x14ac:dyDescent="0.3">
      <c r="A259" s="131" t="s">
        <v>81</v>
      </c>
      <c r="B259" s="11"/>
      <c r="C259" s="17"/>
      <c r="E259" s="158"/>
      <c r="F259" s="159"/>
      <c r="G259" s="31"/>
      <c r="H259" s="55"/>
      <c r="I259" s="55"/>
      <c r="J259" s="55"/>
      <c r="K259" s="80"/>
      <c r="L259" s="55"/>
      <c r="M259" s="75"/>
      <c r="O259" s="20"/>
      <c r="P259" s="55"/>
      <c r="Q259" s="55"/>
      <c r="R259" s="55"/>
      <c r="S259" s="55"/>
      <c r="T259" s="31"/>
      <c r="U259" s="31"/>
      <c r="V259" s="67"/>
      <c r="W259" s="31"/>
    </row>
    <row r="260" spans="1:23" ht="13" x14ac:dyDescent="0.3">
      <c r="A260" s="36"/>
      <c r="B260" s="3"/>
      <c r="C260" s="2"/>
      <c r="E260" s="15"/>
      <c r="G260" s="9"/>
      <c r="H260" s="43"/>
      <c r="I260" s="43"/>
      <c r="J260" s="43"/>
      <c r="K260" s="71"/>
      <c r="L260" s="43"/>
      <c r="M260" s="52"/>
      <c r="O260" s="47"/>
      <c r="P260" s="43"/>
      <c r="Q260" s="43"/>
      <c r="R260" s="43"/>
      <c r="S260" s="43"/>
      <c r="T260" s="9"/>
      <c r="U260" s="64"/>
      <c r="W260" s="64"/>
    </row>
    <row r="261" spans="1:23" ht="13" x14ac:dyDescent="0.3">
      <c r="A261" s="36"/>
      <c r="B261" s="11" t="s">
        <v>81</v>
      </c>
      <c r="C261" s="2"/>
      <c r="E261" s="15"/>
      <c r="G261" s="9"/>
      <c r="H261" s="43"/>
      <c r="I261" s="43"/>
      <c r="J261" s="43"/>
      <c r="K261" s="71"/>
      <c r="L261" s="43"/>
      <c r="M261" s="52"/>
      <c r="O261" s="47"/>
      <c r="P261" s="43"/>
      <c r="Q261" s="43"/>
      <c r="R261" s="43"/>
      <c r="S261" s="43"/>
      <c r="T261" s="9"/>
      <c r="U261" s="64"/>
      <c r="W261" s="64"/>
    </row>
    <row r="262" spans="1:23" ht="13" x14ac:dyDescent="0.3">
      <c r="A262" s="36"/>
      <c r="B262" s="3">
        <v>341</v>
      </c>
      <c r="C262" s="2" t="s">
        <v>6</v>
      </c>
      <c r="E262" s="15">
        <v>8329348.9699999997</v>
      </c>
      <c r="G262" s="82">
        <v>5643339.7732237186</v>
      </c>
      <c r="H262" s="43"/>
      <c r="I262" s="43">
        <f t="shared" ref="I262:I268" si="79">+ROUND(G262/E262*100,2)</f>
        <v>67.75</v>
      </c>
      <c r="J262" s="43"/>
      <c r="K262" s="43">
        <v>18.165467625899282</v>
      </c>
      <c r="L262" s="43"/>
      <c r="M262" s="43">
        <v>5.78</v>
      </c>
      <c r="O262" s="47">
        <v>-1</v>
      </c>
      <c r="P262" s="43"/>
      <c r="Q262" s="43">
        <v>5.56</v>
      </c>
      <c r="R262" s="43"/>
      <c r="S262" s="43">
        <f t="shared" ref="S262:S267" si="80">+ROUND(U262/E262*100,2)</f>
        <v>5.75</v>
      </c>
      <c r="T262" s="9"/>
      <c r="U262" s="64">
        <f t="shared" ref="U262:U267" si="81">+ROUND((ROUND((100-O262)/100*E262-G262,0))/M262,0)</f>
        <v>479118</v>
      </c>
      <c r="W262" s="64">
        <f>U262-'Schedule 1A'!S262</f>
        <v>332304.17076356523</v>
      </c>
    </row>
    <row r="263" spans="1:23" ht="13" x14ac:dyDescent="0.3">
      <c r="A263" s="36"/>
      <c r="B263" s="3">
        <v>342</v>
      </c>
      <c r="C263" s="2" t="s">
        <v>24</v>
      </c>
      <c r="E263" s="15">
        <v>7753939.6699999999</v>
      </c>
      <c r="G263" s="82">
        <v>3569482.5418422688</v>
      </c>
      <c r="H263" s="43"/>
      <c r="I263" s="43">
        <f t="shared" si="79"/>
        <v>46.03</v>
      </c>
      <c r="J263" s="43"/>
      <c r="K263" s="43">
        <v>15.838509316770187</v>
      </c>
      <c r="L263" s="43"/>
      <c r="M263" s="43">
        <v>5.7</v>
      </c>
      <c r="O263" s="47">
        <v>-2</v>
      </c>
      <c r="P263" s="43"/>
      <c r="Q263" s="43">
        <v>6.44</v>
      </c>
      <c r="R263" s="43"/>
      <c r="S263" s="43">
        <f t="shared" si="80"/>
        <v>9.82</v>
      </c>
      <c r="T263" s="9"/>
      <c r="U263" s="64">
        <f t="shared" si="81"/>
        <v>761322</v>
      </c>
      <c r="W263" s="64">
        <f>U263-'Schedule 1A'!S263</f>
        <v>602507.21748627268</v>
      </c>
    </row>
    <row r="264" spans="1:23" ht="13" x14ac:dyDescent="0.3">
      <c r="A264" s="36"/>
      <c r="B264" s="3">
        <v>343</v>
      </c>
      <c r="C264" s="2" t="s">
        <v>25</v>
      </c>
      <c r="E264" s="15">
        <v>27991481.219999999</v>
      </c>
      <c r="G264" s="82">
        <v>-8133065.6998945009</v>
      </c>
      <c r="H264" s="43"/>
      <c r="I264" s="43">
        <f t="shared" si="79"/>
        <v>-29.06</v>
      </c>
      <c r="J264" s="43"/>
      <c r="K264" s="43">
        <v>11.441647597254002</v>
      </c>
      <c r="L264" s="43"/>
      <c r="M264" s="43">
        <v>5.64</v>
      </c>
      <c r="O264" s="47">
        <v>0</v>
      </c>
      <c r="P264" s="43"/>
      <c r="Q264" s="43">
        <v>8.74</v>
      </c>
      <c r="R264" s="43"/>
      <c r="S264" s="43">
        <f t="shared" si="80"/>
        <v>22.88</v>
      </c>
      <c r="T264" s="9"/>
      <c r="U264" s="64">
        <f t="shared" si="81"/>
        <v>6405062</v>
      </c>
      <c r="W264" s="64">
        <f>U264-'Schedule 1A'!S264</f>
        <v>5695223.4830619097</v>
      </c>
    </row>
    <row r="265" spans="1:23" ht="13" x14ac:dyDescent="0.3">
      <c r="A265" s="36"/>
      <c r="B265" s="3">
        <v>344</v>
      </c>
      <c r="C265" s="2" t="s">
        <v>26</v>
      </c>
      <c r="E265" s="15">
        <v>4426812.45</v>
      </c>
      <c r="G265" s="82">
        <v>3043810.0440323567</v>
      </c>
      <c r="H265" s="43"/>
      <c r="I265" s="43">
        <f t="shared" si="79"/>
        <v>68.760000000000005</v>
      </c>
      <c r="J265" s="43"/>
      <c r="K265" s="43">
        <v>18.363636363636363</v>
      </c>
      <c r="L265" s="43"/>
      <c r="M265" s="43">
        <v>5.73</v>
      </c>
      <c r="O265" s="47">
        <v>-1</v>
      </c>
      <c r="P265" s="43"/>
      <c r="Q265" s="43">
        <v>5.5</v>
      </c>
      <c r="R265" s="43"/>
      <c r="S265" s="43">
        <f t="shared" si="80"/>
        <v>5.63</v>
      </c>
      <c r="T265" s="9"/>
      <c r="U265" s="64">
        <f t="shared" si="81"/>
        <v>249087</v>
      </c>
      <c r="W265" s="64">
        <f>U265-'Schedule 1A'!S265</f>
        <v>167915.35716681817</v>
      </c>
    </row>
    <row r="266" spans="1:23" s="13" customFormat="1" ht="13" x14ac:dyDescent="0.3">
      <c r="A266" s="36"/>
      <c r="B266" s="3">
        <v>345</v>
      </c>
      <c r="C266" s="2" t="s">
        <v>22</v>
      </c>
      <c r="D266" s="4"/>
      <c r="E266" s="15">
        <v>7388138.46</v>
      </c>
      <c r="F266" s="4"/>
      <c r="G266" s="82">
        <v>4757707.7189573804</v>
      </c>
      <c r="H266" s="43"/>
      <c r="I266" s="43">
        <f t="shared" si="79"/>
        <v>64.400000000000006</v>
      </c>
      <c r="J266" s="43"/>
      <c r="K266" s="43">
        <v>15.610510046367855</v>
      </c>
      <c r="L266" s="43"/>
      <c r="M266" s="43">
        <v>5.74</v>
      </c>
      <c r="N266" s="4"/>
      <c r="O266" s="47">
        <v>-1</v>
      </c>
      <c r="P266" s="43"/>
      <c r="Q266" s="43">
        <v>6.47</v>
      </c>
      <c r="R266" s="43"/>
      <c r="S266" s="43">
        <f t="shared" si="80"/>
        <v>6.38</v>
      </c>
      <c r="T266" s="9"/>
      <c r="U266" s="64">
        <f t="shared" si="81"/>
        <v>471134</v>
      </c>
      <c r="V266" s="4"/>
      <c r="W266" s="64">
        <f>U266-'Schedule 1A'!S266</f>
        <v>331263.10597318178</v>
      </c>
    </row>
    <row r="267" spans="1:23" ht="13" x14ac:dyDescent="0.3">
      <c r="A267" s="36"/>
      <c r="B267" s="3">
        <v>346</v>
      </c>
      <c r="C267" s="2" t="s">
        <v>23</v>
      </c>
      <c r="E267" s="153">
        <v>1736429.44</v>
      </c>
      <c r="G267" s="10">
        <v>987845.13183878281</v>
      </c>
      <c r="H267" s="43"/>
      <c r="I267" s="43">
        <f t="shared" si="79"/>
        <v>56.89</v>
      </c>
      <c r="J267" s="43"/>
      <c r="K267" s="43">
        <v>13.72812920592194</v>
      </c>
      <c r="L267" s="43"/>
      <c r="M267" s="43">
        <v>5.62</v>
      </c>
      <c r="O267" s="47">
        <v>-2</v>
      </c>
      <c r="P267" s="43"/>
      <c r="Q267" s="43">
        <v>7.43</v>
      </c>
      <c r="R267" s="43"/>
      <c r="S267" s="43">
        <f t="shared" si="80"/>
        <v>8.0299999999999994</v>
      </c>
      <c r="T267" s="9"/>
      <c r="U267" s="10">
        <f t="shared" si="81"/>
        <v>139380</v>
      </c>
      <c r="W267" s="10">
        <f>U267-'Schedule 1A'!S267</f>
        <v>113046.67005773913</v>
      </c>
    </row>
    <row r="268" spans="1:23" s="13" customFormat="1" ht="13" x14ac:dyDescent="0.3">
      <c r="A268" s="131"/>
      <c r="B268" s="11" t="s">
        <v>104</v>
      </c>
      <c r="C268" s="17"/>
      <c r="E268" s="154">
        <f>SUBTOTAL(9,E262:E267)</f>
        <v>57626150.210000001</v>
      </c>
      <c r="G268" s="45">
        <f>SUBTOTAL(9,G262:G267)</f>
        <v>9869119.5100000072</v>
      </c>
      <c r="H268" s="44"/>
      <c r="I268" s="44">
        <f t="shared" si="79"/>
        <v>17.13</v>
      </c>
      <c r="J268" s="44"/>
      <c r="K268" s="77"/>
      <c r="L268" s="44"/>
      <c r="M268" s="72"/>
      <c r="O268" s="20"/>
      <c r="P268" s="44"/>
      <c r="Q268" s="44">
        <v>7.391479234843719</v>
      </c>
      <c r="R268" s="44"/>
      <c r="S268" s="44">
        <f t="shared" ref="S268" si="82">+ROUND(U268/E268*100,2)</f>
        <v>14.76</v>
      </c>
      <c r="T268" s="30"/>
      <c r="U268" s="45">
        <f>SUBTOTAL(9,U262:U267)</f>
        <v>8505103</v>
      </c>
      <c r="V268" s="60"/>
      <c r="W268" s="45">
        <f>SUBTOTAL(9,W262:W267)</f>
        <v>7242260.0045094872</v>
      </c>
    </row>
    <row r="269" spans="1:23" s="13" customFormat="1" ht="13" x14ac:dyDescent="0.3">
      <c r="A269" s="36"/>
      <c r="B269" s="3"/>
      <c r="C269" s="2"/>
      <c r="D269" s="4"/>
      <c r="E269" s="15"/>
      <c r="F269" s="4"/>
      <c r="G269" s="9"/>
      <c r="H269" s="43"/>
      <c r="I269" s="43"/>
      <c r="J269" s="43"/>
      <c r="K269" s="71"/>
      <c r="L269" s="43"/>
      <c r="M269" s="52"/>
      <c r="N269" s="4"/>
      <c r="O269" s="47"/>
      <c r="P269" s="43"/>
      <c r="Q269" s="43"/>
      <c r="R269" s="43"/>
      <c r="S269" s="43"/>
      <c r="T269" s="9"/>
      <c r="U269" s="64"/>
      <c r="V269" s="4"/>
      <c r="W269" s="64"/>
    </row>
    <row r="270" spans="1:23" s="13" customFormat="1" ht="13" x14ac:dyDescent="0.3">
      <c r="A270" s="131" t="s">
        <v>104</v>
      </c>
      <c r="B270" s="11"/>
      <c r="C270" s="17"/>
      <c r="E270" s="156">
        <f>SUBTOTAL(9,E262:E269)</f>
        <v>57626150.210000001</v>
      </c>
      <c r="F270" s="159"/>
      <c r="G270" s="41">
        <f>SUBTOTAL(9,G262:G269)</f>
        <v>9869119.5100000072</v>
      </c>
      <c r="H270" s="55"/>
      <c r="I270" s="53">
        <f>+ROUND(G270/E270*100,2)</f>
        <v>17.13</v>
      </c>
      <c r="J270" s="55"/>
      <c r="K270" s="80"/>
      <c r="L270" s="55"/>
      <c r="M270" s="75"/>
      <c r="O270" s="20"/>
      <c r="P270" s="55"/>
      <c r="Q270" s="53">
        <v>7.391479234843719</v>
      </c>
      <c r="R270" s="53"/>
      <c r="S270" s="53">
        <f>+ROUND(U270/E270*100,2)</f>
        <v>14.76</v>
      </c>
      <c r="T270" s="31"/>
      <c r="U270" s="41">
        <f>SUBTOTAL(9,U262:U269)</f>
        <v>8505103</v>
      </c>
      <c r="V270" s="67"/>
      <c r="W270" s="41">
        <f>SUBTOTAL(9,W262:W269)</f>
        <v>7242260.0045094872</v>
      </c>
    </row>
    <row r="271" spans="1:23" ht="13" x14ac:dyDescent="0.3">
      <c r="A271" s="36"/>
      <c r="B271" s="3"/>
      <c r="C271" s="2"/>
      <c r="E271" s="15"/>
      <c r="G271" s="9"/>
      <c r="H271" s="43"/>
      <c r="I271" s="43"/>
      <c r="J271" s="43"/>
      <c r="K271" s="71"/>
      <c r="L271" s="43"/>
      <c r="M271" s="52"/>
      <c r="O271" s="47"/>
      <c r="P271" s="43"/>
      <c r="Q271" s="54"/>
      <c r="R271" s="54"/>
      <c r="S271" s="54"/>
      <c r="T271" s="9"/>
      <c r="U271" s="64"/>
      <c r="W271" s="64"/>
    </row>
    <row r="272" spans="1:23" s="13" customFormat="1" ht="13" x14ac:dyDescent="0.3">
      <c r="A272" s="12" t="s">
        <v>111</v>
      </c>
      <c r="B272" s="11"/>
      <c r="C272" s="17"/>
      <c r="E272" s="162">
        <f>SUBTOTAL(9,E151:E271)</f>
        <v>666644090.38000011</v>
      </c>
      <c r="F272" s="163"/>
      <c r="G272" s="40">
        <f>SUBTOTAL(9,G151:G271)</f>
        <v>409766750.75999999</v>
      </c>
      <c r="H272" s="56"/>
      <c r="I272" s="54">
        <f>+ROUND(G272/E272*100,2)</f>
        <v>61.47</v>
      </c>
      <c r="J272" s="56"/>
      <c r="K272" s="81"/>
      <c r="L272" s="56"/>
      <c r="M272" s="76"/>
      <c r="O272" s="20"/>
      <c r="P272" s="56"/>
      <c r="Q272" s="54">
        <v>4.1150709714291072</v>
      </c>
      <c r="R272" s="54"/>
      <c r="S272" s="54">
        <f>+ROUND(U272/E272*100,2)</f>
        <v>4.01</v>
      </c>
      <c r="T272" s="40"/>
      <c r="U272" s="40">
        <f>SUBTOTAL(9,U151:U271)</f>
        <v>26724651</v>
      </c>
      <c r="V272" s="69"/>
      <c r="W272" s="40">
        <f>SUBTOTAL(9,W151:W271)</f>
        <v>8066883.1997184185</v>
      </c>
    </row>
    <row r="273" spans="1:23" s="13" customFormat="1" ht="13" x14ac:dyDescent="0.3">
      <c r="A273" s="12"/>
      <c r="B273" s="11"/>
      <c r="C273" s="17"/>
      <c r="E273" s="162"/>
      <c r="F273" s="163"/>
      <c r="G273" s="40"/>
      <c r="H273" s="56"/>
      <c r="I273" s="56"/>
      <c r="J273" s="56"/>
      <c r="K273" s="81"/>
      <c r="L273" s="56"/>
      <c r="M273" s="76"/>
      <c r="O273" s="20"/>
      <c r="P273" s="56"/>
      <c r="Q273" s="56"/>
      <c r="R273" s="56"/>
      <c r="S273" s="56"/>
      <c r="T273" s="40"/>
      <c r="U273" s="40"/>
      <c r="V273" s="69"/>
      <c r="W273" s="40"/>
    </row>
    <row r="274" spans="1:23" s="13" customFormat="1" ht="13" x14ac:dyDescent="0.3">
      <c r="A274" s="12"/>
      <c r="B274" s="11"/>
      <c r="C274" s="17"/>
      <c r="E274" s="162"/>
      <c r="F274" s="163"/>
      <c r="G274" s="40"/>
      <c r="H274" s="56"/>
      <c r="I274" s="56"/>
      <c r="J274" s="56"/>
      <c r="K274" s="81"/>
      <c r="L274" s="56"/>
      <c r="M274" s="76"/>
      <c r="O274" s="20"/>
      <c r="P274" s="56"/>
      <c r="Q274" s="56"/>
      <c r="R274" s="56"/>
      <c r="S274" s="56"/>
      <c r="T274" s="40"/>
      <c r="U274" s="40"/>
      <c r="V274" s="69"/>
      <c r="W274" s="40"/>
    </row>
    <row r="275" spans="1:23" ht="13" x14ac:dyDescent="0.3">
      <c r="A275" s="36" t="s">
        <v>46</v>
      </c>
      <c r="B275" s="3"/>
      <c r="C275" s="2"/>
      <c r="E275" s="15"/>
      <c r="G275" s="9"/>
      <c r="H275" s="43"/>
      <c r="I275" s="43"/>
      <c r="J275" s="43"/>
      <c r="K275" s="71"/>
      <c r="L275" s="43"/>
      <c r="M275" s="52"/>
      <c r="O275" s="47"/>
      <c r="P275" s="43"/>
      <c r="Q275" s="43"/>
      <c r="R275" s="43"/>
      <c r="S275" s="43"/>
      <c r="T275" s="9"/>
      <c r="U275" s="64"/>
      <c r="W275" s="64"/>
    </row>
    <row r="276" spans="1:23" ht="13" x14ac:dyDescent="0.3">
      <c r="A276" s="36"/>
      <c r="B276" s="3"/>
      <c r="C276" s="2"/>
      <c r="E276" s="15"/>
      <c r="G276" s="9"/>
      <c r="H276" s="43"/>
      <c r="I276" s="43"/>
      <c r="J276" s="43"/>
      <c r="K276" s="71"/>
      <c r="L276" s="43"/>
      <c r="M276" s="52"/>
      <c r="O276" s="47"/>
      <c r="P276" s="43"/>
      <c r="Q276" s="43"/>
      <c r="R276" s="43"/>
      <c r="S276" s="43"/>
      <c r="T276" s="9"/>
      <c r="U276" s="64"/>
      <c r="W276" s="64"/>
    </row>
    <row r="277" spans="1:23" ht="13" x14ac:dyDescent="0.3">
      <c r="A277" s="36"/>
      <c r="B277" s="11" t="s">
        <v>63</v>
      </c>
      <c r="C277" s="2"/>
      <c r="E277" s="15"/>
      <c r="G277" s="9"/>
      <c r="H277" s="43"/>
      <c r="I277" s="43"/>
      <c r="J277" s="43"/>
      <c r="K277" s="71"/>
      <c r="L277" s="43"/>
      <c r="M277" s="52"/>
      <c r="O277" s="47"/>
      <c r="P277" s="43"/>
      <c r="Q277" s="43"/>
      <c r="R277" s="43"/>
      <c r="S277" s="43"/>
      <c r="T277" s="9"/>
      <c r="U277" s="64"/>
      <c r="W277" s="64"/>
    </row>
    <row r="278" spans="1:23" ht="13" x14ac:dyDescent="0.3">
      <c r="A278" s="36"/>
      <c r="B278" s="3">
        <v>341.66</v>
      </c>
      <c r="C278" s="2" t="s">
        <v>6</v>
      </c>
      <c r="E278" s="15">
        <v>85628.96</v>
      </c>
      <c r="G278" s="9">
        <v>-350244.21</v>
      </c>
      <c r="H278" s="43"/>
      <c r="I278" s="43">
        <f t="shared" ref="I278:I281" si="83">+ROUND(G278/E278*100,2)</f>
        <v>-409.03</v>
      </c>
      <c r="J278" s="43"/>
      <c r="K278" s="43">
        <v>30</v>
      </c>
      <c r="L278" s="43"/>
      <c r="M278" s="43">
        <v>24.51</v>
      </c>
      <c r="O278" s="47">
        <v>0</v>
      </c>
      <c r="P278" s="43"/>
      <c r="Q278" s="43">
        <v>3.08</v>
      </c>
      <c r="R278" s="43"/>
      <c r="S278" s="43">
        <f t="shared" ref="S278:S280" si="84">+ROUND(U278/E278*100,2)</f>
        <v>20.77</v>
      </c>
      <c r="T278" s="9"/>
      <c r="U278" s="64">
        <f t="shared" ref="U278:U280" si="85">+ROUND((ROUND((100-O278)/100*E278-G278,0))/M278,0)</f>
        <v>17783</v>
      </c>
      <c r="W278" s="64">
        <f>U278-'Schedule 1A'!S278</f>
        <v>14931.555632</v>
      </c>
    </row>
    <row r="279" spans="1:23" s="13" customFormat="1" ht="13" x14ac:dyDescent="0.3">
      <c r="A279" s="36"/>
      <c r="B279" s="3">
        <v>344.66</v>
      </c>
      <c r="C279" s="2" t="s">
        <v>26</v>
      </c>
      <c r="D279" s="4"/>
      <c r="E279" s="15">
        <v>6908131.71</v>
      </c>
      <c r="F279" s="4"/>
      <c r="G279" s="9">
        <v>1263791.32</v>
      </c>
      <c r="H279" s="43"/>
      <c r="I279" s="43">
        <f t="shared" si="83"/>
        <v>18.29</v>
      </c>
      <c r="J279" s="43"/>
      <c r="K279" s="43">
        <v>30</v>
      </c>
      <c r="L279" s="43"/>
      <c r="M279" s="43">
        <v>24.52</v>
      </c>
      <c r="N279" s="4"/>
      <c r="O279" s="47">
        <v>0</v>
      </c>
      <c r="P279" s="43"/>
      <c r="Q279" s="43">
        <v>3.33</v>
      </c>
      <c r="R279" s="43"/>
      <c r="S279" s="43">
        <f t="shared" si="84"/>
        <v>3.33</v>
      </c>
      <c r="T279" s="9"/>
      <c r="U279" s="64">
        <f t="shared" si="85"/>
        <v>230193</v>
      </c>
      <c r="V279" s="4"/>
      <c r="W279" s="64">
        <f>U279-'Schedule 1A'!S279</f>
        <v>152.21405699997558</v>
      </c>
    </row>
    <row r="280" spans="1:23" ht="13" x14ac:dyDescent="0.3">
      <c r="A280" s="36"/>
      <c r="B280" s="3">
        <v>345.66</v>
      </c>
      <c r="C280" s="2" t="s">
        <v>22</v>
      </c>
      <c r="E280" s="153">
        <v>616931.52</v>
      </c>
      <c r="G280" s="10">
        <v>112862.89</v>
      </c>
      <c r="H280" s="43"/>
      <c r="I280" s="43">
        <f t="shared" si="83"/>
        <v>18.29</v>
      </c>
      <c r="J280" s="43"/>
      <c r="K280" s="43">
        <v>30</v>
      </c>
      <c r="L280" s="43"/>
      <c r="M280" s="43">
        <v>24.52</v>
      </c>
      <c r="O280" s="47">
        <v>0</v>
      </c>
      <c r="P280" s="43"/>
      <c r="Q280" s="43">
        <v>3.33</v>
      </c>
      <c r="R280" s="43"/>
      <c r="S280" s="43">
        <f t="shared" si="84"/>
        <v>3.33</v>
      </c>
      <c r="T280" s="9"/>
      <c r="U280" s="10">
        <f t="shared" si="85"/>
        <v>20557</v>
      </c>
      <c r="W280" s="10">
        <f>U280-'Schedule 1A'!S280</f>
        <v>13.180383999995684</v>
      </c>
    </row>
    <row r="281" spans="1:23" s="13" customFormat="1" ht="13" x14ac:dyDescent="0.3">
      <c r="A281" s="131"/>
      <c r="B281" s="11" t="s">
        <v>164</v>
      </c>
      <c r="C281" s="17"/>
      <c r="E281" s="16">
        <f>SUBTOTAL(9,E278:E280)</f>
        <v>7610692.1899999995</v>
      </c>
      <c r="G281" s="30">
        <f>SUBTOTAL(9,G278:G280)</f>
        <v>1026410.0000000001</v>
      </c>
      <c r="H281" s="44"/>
      <c r="I281" s="44">
        <f t="shared" si="83"/>
        <v>13.49</v>
      </c>
      <c r="J281" s="44"/>
      <c r="K281" s="77"/>
      <c r="L281" s="44"/>
      <c r="M281" s="72"/>
      <c r="O281" s="20"/>
      <c r="P281" s="44"/>
      <c r="Q281" s="44">
        <v>3.3271872151092743</v>
      </c>
      <c r="R281" s="44"/>
      <c r="S281" s="44">
        <f t="shared" ref="S281" si="86">+ROUND(U281/E281*100,2)</f>
        <v>3.53</v>
      </c>
      <c r="T281" s="30"/>
      <c r="U281" s="30">
        <f>SUBTOTAL(9,U278:U280)</f>
        <v>268533</v>
      </c>
      <c r="V281" s="60"/>
      <c r="W281" s="30">
        <f>SUBTOTAL(9,W278:W280)</f>
        <v>15096.950072999971</v>
      </c>
    </row>
    <row r="282" spans="1:23" s="13" customFormat="1" ht="13" x14ac:dyDescent="0.3">
      <c r="A282" s="12"/>
      <c r="B282" s="11"/>
      <c r="C282" s="17"/>
      <c r="E282" s="162"/>
      <c r="F282" s="163"/>
      <c r="G282" s="40"/>
      <c r="H282" s="56"/>
      <c r="I282" s="56"/>
      <c r="J282" s="56"/>
      <c r="K282" s="81"/>
      <c r="L282" s="56"/>
      <c r="M282" s="76"/>
      <c r="O282" s="20"/>
      <c r="P282" s="56"/>
      <c r="Q282" s="56"/>
      <c r="R282" s="56"/>
      <c r="S282" s="56"/>
      <c r="T282" s="40"/>
      <c r="U282" s="40"/>
      <c r="V282" s="69"/>
      <c r="W282" s="40"/>
    </row>
    <row r="283" spans="1:23" ht="13" x14ac:dyDescent="0.3">
      <c r="A283" s="36"/>
      <c r="B283" s="11" t="s">
        <v>64</v>
      </c>
      <c r="C283" s="2"/>
      <c r="E283" s="15"/>
      <c r="G283" s="9"/>
      <c r="H283" s="43"/>
      <c r="I283" s="43"/>
      <c r="J283" s="43"/>
      <c r="K283" s="71"/>
      <c r="L283" s="43"/>
      <c r="M283" s="52"/>
      <c r="O283" s="47"/>
      <c r="P283" s="43"/>
      <c r="Q283" s="43"/>
      <c r="R283" s="43"/>
      <c r="S283" s="43"/>
      <c r="T283" s="9"/>
      <c r="U283" s="64"/>
      <c r="W283" s="64"/>
    </row>
    <row r="284" spans="1:23" s="13" customFormat="1" ht="13" x14ac:dyDescent="0.3">
      <c r="A284" s="36"/>
      <c r="B284" s="3">
        <v>341.66</v>
      </c>
      <c r="C284" s="2" t="s">
        <v>6</v>
      </c>
      <c r="D284" s="4"/>
      <c r="E284" s="15">
        <v>344937.05</v>
      </c>
      <c r="F284" s="4"/>
      <c r="G284" s="9">
        <v>23796.84</v>
      </c>
      <c r="H284" s="43"/>
      <c r="I284" s="43">
        <f t="shared" ref="I284:I288" si="87">+ROUND(G284/E284*100,2)</f>
        <v>6.9</v>
      </c>
      <c r="J284" s="43"/>
      <c r="K284" s="43">
        <v>27.027027027027025</v>
      </c>
      <c r="L284" s="43"/>
      <c r="M284" s="43">
        <v>24.52</v>
      </c>
      <c r="N284" s="4"/>
      <c r="O284" s="47">
        <v>0</v>
      </c>
      <c r="P284" s="43"/>
      <c r="Q284" s="43">
        <v>3.7</v>
      </c>
      <c r="R284" s="43"/>
      <c r="S284" s="43">
        <f t="shared" ref="S284:S287" si="88">+ROUND(U284/E284*100,2)</f>
        <v>3.8</v>
      </c>
      <c r="T284" s="9"/>
      <c r="U284" s="64">
        <f t="shared" ref="U284:U287" si="89">+ROUND((ROUND((100-O284)/100*E284-G284,0))/M284,0)</f>
        <v>13097</v>
      </c>
      <c r="V284" s="4"/>
      <c r="W284" s="64">
        <f>U284-'Schedule 1A'!S284</f>
        <v>1610.5962349999991</v>
      </c>
    </row>
    <row r="285" spans="1:23" s="13" customFormat="1" ht="13" x14ac:dyDescent="0.3">
      <c r="A285" s="36"/>
      <c r="B285" s="3">
        <v>344.66</v>
      </c>
      <c r="C285" s="2" t="s">
        <v>26</v>
      </c>
      <c r="D285" s="4"/>
      <c r="E285" s="15">
        <v>9048086.4499999993</v>
      </c>
      <c r="F285" s="4"/>
      <c r="G285" s="9">
        <v>1601315.74</v>
      </c>
      <c r="H285" s="43"/>
      <c r="I285" s="43">
        <f t="shared" si="87"/>
        <v>17.7</v>
      </c>
      <c r="J285" s="43"/>
      <c r="K285" s="43">
        <v>30</v>
      </c>
      <c r="L285" s="43"/>
      <c r="M285" s="43">
        <v>24.52</v>
      </c>
      <c r="N285" s="4"/>
      <c r="O285" s="47">
        <v>0</v>
      </c>
      <c r="P285" s="43"/>
      <c r="Q285" s="43">
        <v>3.33</v>
      </c>
      <c r="R285" s="43"/>
      <c r="S285" s="43">
        <f t="shared" si="88"/>
        <v>3.36</v>
      </c>
      <c r="T285" s="9"/>
      <c r="U285" s="64">
        <f t="shared" si="89"/>
        <v>303702</v>
      </c>
      <c r="V285" s="4"/>
      <c r="W285" s="64">
        <f>U285-'Schedule 1A'!S285</f>
        <v>2400.7212149999687</v>
      </c>
    </row>
    <row r="286" spans="1:23" s="13" customFormat="1" ht="13" x14ac:dyDescent="0.3">
      <c r="A286" s="36"/>
      <c r="B286" s="3">
        <v>345.66</v>
      </c>
      <c r="C286" s="2" t="s">
        <v>22</v>
      </c>
      <c r="D286" s="4"/>
      <c r="E286" s="15">
        <v>849520.96</v>
      </c>
      <c r="F286" s="4"/>
      <c r="G286" s="9">
        <v>150346.85999999999</v>
      </c>
      <c r="H286" s="43"/>
      <c r="I286" s="43">
        <f t="shared" si="87"/>
        <v>17.7</v>
      </c>
      <c r="J286" s="43"/>
      <c r="K286" s="43">
        <v>30</v>
      </c>
      <c r="L286" s="43"/>
      <c r="M286" s="43">
        <v>24.52</v>
      </c>
      <c r="N286" s="4"/>
      <c r="O286" s="47">
        <v>0</v>
      </c>
      <c r="P286" s="43"/>
      <c r="Q286" s="43">
        <v>3.33</v>
      </c>
      <c r="R286" s="43"/>
      <c r="S286" s="43">
        <f t="shared" si="88"/>
        <v>3.36</v>
      </c>
      <c r="T286" s="9"/>
      <c r="U286" s="64">
        <f t="shared" si="89"/>
        <v>28514</v>
      </c>
      <c r="V286" s="4"/>
      <c r="W286" s="64">
        <f>U286-'Schedule 1A'!S286</f>
        <v>224.95203199999742</v>
      </c>
    </row>
    <row r="287" spans="1:23" ht="13" x14ac:dyDescent="0.3">
      <c r="A287" s="36"/>
      <c r="B287" s="3">
        <v>346.66</v>
      </c>
      <c r="C287" s="2" t="s">
        <v>23</v>
      </c>
      <c r="E287" s="153">
        <v>14558</v>
      </c>
      <c r="G287" s="10">
        <v>1898.76</v>
      </c>
      <c r="H287" s="43"/>
      <c r="I287" s="43">
        <f t="shared" si="87"/>
        <v>13.04</v>
      </c>
      <c r="J287" s="43"/>
      <c r="K287" s="43">
        <v>28.985507246376809</v>
      </c>
      <c r="L287" s="43"/>
      <c r="M287" s="43">
        <v>24.49</v>
      </c>
      <c r="O287" s="47">
        <v>0</v>
      </c>
      <c r="P287" s="43"/>
      <c r="Q287" s="43">
        <v>3.45</v>
      </c>
      <c r="R287" s="43"/>
      <c r="S287" s="43">
        <f t="shared" si="88"/>
        <v>3.55</v>
      </c>
      <c r="T287" s="9"/>
      <c r="U287" s="10">
        <f t="shared" si="89"/>
        <v>517</v>
      </c>
      <c r="W287" s="10">
        <f>U287-'Schedule 1A'!S287</f>
        <v>32.218599999999981</v>
      </c>
    </row>
    <row r="288" spans="1:23" s="13" customFormat="1" ht="13" x14ac:dyDescent="0.3">
      <c r="A288" s="131"/>
      <c r="B288" s="11" t="s">
        <v>165</v>
      </c>
      <c r="C288" s="17"/>
      <c r="E288" s="16">
        <f>SUBTOTAL(9,E284:E287)</f>
        <v>10257102.460000001</v>
      </c>
      <c r="G288" s="30">
        <f>SUBTOTAL(9,G284:G287)</f>
        <v>1777358.2</v>
      </c>
      <c r="H288" s="44"/>
      <c r="I288" s="44">
        <f t="shared" si="87"/>
        <v>17.329999999999998</v>
      </c>
      <c r="J288" s="44"/>
      <c r="K288" s="77"/>
      <c r="L288" s="44"/>
      <c r="M288" s="72"/>
      <c r="O288" s="20"/>
      <c r="P288" s="44"/>
      <c r="Q288" s="44">
        <v>3.3426130814237767</v>
      </c>
      <c r="R288" s="44"/>
      <c r="S288" s="44">
        <f t="shared" ref="S288" si="90">+ROUND(U288/E288*100,2)</f>
        <v>3.37</v>
      </c>
      <c r="T288" s="30"/>
      <c r="U288" s="30">
        <f>SUBTOTAL(9,U284:U287)</f>
        <v>345830</v>
      </c>
      <c r="V288" s="60"/>
      <c r="W288" s="30">
        <f>SUBTOTAL(9,W284:W287)</f>
        <v>4268.4880819999653</v>
      </c>
    </row>
    <row r="289" spans="1:23" s="13" customFormat="1" ht="13" x14ac:dyDescent="0.3">
      <c r="A289" s="12"/>
      <c r="B289" s="11"/>
      <c r="C289" s="17"/>
      <c r="E289" s="162"/>
      <c r="F289" s="163"/>
      <c r="G289" s="40"/>
      <c r="H289" s="56"/>
      <c r="I289" s="56"/>
      <c r="J289" s="56"/>
      <c r="K289" s="81"/>
      <c r="L289" s="56"/>
      <c r="M289" s="76"/>
      <c r="O289" s="20"/>
      <c r="P289" s="56"/>
      <c r="Q289" s="56"/>
      <c r="R289" s="56"/>
      <c r="S289" s="56"/>
      <c r="T289" s="40"/>
      <c r="U289" s="40"/>
      <c r="V289" s="69"/>
      <c r="W289" s="40"/>
    </row>
    <row r="290" spans="1:23" ht="13" x14ac:dyDescent="0.3">
      <c r="A290" s="36"/>
      <c r="B290" s="11" t="s">
        <v>65</v>
      </c>
      <c r="C290" s="2"/>
      <c r="E290" s="15"/>
      <c r="G290" s="9"/>
      <c r="H290" s="43"/>
      <c r="I290" s="43"/>
      <c r="J290" s="43"/>
      <c r="K290" s="71"/>
      <c r="L290" s="43"/>
      <c r="M290" s="52"/>
      <c r="O290" s="47"/>
      <c r="P290" s="43"/>
      <c r="Q290" s="43"/>
      <c r="R290" s="43"/>
      <c r="S290" s="43"/>
      <c r="T290" s="9"/>
      <c r="U290" s="64"/>
      <c r="W290" s="64"/>
    </row>
    <row r="291" spans="1:23" ht="13" x14ac:dyDescent="0.3">
      <c r="A291" s="36"/>
      <c r="B291" s="3">
        <v>341.66</v>
      </c>
      <c r="C291" s="2" t="s">
        <v>6</v>
      </c>
      <c r="E291" s="15">
        <v>2945049.93</v>
      </c>
      <c r="G291" s="9">
        <v>488272.83</v>
      </c>
      <c r="H291" s="43"/>
      <c r="I291" s="43">
        <f t="shared" ref="I291:I295" si="91">+ROUND(G291/E291*100,2)</f>
        <v>16.579999999999998</v>
      </c>
      <c r="J291" s="43"/>
      <c r="K291" s="43">
        <v>30</v>
      </c>
      <c r="L291" s="43"/>
      <c r="M291" s="43">
        <v>26.53</v>
      </c>
      <c r="O291" s="47">
        <v>0</v>
      </c>
      <c r="P291" s="43"/>
      <c r="Q291" s="43">
        <v>3.33</v>
      </c>
      <c r="R291" s="43"/>
      <c r="S291" s="43">
        <f t="shared" ref="S291:S294" si="92">+ROUND(U291/E291*100,2)</f>
        <v>3.14</v>
      </c>
      <c r="T291" s="9"/>
      <c r="U291" s="64">
        <f t="shared" ref="U291:U294" si="93">+ROUND((ROUND((100-O291)/100*E291-G291,0))/M291,0)</f>
        <v>92604</v>
      </c>
      <c r="W291" s="64">
        <f>U291-'Schedule 1A'!S291</f>
        <v>-5466.1626690000121</v>
      </c>
    </row>
    <row r="292" spans="1:23" s="13" customFormat="1" ht="13" x14ac:dyDescent="0.3">
      <c r="A292" s="36"/>
      <c r="B292" s="3">
        <v>344.66</v>
      </c>
      <c r="C292" s="2" t="s">
        <v>26</v>
      </c>
      <c r="D292" s="4"/>
      <c r="E292" s="15">
        <v>99352468.140000001</v>
      </c>
      <c r="F292" s="4"/>
      <c r="G292" s="9">
        <v>9837814.3399999999</v>
      </c>
      <c r="H292" s="43"/>
      <c r="I292" s="43">
        <f t="shared" si="91"/>
        <v>9.9</v>
      </c>
      <c r="J292" s="43"/>
      <c r="K292" s="43">
        <v>30</v>
      </c>
      <c r="L292" s="43"/>
      <c r="M292" s="43">
        <v>26.53</v>
      </c>
      <c r="N292" s="4"/>
      <c r="O292" s="47">
        <v>0</v>
      </c>
      <c r="P292" s="43"/>
      <c r="Q292" s="43">
        <v>3.33</v>
      </c>
      <c r="R292" s="43"/>
      <c r="S292" s="43">
        <f t="shared" si="92"/>
        <v>3.4</v>
      </c>
      <c r="T292" s="9"/>
      <c r="U292" s="64">
        <f t="shared" si="93"/>
        <v>3374092</v>
      </c>
      <c r="V292" s="4"/>
      <c r="W292" s="64">
        <f>U292-'Schedule 1A'!S292</f>
        <v>65654.810937999748</v>
      </c>
    </row>
    <row r="293" spans="1:23" s="13" customFormat="1" ht="13" x14ac:dyDescent="0.3">
      <c r="A293" s="36"/>
      <c r="B293" s="3">
        <v>345.66</v>
      </c>
      <c r="C293" s="2" t="s">
        <v>22</v>
      </c>
      <c r="D293" s="4"/>
      <c r="E293" s="15">
        <v>4851458.38</v>
      </c>
      <c r="F293" s="4"/>
      <c r="G293" s="9">
        <v>480388.15</v>
      </c>
      <c r="H293" s="43"/>
      <c r="I293" s="43">
        <f t="shared" si="91"/>
        <v>9.9</v>
      </c>
      <c r="J293" s="43"/>
      <c r="K293" s="43">
        <v>30</v>
      </c>
      <c r="L293" s="43"/>
      <c r="M293" s="43">
        <v>26.53</v>
      </c>
      <c r="N293" s="4"/>
      <c r="O293" s="47">
        <v>0</v>
      </c>
      <c r="P293" s="43"/>
      <c r="Q293" s="43">
        <v>3.33</v>
      </c>
      <c r="R293" s="43"/>
      <c r="S293" s="43">
        <f t="shared" si="92"/>
        <v>3.4</v>
      </c>
      <c r="T293" s="9"/>
      <c r="U293" s="64">
        <f t="shared" si="93"/>
        <v>164760</v>
      </c>
      <c r="V293" s="4"/>
      <c r="W293" s="64">
        <f>U293-'Schedule 1A'!S293</f>
        <v>3206.4359459999832</v>
      </c>
    </row>
    <row r="294" spans="1:23" ht="13" x14ac:dyDescent="0.3">
      <c r="A294" s="36"/>
      <c r="B294" s="3">
        <v>346.66</v>
      </c>
      <c r="C294" s="2" t="s">
        <v>23</v>
      </c>
      <c r="E294" s="153">
        <v>3051263.67</v>
      </c>
      <c r="G294" s="10">
        <v>301910.89</v>
      </c>
      <c r="H294" s="43"/>
      <c r="I294" s="43">
        <f t="shared" si="91"/>
        <v>9.89</v>
      </c>
      <c r="J294" s="43"/>
      <c r="K294" s="43">
        <v>30</v>
      </c>
      <c r="L294" s="43"/>
      <c r="M294" s="43">
        <v>26.53</v>
      </c>
      <c r="O294" s="47">
        <v>0</v>
      </c>
      <c r="P294" s="43"/>
      <c r="Q294" s="43">
        <v>3.33</v>
      </c>
      <c r="R294" s="43"/>
      <c r="S294" s="43">
        <f t="shared" si="92"/>
        <v>3.4</v>
      </c>
      <c r="T294" s="9"/>
      <c r="U294" s="10">
        <f t="shared" si="93"/>
        <v>103632</v>
      </c>
      <c r="W294" s="10">
        <f>U294-'Schedule 1A'!S294</f>
        <v>2024.9197889999923</v>
      </c>
    </row>
    <row r="295" spans="1:23" s="13" customFormat="1" ht="13" x14ac:dyDescent="0.3">
      <c r="A295" s="131"/>
      <c r="B295" s="11" t="s">
        <v>166</v>
      </c>
      <c r="C295" s="17"/>
      <c r="E295" s="16">
        <f>SUBTOTAL(9,E291:E294)</f>
        <v>110200240.12</v>
      </c>
      <c r="G295" s="30">
        <f>SUBTOTAL(9,G291:G294)</f>
        <v>11108386.210000001</v>
      </c>
      <c r="H295" s="44"/>
      <c r="I295" s="44">
        <f t="shared" si="91"/>
        <v>10.08</v>
      </c>
      <c r="J295" s="44"/>
      <c r="K295" s="77"/>
      <c r="L295" s="44"/>
      <c r="M295" s="72"/>
      <c r="O295" s="20"/>
      <c r="P295" s="44"/>
      <c r="Q295" s="44">
        <v>3.3300000000000005</v>
      </c>
      <c r="R295" s="44"/>
      <c r="S295" s="44">
        <f t="shared" ref="S295" si="94">+ROUND(U295/E295*100,2)</f>
        <v>3.39</v>
      </c>
      <c r="T295" s="30"/>
      <c r="U295" s="30">
        <f>SUBTOTAL(9,U291:U294)</f>
        <v>3735088</v>
      </c>
      <c r="V295" s="60"/>
      <c r="W295" s="30">
        <f>SUBTOTAL(9,W291:W294)</f>
        <v>65420.004003999711</v>
      </c>
    </row>
    <row r="296" spans="1:23" s="13" customFormat="1" ht="13" x14ac:dyDescent="0.3">
      <c r="A296" s="12"/>
      <c r="B296" s="11"/>
      <c r="C296" s="17"/>
      <c r="E296" s="162"/>
      <c r="F296" s="163"/>
      <c r="G296" s="40"/>
      <c r="H296" s="56"/>
      <c r="I296" s="56"/>
      <c r="J296" s="56"/>
      <c r="K296" s="81"/>
      <c r="L296" s="56"/>
      <c r="M296" s="76"/>
      <c r="O296" s="20"/>
      <c r="P296" s="56"/>
      <c r="Q296" s="56"/>
      <c r="R296" s="56"/>
      <c r="S296" s="56"/>
      <c r="T296" s="40"/>
      <c r="U296" s="40"/>
      <c r="V296" s="69"/>
      <c r="W296" s="40"/>
    </row>
    <row r="297" spans="1:23" ht="13" x14ac:dyDescent="0.3">
      <c r="A297" s="36"/>
      <c r="B297" s="11" t="s">
        <v>66</v>
      </c>
      <c r="C297" s="2"/>
      <c r="E297" s="15"/>
      <c r="G297" s="9"/>
      <c r="H297" s="43"/>
      <c r="I297" s="43"/>
      <c r="J297" s="43"/>
      <c r="K297" s="71"/>
      <c r="L297" s="43"/>
      <c r="M297" s="52"/>
      <c r="O297" s="47"/>
      <c r="P297" s="43"/>
      <c r="Q297" s="43"/>
      <c r="R297" s="43"/>
      <c r="S297" s="43"/>
      <c r="T297" s="9"/>
      <c r="U297" s="64"/>
      <c r="W297" s="64"/>
    </row>
    <row r="298" spans="1:23" ht="13" x14ac:dyDescent="0.3">
      <c r="A298" s="36"/>
      <c r="B298" s="3">
        <v>341.66</v>
      </c>
      <c r="C298" s="2" t="s">
        <v>6</v>
      </c>
      <c r="E298" s="15">
        <v>60101.96</v>
      </c>
      <c r="G298" s="9">
        <v>8003.1</v>
      </c>
      <c r="H298" s="43"/>
      <c r="I298" s="43">
        <f t="shared" ref="I298:I301" si="95">+ROUND(G298/E298*100,2)</f>
        <v>13.32</v>
      </c>
      <c r="J298" s="43"/>
      <c r="K298" s="43">
        <v>30</v>
      </c>
      <c r="L298" s="43"/>
      <c r="M298" s="43">
        <v>25.53</v>
      </c>
      <c r="O298" s="47">
        <v>0</v>
      </c>
      <c r="P298" s="43"/>
      <c r="Q298" s="43">
        <v>3.33</v>
      </c>
      <c r="R298" s="43"/>
      <c r="S298" s="43">
        <f t="shared" ref="S298:S300" si="96">+ROUND(U298/E298*100,2)</f>
        <v>3.4</v>
      </c>
      <c r="T298" s="9"/>
      <c r="U298" s="64">
        <f t="shared" ref="U298:U300" si="97">+ROUND((ROUND((100-O298)/100*E298-G298,0))/M298,0)</f>
        <v>2041</v>
      </c>
      <c r="W298" s="64">
        <f>U298-'Schedule 1A'!S298</f>
        <v>39.604731999999785</v>
      </c>
    </row>
    <row r="299" spans="1:23" s="13" customFormat="1" ht="13" x14ac:dyDescent="0.3">
      <c r="A299" s="36"/>
      <c r="B299" s="3">
        <v>344.66</v>
      </c>
      <c r="C299" s="2" t="s">
        <v>26</v>
      </c>
      <c r="D299" s="4"/>
      <c r="E299" s="15">
        <v>15702553.640000001</v>
      </c>
      <c r="F299" s="4"/>
      <c r="G299" s="9">
        <v>2120160.4500000002</v>
      </c>
      <c r="H299" s="43"/>
      <c r="I299" s="43">
        <f t="shared" si="95"/>
        <v>13.5</v>
      </c>
      <c r="J299" s="43"/>
      <c r="K299" s="43">
        <v>30</v>
      </c>
      <c r="L299" s="43"/>
      <c r="M299" s="43">
        <v>25.53</v>
      </c>
      <c r="N299" s="4"/>
      <c r="O299" s="47">
        <v>0</v>
      </c>
      <c r="P299" s="43"/>
      <c r="Q299" s="43">
        <v>3.33</v>
      </c>
      <c r="R299" s="43"/>
      <c r="S299" s="43">
        <f t="shared" si="96"/>
        <v>3.39</v>
      </c>
      <c r="T299" s="9"/>
      <c r="U299" s="64">
        <f t="shared" si="97"/>
        <v>532017</v>
      </c>
      <c r="V299" s="4"/>
      <c r="W299" s="64">
        <f>U299-'Schedule 1A'!S299</f>
        <v>9121.9637879999354</v>
      </c>
    </row>
    <row r="300" spans="1:23" ht="13" x14ac:dyDescent="0.3">
      <c r="A300" s="36"/>
      <c r="B300" s="3">
        <v>345.66</v>
      </c>
      <c r="C300" s="2" t="s">
        <v>22</v>
      </c>
      <c r="E300" s="153">
        <v>952233.6</v>
      </c>
      <c r="G300" s="10">
        <v>129386.46</v>
      </c>
      <c r="H300" s="43"/>
      <c r="I300" s="43">
        <f t="shared" si="95"/>
        <v>13.59</v>
      </c>
      <c r="J300" s="43"/>
      <c r="K300" s="43">
        <v>30</v>
      </c>
      <c r="L300" s="43"/>
      <c r="M300" s="43">
        <v>25.53</v>
      </c>
      <c r="O300" s="47">
        <v>0</v>
      </c>
      <c r="P300" s="43"/>
      <c r="Q300" s="43">
        <v>3.33</v>
      </c>
      <c r="R300" s="43"/>
      <c r="S300" s="43">
        <f t="shared" si="96"/>
        <v>3.38</v>
      </c>
      <c r="T300" s="9"/>
      <c r="U300" s="10">
        <f t="shared" si="97"/>
        <v>32231</v>
      </c>
      <c r="W300" s="10">
        <f>U300-'Schedule 1A'!S300</f>
        <v>521.62111999999615</v>
      </c>
    </row>
    <row r="301" spans="1:23" s="13" customFormat="1" ht="13" x14ac:dyDescent="0.3">
      <c r="A301" s="131"/>
      <c r="B301" s="11" t="s">
        <v>167</v>
      </c>
      <c r="C301" s="17"/>
      <c r="E301" s="16">
        <f>SUBTOTAL(9,E298:E300)</f>
        <v>16714889.200000001</v>
      </c>
      <c r="G301" s="30">
        <f>SUBTOTAL(9,G298:G300)</f>
        <v>2257550.0100000002</v>
      </c>
      <c r="H301" s="44"/>
      <c r="I301" s="44">
        <f t="shared" si="95"/>
        <v>13.51</v>
      </c>
      <c r="J301" s="44"/>
      <c r="K301" s="77"/>
      <c r="L301" s="44"/>
      <c r="M301" s="72"/>
      <c r="O301" s="20"/>
      <c r="P301" s="44"/>
      <c r="Q301" s="44">
        <v>3.3299999999999996</v>
      </c>
      <c r="R301" s="44"/>
      <c r="S301" s="44">
        <f t="shared" ref="S301" si="98">+ROUND(U301/E301*100,2)</f>
        <v>3.39</v>
      </c>
      <c r="T301" s="30"/>
      <c r="U301" s="30">
        <f>SUBTOTAL(9,U298:U300)</f>
        <v>566289</v>
      </c>
      <c r="V301" s="60"/>
      <c r="W301" s="30">
        <f>SUBTOTAL(9,W298:W300)</f>
        <v>9683.1896399999314</v>
      </c>
    </row>
    <row r="302" spans="1:23" s="13" customFormat="1" ht="13" x14ac:dyDescent="0.3">
      <c r="A302" s="12"/>
      <c r="B302" s="11"/>
      <c r="C302" s="17"/>
      <c r="E302" s="162"/>
      <c r="F302" s="163"/>
      <c r="G302" s="40"/>
      <c r="H302" s="56"/>
      <c r="I302" s="56"/>
      <c r="J302" s="56"/>
      <c r="K302" s="81"/>
      <c r="L302" s="56"/>
      <c r="M302" s="76"/>
      <c r="O302" s="20"/>
      <c r="P302" s="56"/>
      <c r="Q302" s="56"/>
      <c r="R302" s="56"/>
      <c r="S302" s="56"/>
      <c r="T302" s="40"/>
      <c r="U302" s="40"/>
      <c r="V302" s="69"/>
      <c r="W302" s="40"/>
    </row>
    <row r="303" spans="1:23" ht="13" x14ac:dyDescent="0.3">
      <c r="A303" s="36"/>
      <c r="B303" s="11" t="s">
        <v>86</v>
      </c>
      <c r="C303" s="2"/>
      <c r="E303" s="15"/>
      <c r="G303" s="9"/>
      <c r="H303" s="43"/>
      <c r="I303" s="43"/>
      <c r="J303" s="43"/>
      <c r="K303" s="71"/>
      <c r="L303" s="43"/>
      <c r="M303" s="52"/>
      <c r="O303" s="47"/>
      <c r="P303" s="43"/>
      <c r="Q303" s="43"/>
      <c r="R303" s="43"/>
      <c r="S303" s="43"/>
      <c r="T303" s="9"/>
      <c r="U303" s="64"/>
      <c r="W303" s="64"/>
    </row>
    <row r="304" spans="1:23" ht="13" x14ac:dyDescent="0.3">
      <c r="A304" s="36"/>
      <c r="B304" s="3">
        <v>341.66</v>
      </c>
      <c r="C304" s="2" t="s">
        <v>6</v>
      </c>
      <c r="E304" s="15">
        <v>2380845.33</v>
      </c>
      <c r="G304" s="9">
        <v>100804.28</v>
      </c>
      <c r="H304" s="43"/>
      <c r="I304" s="43">
        <f t="shared" ref="I304:I308" si="99">+ROUND(G304/E304*100,2)</f>
        <v>4.2300000000000004</v>
      </c>
      <c r="J304" s="43"/>
      <c r="K304" s="43">
        <v>30</v>
      </c>
      <c r="L304" s="43"/>
      <c r="M304" s="43">
        <v>28.53</v>
      </c>
      <c r="O304" s="47">
        <v>0</v>
      </c>
      <c r="P304" s="43"/>
      <c r="Q304" s="43">
        <v>3.33</v>
      </c>
      <c r="R304" s="43"/>
      <c r="S304" s="43">
        <f t="shared" ref="S304:S307" si="100">+ROUND(U304/E304*100,2)</f>
        <v>3.36</v>
      </c>
      <c r="T304" s="9"/>
      <c r="U304" s="64">
        <f t="shared" ref="U304:U307" si="101">+ROUND((ROUND((100-O304)/100*E304-G304,0))/M304,0)</f>
        <v>79917</v>
      </c>
      <c r="W304" s="64">
        <f>U304-'Schedule 1A'!S304</f>
        <v>634.85051099999691</v>
      </c>
    </row>
    <row r="305" spans="1:23" s="13" customFormat="1" ht="13" x14ac:dyDescent="0.3">
      <c r="A305" s="36"/>
      <c r="B305" s="3">
        <v>344.66</v>
      </c>
      <c r="C305" s="2" t="s">
        <v>26</v>
      </c>
      <c r="D305" s="4"/>
      <c r="E305" s="15">
        <v>90786702.560000002</v>
      </c>
      <c r="F305" s="4"/>
      <c r="G305" s="9">
        <v>3843881.92</v>
      </c>
      <c r="H305" s="43"/>
      <c r="I305" s="43">
        <f t="shared" si="99"/>
        <v>4.2300000000000004</v>
      </c>
      <c r="J305" s="43"/>
      <c r="K305" s="43">
        <v>30</v>
      </c>
      <c r="L305" s="43"/>
      <c r="M305" s="43">
        <v>28.53</v>
      </c>
      <c r="N305" s="4"/>
      <c r="O305" s="47">
        <v>0</v>
      </c>
      <c r="P305" s="43"/>
      <c r="Q305" s="43">
        <v>3.33</v>
      </c>
      <c r="R305" s="43"/>
      <c r="S305" s="43">
        <f t="shared" si="100"/>
        <v>3.36</v>
      </c>
      <c r="T305" s="9"/>
      <c r="U305" s="64">
        <f t="shared" si="101"/>
        <v>3047417</v>
      </c>
      <c r="V305" s="4"/>
      <c r="W305" s="64">
        <f>U305-'Schedule 1A'!S305</f>
        <v>24219.804751999676</v>
      </c>
    </row>
    <row r="306" spans="1:23" s="13" customFormat="1" ht="13" x14ac:dyDescent="0.3">
      <c r="A306" s="36"/>
      <c r="B306" s="3">
        <v>345.66</v>
      </c>
      <c r="C306" s="2" t="s">
        <v>22</v>
      </c>
      <c r="D306" s="4"/>
      <c r="E306" s="15">
        <v>5037983.33</v>
      </c>
      <c r="F306" s="4"/>
      <c r="G306" s="9">
        <v>213306.71</v>
      </c>
      <c r="H306" s="43"/>
      <c r="I306" s="43">
        <f t="shared" si="99"/>
        <v>4.2300000000000004</v>
      </c>
      <c r="J306" s="43"/>
      <c r="K306" s="43">
        <v>30</v>
      </c>
      <c r="L306" s="43"/>
      <c r="M306" s="43">
        <v>28.53</v>
      </c>
      <c r="N306" s="4"/>
      <c r="O306" s="47">
        <v>0</v>
      </c>
      <c r="P306" s="43"/>
      <c r="Q306" s="43">
        <v>3.33</v>
      </c>
      <c r="R306" s="43"/>
      <c r="S306" s="43">
        <f t="shared" si="100"/>
        <v>3.36</v>
      </c>
      <c r="T306" s="9"/>
      <c r="U306" s="64">
        <f t="shared" si="101"/>
        <v>169109</v>
      </c>
      <c r="V306" s="4"/>
      <c r="W306" s="64">
        <f>U306-'Schedule 1A'!S306</f>
        <v>1344.1551109999709</v>
      </c>
    </row>
    <row r="307" spans="1:23" ht="13" x14ac:dyDescent="0.3">
      <c r="A307" s="36"/>
      <c r="B307" s="3">
        <v>346.66</v>
      </c>
      <c r="C307" s="2" t="s">
        <v>23</v>
      </c>
      <c r="E307" s="153">
        <v>2124518.79</v>
      </c>
      <c r="G307" s="10">
        <v>89951.5</v>
      </c>
      <c r="H307" s="43"/>
      <c r="I307" s="43">
        <f t="shared" si="99"/>
        <v>4.2300000000000004</v>
      </c>
      <c r="J307" s="43"/>
      <c r="K307" s="43">
        <v>30</v>
      </c>
      <c r="L307" s="43"/>
      <c r="M307" s="43">
        <v>28.53</v>
      </c>
      <c r="O307" s="47">
        <v>0</v>
      </c>
      <c r="P307" s="43"/>
      <c r="Q307" s="43">
        <v>3.33</v>
      </c>
      <c r="R307" s="43"/>
      <c r="S307" s="43">
        <f t="shared" si="100"/>
        <v>3.36</v>
      </c>
      <c r="T307" s="9"/>
      <c r="U307" s="10">
        <f t="shared" si="101"/>
        <v>71313</v>
      </c>
      <c r="W307" s="10">
        <f>U307-'Schedule 1A'!S307</f>
        <v>566.52429299999494</v>
      </c>
    </row>
    <row r="308" spans="1:23" s="13" customFormat="1" ht="13" x14ac:dyDescent="0.3">
      <c r="A308" s="131"/>
      <c r="B308" s="11" t="s">
        <v>168</v>
      </c>
      <c r="C308" s="17"/>
      <c r="E308" s="16">
        <f>SUBTOTAL(9,E304:E307)</f>
        <v>100330050.01000001</v>
      </c>
      <c r="G308" s="30">
        <f>SUBTOTAL(9,G304:G307)</f>
        <v>4247944.41</v>
      </c>
      <c r="H308" s="44"/>
      <c r="I308" s="44">
        <f t="shared" si="99"/>
        <v>4.2300000000000004</v>
      </c>
      <c r="J308" s="44"/>
      <c r="K308" s="77"/>
      <c r="L308" s="44"/>
      <c r="M308" s="72"/>
      <c r="O308" s="20"/>
      <c r="P308" s="44"/>
      <c r="Q308" s="44">
        <v>3.3300000000000005</v>
      </c>
      <c r="R308" s="44"/>
      <c r="S308" s="44">
        <f t="shared" ref="S308" si="102">+ROUND(U308/E308*100,2)</f>
        <v>3.36</v>
      </c>
      <c r="T308" s="30"/>
      <c r="U308" s="30">
        <f>SUBTOTAL(9,U304:U307)</f>
        <v>3367756</v>
      </c>
      <c r="V308" s="60"/>
      <c r="W308" s="30">
        <f>SUBTOTAL(9,W304:W307)</f>
        <v>26765.334666999639</v>
      </c>
    </row>
    <row r="309" spans="1:23" s="13" customFormat="1" ht="13" x14ac:dyDescent="0.3">
      <c r="A309" s="12"/>
      <c r="B309" s="11"/>
      <c r="C309" s="17"/>
      <c r="E309" s="162"/>
      <c r="F309" s="163"/>
      <c r="G309" s="40"/>
      <c r="H309" s="56"/>
      <c r="I309" s="56"/>
      <c r="J309" s="56"/>
      <c r="K309" s="81"/>
      <c r="L309" s="56"/>
      <c r="M309" s="76"/>
      <c r="O309" s="20"/>
      <c r="P309" s="56"/>
      <c r="Q309" s="56"/>
      <c r="R309" s="56"/>
      <c r="S309" s="56"/>
      <c r="T309" s="40"/>
      <c r="U309" s="40"/>
      <c r="V309" s="69"/>
      <c r="W309" s="40"/>
    </row>
    <row r="310" spans="1:23" ht="13" x14ac:dyDescent="0.3">
      <c r="A310" s="36"/>
      <c r="B310" s="11" t="s">
        <v>87</v>
      </c>
      <c r="C310" s="2"/>
      <c r="E310" s="15"/>
      <c r="G310" s="9"/>
      <c r="H310" s="43"/>
      <c r="I310" s="43"/>
      <c r="J310" s="43"/>
      <c r="K310" s="71"/>
      <c r="L310" s="43"/>
      <c r="M310" s="52"/>
      <c r="O310" s="47"/>
      <c r="P310" s="43"/>
      <c r="Q310" s="43"/>
      <c r="R310" s="43"/>
      <c r="S310" s="43"/>
      <c r="T310" s="9"/>
      <c r="U310" s="64"/>
      <c r="W310" s="64"/>
    </row>
    <row r="311" spans="1:23" ht="13" x14ac:dyDescent="0.3">
      <c r="A311" s="36"/>
      <c r="B311" s="3">
        <v>341.66</v>
      </c>
      <c r="C311" s="2" t="s">
        <v>6</v>
      </c>
      <c r="E311" s="15">
        <v>2415034.62</v>
      </c>
      <c r="G311" s="9">
        <v>158051.69</v>
      </c>
      <c r="H311" s="43"/>
      <c r="I311" s="43">
        <f t="shared" ref="I311:I314" si="103">+ROUND(G311/E311*100,2)</f>
        <v>6.54</v>
      </c>
      <c r="J311" s="43"/>
      <c r="K311" s="43">
        <v>30</v>
      </c>
      <c r="L311" s="43"/>
      <c r="M311" s="43">
        <v>27.53</v>
      </c>
      <c r="O311" s="47">
        <v>0</v>
      </c>
      <c r="P311" s="43"/>
      <c r="Q311" s="43">
        <v>3.33</v>
      </c>
      <c r="R311" s="43"/>
      <c r="S311" s="43">
        <f t="shared" ref="S311:S313" si="104">+ROUND(U311/E311*100,2)</f>
        <v>3.39</v>
      </c>
      <c r="T311" s="9"/>
      <c r="U311" s="64">
        <f t="shared" ref="U311:U313" si="105">+ROUND((ROUND((100-O311)/100*E311-G311,0))/M311,0)</f>
        <v>81983</v>
      </c>
      <c r="W311" s="64">
        <f>U311-'Schedule 1A'!S311</f>
        <v>1562.3471539999882</v>
      </c>
    </row>
    <row r="312" spans="1:23" s="13" customFormat="1" ht="13" x14ac:dyDescent="0.3">
      <c r="A312" s="36"/>
      <c r="B312" s="3">
        <v>344.66</v>
      </c>
      <c r="C312" s="2" t="s">
        <v>26</v>
      </c>
      <c r="D312" s="4"/>
      <c r="E312" s="15">
        <v>49475498.539999999</v>
      </c>
      <c r="F312" s="4"/>
      <c r="G312" s="9">
        <v>3237919.01</v>
      </c>
      <c r="H312" s="43"/>
      <c r="I312" s="43">
        <f t="shared" si="103"/>
        <v>6.54</v>
      </c>
      <c r="J312" s="43"/>
      <c r="K312" s="43">
        <v>30</v>
      </c>
      <c r="L312" s="43"/>
      <c r="M312" s="43">
        <v>27.53</v>
      </c>
      <c r="N312" s="4"/>
      <c r="O312" s="47">
        <v>0</v>
      </c>
      <c r="P312" s="43"/>
      <c r="Q312" s="43">
        <v>3.33</v>
      </c>
      <c r="R312" s="43"/>
      <c r="S312" s="43">
        <f t="shared" si="104"/>
        <v>3.39</v>
      </c>
      <c r="T312" s="9"/>
      <c r="U312" s="64">
        <f t="shared" si="105"/>
        <v>1679534</v>
      </c>
      <c r="V312" s="4"/>
      <c r="W312" s="64">
        <f>U312-'Schedule 1A'!S312</f>
        <v>31999.898617999861</v>
      </c>
    </row>
    <row r="313" spans="1:23" ht="13" x14ac:dyDescent="0.3">
      <c r="A313" s="36"/>
      <c r="B313" s="3">
        <v>345.66</v>
      </c>
      <c r="C313" s="2" t="s">
        <v>22</v>
      </c>
      <c r="E313" s="153">
        <v>8574711.2599999998</v>
      </c>
      <c r="G313" s="10">
        <v>561171.11</v>
      </c>
      <c r="H313" s="43"/>
      <c r="I313" s="43">
        <f t="shared" si="103"/>
        <v>6.54</v>
      </c>
      <c r="J313" s="43"/>
      <c r="K313" s="43">
        <v>30</v>
      </c>
      <c r="L313" s="43"/>
      <c r="M313" s="43">
        <v>27.53</v>
      </c>
      <c r="O313" s="47">
        <v>0</v>
      </c>
      <c r="P313" s="43"/>
      <c r="Q313" s="43">
        <v>3.33</v>
      </c>
      <c r="R313" s="43"/>
      <c r="S313" s="43">
        <f t="shared" si="104"/>
        <v>3.39</v>
      </c>
      <c r="T313" s="9"/>
      <c r="U313" s="10">
        <f t="shared" si="105"/>
        <v>291084</v>
      </c>
      <c r="W313" s="10">
        <f>U313-'Schedule 1A'!S313</f>
        <v>5546.1150419999612</v>
      </c>
    </row>
    <row r="314" spans="1:23" s="13" customFormat="1" ht="13" x14ac:dyDescent="0.3">
      <c r="A314" s="131"/>
      <c r="B314" s="11" t="s">
        <v>169</v>
      </c>
      <c r="C314" s="17"/>
      <c r="E314" s="16">
        <f>SUBTOTAL(9,E311:E313)</f>
        <v>60465244.419999994</v>
      </c>
      <c r="G314" s="30">
        <f>SUBTOTAL(9,G311:G313)</f>
        <v>3957141.8099999996</v>
      </c>
      <c r="H314" s="44"/>
      <c r="I314" s="44">
        <f t="shared" si="103"/>
        <v>6.54</v>
      </c>
      <c r="J314" s="44"/>
      <c r="K314" s="77"/>
      <c r="L314" s="44"/>
      <c r="M314" s="72"/>
      <c r="O314" s="20"/>
      <c r="P314" s="44"/>
      <c r="Q314" s="44">
        <v>3.3300000000000005</v>
      </c>
      <c r="R314" s="44"/>
      <c r="S314" s="44">
        <f t="shared" ref="S314" si="106">+ROUND(U314/E314*100,2)</f>
        <v>3.39</v>
      </c>
      <c r="T314" s="30"/>
      <c r="U314" s="30">
        <f>SUBTOTAL(9,U311:U313)</f>
        <v>2052601</v>
      </c>
      <c r="V314" s="60"/>
      <c r="W314" s="30">
        <f>SUBTOTAL(9,W311:W313)</f>
        <v>39108.36081399981</v>
      </c>
    </row>
    <row r="315" spans="1:23" s="13" customFormat="1" ht="13" x14ac:dyDescent="0.3">
      <c r="A315" s="12"/>
      <c r="B315" s="11"/>
      <c r="C315" s="17"/>
      <c r="E315" s="162"/>
      <c r="F315" s="163"/>
      <c r="G315" s="40"/>
      <c r="H315" s="56"/>
      <c r="I315" s="56"/>
      <c r="J315" s="56"/>
      <c r="K315" s="81"/>
      <c r="L315" s="56"/>
      <c r="M315" s="76"/>
      <c r="O315" s="20"/>
      <c r="P315" s="56"/>
      <c r="Q315" s="56"/>
      <c r="R315" s="56"/>
      <c r="S315" s="56"/>
      <c r="T315" s="40"/>
      <c r="U315" s="40"/>
      <c r="V315" s="69"/>
      <c r="W315" s="40"/>
    </row>
    <row r="316" spans="1:23" ht="13" x14ac:dyDescent="0.3">
      <c r="A316" s="36"/>
      <c r="B316" s="11" t="s">
        <v>88</v>
      </c>
      <c r="C316" s="2"/>
      <c r="E316" s="15"/>
      <c r="G316" s="9"/>
      <c r="H316" s="43"/>
      <c r="I316" s="43"/>
      <c r="J316" s="43"/>
      <c r="K316" s="71"/>
      <c r="L316" s="43"/>
      <c r="M316" s="52"/>
      <c r="O316" s="47"/>
      <c r="P316" s="43"/>
      <c r="Q316" s="43"/>
      <c r="R316" s="43"/>
      <c r="S316" s="43"/>
      <c r="T316" s="9"/>
      <c r="U316" s="64"/>
      <c r="W316" s="64"/>
    </row>
    <row r="317" spans="1:23" ht="13" x14ac:dyDescent="0.3">
      <c r="A317" s="36"/>
      <c r="B317" s="3">
        <v>341.66</v>
      </c>
      <c r="C317" s="2" t="s">
        <v>6</v>
      </c>
      <c r="E317" s="15">
        <v>6384205.6600000001</v>
      </c>
      <c r="G317" s="9">
        <v>404778.85</v>
      </c>
      <c r="H317" s="43"/>
      <c r="I317" s="43">
        <f t="shared" ref="I317:I320" si="107">+ROUND(G317/E317*100,2)</f>
        <v>6.34</v>
      </c>
      <c r="J317" s="43"/>
      <c r="K317" s="43">
        <v>29.940119760479043</v>
      </c>
      <c r="L317" s="43"/>
      <c r="M317" s="43">
        <v>27.52</v>
      </c>
      <c r="O317" s="47">
        <v>0</v>
      </c>
      <c r="P317" s="43"/>
      <c r="Q317" s="43">
        <v>3.34</v>
      </c>
      <c r="R317" s="43"/>
      <c r="S317" s="43">
        <f t="shared" ref="S317:S319" si="108">+ROUND(U317/E317*100,2)</f>
        <v>3.4</v>
      </c>
      <c r="T317" s="9"/>
      <c r="U317" s="64">
        <f t="shared" ref="U317:U319" si="109">+ROUND((ROUND((100-O317)/100*E317-G317,0))/M317,0)</f>
        <v>217276</v>
      </c>
      <c r="W317" s="64">
        <f>U317-'Schedule 1A'!S317</f>
        <v>4681.9515219999885</v>
      </c>
    </row>
    <row r="318" spans="1:23" s="13" customFormat="1" ht="13" x14ac:dyDescent="0.3">
      <c r="A318" s="36"/>
      <c r="B318" s="3">
        <v>344.66</v>
      </c>
      <c r="C318" s="2" t="s">
        <v>26</v>
      </c>
      <c r="D318" s="4"/>
      <c r="E318" s="15">
        <v>88170582.090000004</v>
      </c>
      <c r="F318" s="4"/>
      <c r="G318" s="9">
        <v>5590293.9699999997</v>
      </c>
      <c r="H318" s="43"/>
      <c r="I318" s="43">
        <f t="shared" si="107"/>
        <v>6.34</v>
      </c>
      <c r="J318" s="43"/>
      <c r="K318" s="43">
        <v>29.940119760479043</v>
      </c>
      <c r="L318" s="43"/>
      <c r="M318" s="43">
        <v>27.52</v>
      </c>
      <c r="N318" s="4"/>
      <c r="O318" s="47">
        <v>0</v>
      </c>
      <c r="P318" s="43"/>
      <c r="Q318" s="43">
        <v>3.34</v>
      </c>
      <c r="R318" s="43"/>
      <c r="S318" s="43">
        <f t="shared" si="108"/>
        <v>3.4</v>
      </c>
      <c r="T318" s="9"/>
      <c r="U318" s="64">
        <f t="shared" si="109"/>
        <v>3000737</v>
      </c>
      <c r="V318" s="4"/>
      <c r="W318" s="64">
        <f>U318-'Schedule 1A'!S318</f>
        <v>64656.616402999498</v>
      </c>
    </row>
    <row r="319" spans="1:23" ht="13" x14ac:dyDescent="0.3">
      <c r="A319" s="36"/>
      <c r="B319" s="3">
        <v>345.66</v>
      </c>
      <c r="C319" s="2" t="s">
        <v>22</v>
      </c>
      <c r="E319" s="153">
        <v>8923729.9299999997</v>
      </c>
      <c r="G319" s="10">
        <v>565792.72</v>
      </c>
      <c r="H319" s="43"/>
      <c r="I319" s="43">
        <f t="shared" si="107"/>
        <v>6.34</v>
      </c>
      <c r="J319" s="43"/>
      <c r="K319" s="43">
        <v>29.940119760479039</v>
      </c>
      <c r="L319" s="43"/>
      <c r="M319" s="43">
        <v>27.52</v>
      </c>
      <c r="O319" s="47">
        <v>0</v>
      </c>
      <c r="P319" s="43"/>
      <c r="Q319" s="43">
        <v>3.34</v>
      </c>
      <c r="R319" s="43"/>
      <c r="S319" s="43">
        <f t="shared" si="108"/>
        <v>3.4</v>
      </c>
      <c r="T319" s="9"/>
      <c r="U319" s="10">
        <f t="shared" si="109"/>
        <v>303704</v>
      </c>
      <c r="W319" s="10">
        <f>U319-'Schedule 1A'!S319</f>
        <v>6543.7933309999644</v>
      </c>
    </row>
    <row r="320" spans="1:23" s="13" customFormat="1" ht="13" x14ac:dyDescent="0.3">
      <c r="A320" s="131"/>
      <c r="B320" s="11" t="s">
        <v>170</v>
      </c>
      <c r="C320" s="17"/>
      <c r="E320" s="16">
        <f>SUBTOTAL(9,E317:E319)</f>
        <v>103478517.68000001</v>
      </c>
      <c r="G320" s="30">
        <f>SUBTOTAL(9,G317:G319)</f>
        <v>6560865.5399999991</v>
      </c>
      <c r="H320" s="44"/>
      <c r="I320" s="44">
        <f t="shared" si="107"/>
        <v>6.34</v>
      </c>
      <c r="J320" s="44"/>
      <c r="K320" s="77"/>
      <c r="L320" s="44"/>
      <c r="M320" s="72"/>
      <c r="O320" s="20"/>
      <c r="P320" s="44"/>
      <c r="Q320" s="44">
        <v>3.34</v>
      </c>
      <c r="R320" s="44"/>
      <c r="S320" s="44">
        <f t="shared" ref="S320" si="110">+ROUND(U320/E320*100,2)</f>
        <v>3.4</v>
      </c>
      <c r="T320" s="30"/>
      <c r="U320" s="30">
        <f>SUBTOTAL(9,U317:U319)</f>
        <v>3521717</v>
      </c>
      <c r="V320" s="60"/>
      <c r="W320" s="30">
        <f>SUBTOTAL(9,W317:W319)</f>
        <v>75882.361255999451</v>
      </c>
    </row>
    <row r="321" spans="1:23" s="13" customFormat="1" ht="13" x14ac:dyDescent="0.3">
      <c r="A321" s="12"/>
      <c r="B321" s="11"/>
      <c r="C321" s="17"/>
      <c r="E321" s="162"/>
      <c r="F321" s="163"/>
      <c r="G321" s="40"/>
      <c r="H321" s="56"/>
      <c r="I321" s="56"/>
      <c r="J321" s="56"/>
      <c r="K321" s="81"/>
      <c r="L321" s="56"/>
      <c r="M321" s="76"/>
      <c r="O321" s="20"/>
      <c r="P321" s="56"/>
      <c r="Q321" s="56"/>
      <c r="R321" s="56"/>
      <c r="S321" s="56"/>
      <c r="T321" s="40"/>
      <c r="U321" s="40"/>
      <c r="V321" s="69"/>
      <c r="W321" s="40"/>
    </row>
    <row r="322" spans="1:23" ht="13" x14ac:dyDescent="0.3">
      <c r="A322" s="36"/>
      <c r="B322" s="11" t="s">
        <v>89</v>
      </c>
      <c r="C322" s="2"/>
      <c r="E322" s="15"/>
      <c r="G322" s="9"/>
      <c r="H322" s="43"/>
      <c r="I322" s="43"/>
      <c r="J322" s="43"/>
      <c r="K322" s="71"/>
      <c r="L322" s="43"/>
      <c r="M322" s="52"/>
      <c r="O322" s="47"/>
      <c r="P322" s="43"/>
      <c r="Q322" s="43"/>
      <c r="R322" s="43"/>
      <c r="S322" s="43"/>
      <c r="T322" s="9"/>
      <c r="U322" s="64"/>
      <c r="W322" s="64"/>
    </row>
    <row r="323" spans="1:23" ht="13" x14ac:dyDescent="0.3">
      <c r="A323" s="36"/>
      <c r="B323" s="3">
        <v>341.66</v>
      </c>
      <c r="C323" s="2" t="s">
        <v>6</v>
      </c>
      <c r="E323" s="15">
        <v>2734112.49</v>
      </c>
      <c r="G323" s="9">
        <v>117601.02</v>
      </c>
      <c r="H323" s="43"/>
      <c r="I323" s="43">
        <f t="shared" ref="I323:I327" si="111">+ROUND(G323/E323*100,2)</f>
        <v>4.3</v>
      </c>
      <c r="J323" s="43"/>
      <c r="K323" s="43">
        <v>30</v>
      </c>
      <c r="L323" s="43"/>
      <c r="M323" s="43">
        <v>28.53</v>
      </c>
      <c r="O323" s="47">
        <v>0</v>
      </c>
      <c r="P323" s="43"/>
      <c r="Q323" s="43">
        <v>3.33</v>
      </c>
      <c r="R323" s="43"/>
      <c r="S323" s="43">
        <f t="shared" ref="S323:S326" si="112">+ROUND(U323/E323*100,2)</f>
        <v>3.35</v>
      </c>
      <c r="T323" s="9"/>
      <c r="U323" s="64">
        <f t="shared" ref="U323:U326" si="113">+ROUND((ROUND((100-O323)/100*E323-G323,0))/M323,0)</f>
        <v>91711</v>
      </c>
      <c r="W323" s="64">
        <f>U323-'Schedule 1A'!S323</f>
        <v>665.05408299998089</v>
      </c>
    </row>
    <row r="324" spans="1:23" s="13" customFormat="1" ht="13" x14ac:dyDescent="0.3">
      <c r="A324" s="36"/>
      <c r="B324" s="3">
        <v>344.66</v>
      </c>
      <c r="C324" s="2" t="s">
        <v>26</v>
      </c>
      <c r="D324" s="4"/>
      <c r="E324" s="15">
        <v>104257531.39</v>
      </c>
      <c r="F324" s="4"/>
      <c r="G324" s="9">
        <v>4328927.07</v>
      </c>
      <c r="H324" s="43"/>
      <c r="I324" s="43">
        <f t="shared" si="111"/>
        <v>4.1500000000000004</v>
      </c>
      <c r="J324" s="43"/>
      <c r="K324" s="43">
        <v>30</v>
      </c>
      <c r="L324" s="43"/>
      <c r="M324" s="43">
        <v>28.53</v>
      </c>
      <c r="N324" s="4"/>
      <c r="O324" s="47">
        <v>0</v>
      </c>
      <c r="P324" s="43"/>
      <c r="Q324" s="43">
        <v>3.33</v>
      </c>
      <c r="R324" s="43"/>
      <c r="S324" s="43">
        <f t="shared" si="112"/>
        <v>3.36</v>
      </c>
      <c r="T324" s="9"/>
      <c r="U324" s="64">
        <f t="shared" si="113"/>
        <v>3502580</v>
      </c>
      <c r="V324" s="4"/>
      <c r="W324" s="64">
        <f>U324-'Schedule 1A'!S324</f>
        <v>30804.204712999519</v>
      </c>
    </row>
    <row r="325" spans="1:23" s="13" customFormat="1" ht="13" x14ac:dyDescent="0.3">
      <c r="A325" s="36"/>
      <c r="B325" s="3">
        <v>345.66</v>
      </c>
      <c r="C325" s="2" t="s">
        <v>22</v>
      </c>
      <c r="D325" s="4"/>
      <c r="E325" s="15">
        <v>5785513.6299999999</v>
      </c>
      <c r="F325" s="4"/>
      <c r="G325" s="9">
        <v>248849.4</v>
      </c>
      <c r="H325" s="43"/>
      <c r="I325" s="43">
        <f t="shared" si="111"/>
        <v>4.3</v>
      </c>
      <c r="J325" s="43"/>
      <c r="K325" s="43">
        <v>30</v>
      </c>
      <c r="L325" s="43"/>
      <c r="M325" s="43">
        <v>28.53</v>
      </c>
      <c r="N325" s="4"/>
      <c r="O325" s="47">
        <v>0</v>
      </c>
      <c r="P325" s="43"/>
      <c r="Q325" s="43">
        <v>3.33</v>
      </c>
      <c r="R325" s="43"/>
      <c r="S325" s="43">
        <f t="shared" si="112"/>
        <v>3.35</v>
      </c>
      <c r="T325" s="9"/>
      <c r="U325" s="64">
        <f t="shared" si="113"/>
        <v>194065</v>
      </c>
      <c r="V325" s="4"/>
      <c r="W325" s="64">
        <f>U325-'Schedule 1A'!S325</f>
        <v>1407.3961209999979</v>
      </c>
    </row>
    <row r="326" spans="1:23" ht="13" x14ac:dyDescent="0.3">
      <c r="A326" s="36"/>
      <c r="B326" s="3">
        <v>346.66</v>
      </c>
      <c r="C326" s="2" t="s">
        <v>23</v>
      </c>
      <c r="E326" s="153">
        <v>2439752.4900000002</v>
      </c>
      <c r="G326" s="10">
        <v>104939.86</v>
      </c>
      <c r="H326" s="43"/>
      <c r="I326" s="43">
        <f t="shared" si="111"/>
        <v>4.3</v>
      </c>
      <c r="J326" s="43"/>
      <c r="K326" s="43">
        <v>30</v>
      </c>
      <c r="L326" s="43"/>
      <c r="M326" s="43">
        <v>28.53</v>
      </c>
      <c r="O326" s="47">
        <v>0</v>
      </c>
      <c r="P326" s="43"/>
      <c r="Q326" s="43">
        <v>3.33</v>
      </c>
      <c r="R326" s="43"/>
      <c r="S326" s="43">
        <f t="shared" si="112"/>
        <v>3.35</v>
      </c>
      <c r="T326" s="9"/>
      <c r="U326" s="10">
        <f t="shared" si="113"/>
        <v>81837</v>
      </c>
      <c r="W326" s="10">
        <f>U326-'Schedule 1A'!S326</f>
        <v>593.24208299999009</v>
      </c>
    </row>
    <row r="327" spans="1:23" s="13" customFormat="1" ht="13" x14ac:dyDescent="0.3">
      <c r="A327" s="131"/>
      <c r="B327" s="11" t="s">
        <v>171</v>
      </c>
      <c r="C327" s="17"/>
      <c r="E327" s="16">
        <f>SUBTOTAL(9,E323:E326)</f>
        <v>115216909.99999999</v>
      </c>
      <c r="G327" s="30">
        <f>SUBTOTAL(9,G323:G326)</f>
        <v>4800317.3500000006</v>
      </c>
      <c r="H327" s="44"/>
      <c r="I327" s="44">
        <f t="shared" si="111"/>
        <v>4.17</v>
      </c>
      <c r="J327" s="44"/>
      <c r="K327" s="77"/>
      <c r="L327" s="44"/>
      <c r="M327" s="72"/>
      <c r="O327" s="20"/>
      <c r="P327" s="44"/>
      <c r="Q327" s="44">
        <v>3.330000000000001</v>
      </c>
      <c r="R327" s="44"/>
      <c r="S327" s="44">
        <f t="shared" ref="S327" si="114">+ROUND(U327/E327*100,2)</f>
        <v>3.36</v>
      </c>
      <c r="T327" s="30"/>
      <c r="U327" s="30">
        <f>SUBTOTAL(9,U323:U326)</f>
        <v>3870193</v>
      </c>
      <c r="V327" s="60"/>
      <c r="W327" s="30">
        <f>SUBTOTAL(9,W323:W326)</f>
        <v>33469.896999999488</v>
      </c>
    </row>
    <row r="328" spans="1:23" s="13" customFormat="1" ht="13" x14ac:dyDescent="0.3">
      <c r="A328" s="12"/>
      <c r="B328" s="11"/>
      <c r="C328" s="17"/>
      <c r="E328" s="162"/>
      <c r="F328" s="163"/>
      <c r="G328" s="40"/>
      <c r="H328" s="56"/>
      <c r="I328" s="56"/>
      <c r="J328" s="56"/>
      <c r="K328" s="81"/>
      <c r="L328" s="56"/>
      <c r="M328" s="76"/>
      <c r="O328" s="20"/>
      <c r="P328" s="56"/>
      <c r="Q328" s="56"/>
      <c r="R328" s="56"/>
      <c r="S328" s="56"/>
      <c r="T328" s="40"/>
      <c r="U328" s="40"/>
      <c r="V328" s="69"/>
      <c r="W328" s="40"/>
    </row>
    <row r="329" spans="1:23" ht="13" x14ac:dyDescent="0.3">
      <c r="A329" s="36"/>
      <c r="B329" s="11" t="s">
        <v>109</v>
      </c>
      <c r="C329" s="2"/>
      <c r="E329" s="15"/>
      <c r="G329" s="9"/>
      <c r="H329" s="43"/>
      <c r="I329" s="43"/>
      <c r="J329" s="43"/>
      <c r="K329" s="71"/>
      <c r="L329" s="43"/>
      <c r="M329" s="52"/>
      <c r="O329" s="47"/>
      <c r="P329" s="43"/>
      <c r="Q329" s="43"/>
      <c r="R329" s="43"/>
      <c r="S329" s="43"/>
      <c r="T329" s="9"/>
      <c r="U329" s="64"/>
      <c r="W329" s="64"/>
    </row>
    <row r="330" spans="1:23" ht="13" x14ac:dyDescent="0.3">
      <c r="A330" s="36"/>
      <c r="B330" s="3">
        <v>344.66</v>
      </c>
      <c r="C330" s="2" t="s">
        <v>26</v>
      </c>
      <c r="E330" s="15">
        <v>1349216.35</v>
      </c>
      <c r="G330" s="9">
        <v>89857.81</v>
      </c>
      <c r="H330" s="43"/>
      <c r="I330" s="43">
        <f t="shared" ref="I330:I332" si="115">+ROUND(G330/E330*100,2)</f>
        <v>6.66</v>
      </c>
      <c r="J330" s="43"/>
      <c r="K330" s="43">
        <v>30</v>
      </c>
      <c r="L330" s="43"/>
      <c r="M330" s="43">
        <v>27.53</v>
      </c>
      <c r="O330" s="47">
        <v>0</v>
      </c>
      <c r="P330" s="43"/>
      <c r="Q330" s="43">
        <v>3.33</v>
      </c>
      <c r="R330" s="43"/>
      <c r="S330" s="43">
        <f t="shared" ref="S330:S331" si="116">+ROUND(U330/E330*100,2)</f>
        <v>3.39</v>
      </c>
      <c r="T330" s="9"/>
      <c r="U330" s="64">
        <f t="shared" ref="U330:U331" si="117">+ROUND((ROUND((100-O330)/100*E330-G330,0))/M330,0)</f>
        <v>45745</v>
      </c>
      <c r="W330" s="64">
        <f>U330-'Schedule 1A'!S330</f>
        <v>816.09554499998922</v>
      </c>
    </row>
    <row r="331" spans="1:23" ht="13" x14ac:dyDescent="0.3">
      <c r="A331" s="36"/>
      <c r="B331" s="3">
        <v>345.66</v>
      </c>
      <c r="C331" s="2" t="s">
        <v>22</v>
      </c>
      <c r="E331" s="153">
        <v>87035.44</v>
      </c>
      <c r="G331" s="10">
        <v>5796.56</v>
      </c>
      <c r="H331" s="43"/>
      <c r="I331" s="43">
        <f t="shared" si="115"/>
        <v>6.66</v>
      </c>
      <c r="J331" s="43"/>
      <c r="K331" s="43">
        <v>30</v>
      </c>
      <c r="L331" s="43"/>
      <c r="M331" s="43">
        <v>27.53</v>
      </c>
      <c r="O331" s="47">
        <v>0</v>
      </c>
      <c r="P331" s="43"/>
      <c r="Q331" s="43">
        <v>3.33</v>
      </c>
      <c r="R331" s="43"/>
      <c r="S331" s="43">
        <f t="shared" si="116"/>
        <v>3.39</v>
      </c>
      <c r="T331" s="9"/>
      <c r="U331" s="10">
        <f t="shared" si="117"/>
        <v>2951</v>
      </c>
      <c r="W331" s="10">
        <f>U331-'Schedule 1A'!S331</f>
        <v>52.719847999999729</v>
      </c>
    </row>
    <row r="332" spans="1:23" s="13" customFormat="1" ht="13" x14ac:dyDescent="0.3">
      <c r="A332" s="131"/>
      <c r="B332" s="11" t="s">
        <v>172</v>
      </c>
      <c r="C332" s="17"/>
      <c r="E332" s="16">
        <f>SUBTOTAL(9,E330:E331)</f>
        <v>1436251.79</v>
      </c>
      <c r="G332" s="30">
        <f>SUBTOTAL(9,G330:G331)</f>
        <v>95654.37</v>
      </c>
      <c r="H332" s="44"/>
      <c r="I332" s="44">
        <f t="shared" si="115"/>
        <v>6.66</v>
      </c>
      <c r="J332" s="44"/>
      <c r="K332" s="77"/>
      <c r="L332" s="44"/>
      <c r="M332" s="72"/>
      <c r="O332" s="20"/>
      <c r="P332" s="44"/>
      <c r="Q332" s="44">
        <v>3.3300000000000005</v>
      </c>
      <c r="R332" s="44"/>
      <c r="S332" s="44">
        <f t="shared" ref="S332" si="118">+ROUND(U332/E332*100,2)</f>
        <v>3.39</v>
      </c>
      <c r="T332" s="30"/>
      <c r="U332" s="30">
        <f>SUBTOTAL(9,U330:U331)</f>
        <v>48696</v>
      </c>
      <c r="V332" s="60"/>
      <c r="W332" s="30">
        <f>SUBTOTAL(9,W330:W331)</f>
        <v>868.81539299998894</v>
      </c>
    </row>
    <row r="333" spans="1:23" s="13" customFormat="1" ht="13" x14ac:dyDescent="0.3">
      <c r="A333" s="12"/>
      <c r="B333" s="11"/>
      <c r="C333" s="17"/>
      <c r="E333" s="162"/>
      <c r="F333" s="163"/>
      <c r="G333" s="40"/>
      <c r="H333" s="56"/>
      <c r="I333" s="56"/>
      <c r="J333" s="56"/>
      <c r="K333" s="81"/>
      <c r="L333" s="56"/>
      <c r="M333" s="76"/>
      <c r="O333" s="20"/>
      <c r="P333" s="56"/>
      <c r="Q333" s="56"/>
      <c r="R333" s="56"/>
      <c r="S333" s="56"/>
      <c r="T333" s="40"/>
      <c r="U333" s="40"/>
      <c r="V333" s="69"/>
      <c r="W333" s="40"/>
    </row>
    <row r="334" spans="1:23" ht="13" x14ac:dyDescent="0.3">
      <c r="A334" s="36"/>
      <c r="B334" s="11" t="s">
        <v>114</v>
      </c>
      <c r="C334" s="2"/>
      <c r="E334" s="15"/>
      <c r="G334" s="9"/>
      <c r="H334" s="43"/>
      <c r="I334" s="43"/>
      <c r="J334" s="43"/>
      <c r="K334" s="71"/>
      <c r="L334" s="43"/>
      <c r="M334" s="52"/>
      <c r="O334" s="47"/>
      <c r="P334" s="43"/>
      <c r="Q334" s="43"/>
      <c r="R334" s="43"/>
      <c r="S334" s="43"/>
      <c r="T334" s="9"/>
      <c r="U334" s="64"/>
      <c r="W334" s="64"/>
    </row>
    <row r="335" spans="1:23" ht="13" x14ac:dyDescent="0.3">
      <c r="A335" s="36"/>
      <c r="B335" s="3">
        <v>341.66</v>
      </c>
      <c r="C335" s="2" t="s">
        <v>6</v>
      </c>
      <c r="E335" s="15">
        <v>4030146.94</v>
      </c>
      <c r="G335" s="9">
        <v>130412.45</v>
      </c>
      <c r="H335" s="43"/>
      <c r="I335" s="43">
        <f t="shared" ref="I335:I339" si="119">+ROUND(G335/E335*100,2)</f>
        <v>3.24</v>
      </c>
      <c r="J335" s="43"/>
      <c r="K335" s="43">
        <v>29.940119760479046</v>
      </c>
      <c r="L335" s="43"/>
      <c r="M335" s="43">
        <v>28.53</v>
      </c>
      <c r="O335" s="47">
        <v>0</v>
      </c>
      <c r="P335" s="43"/>
      <c r="Q335" s="43">
        <v>3.34</v>
      </c>
      <c r="R335" s="43"/>
      <c r="S335" s="43">
        <f t="shared" ref="S335:S338" si="120">+ROUND(U335/E335*100,2)</f>
        <v>3.39</v>
      </c>
      <c r="T335" s="9"/>
      <c r="U335" s="64">
        <f t="shared" ref="U335:U338" si="121">+ROUND((ROUND((100-O335)/100*E335-G335,0))/M335,0)</f>
        <v>136689</v>
      </c>
      <c r="W335" s="64">
        <f>U335-'Schedule 1A'!S335</f>
        <v>2485.1068979999982</v>
      </c>
    </row>
    <row r="336" spans="1:23" s="13" customFormat="1" ht="13" x14ac:dyDescent="0.3">
      <c r="A336" s="36"/>
      <c r="B336" s="3">
        <v>344.66</v>
      </c>
      <c r="C336" s="2" t="s">
        <v>26</v>
      </c>
      <c r="D336" s="4"/>
      <c r="E336" s="15">
        <v>153678084.87</v>
      </c>
      <c r="F336" s="4"/>
      <c r="G336" s="9">
        <v>4972904.3899999997</v>
      </c>
      <c r="H336" s="43"/>
      <c r="I336" s="43">
        <f t="shared" si="119"/>
        <v>3.24</v>
      </c>
      <c r="J336" s="43"/>
      <c r="K336" s="43">
        <v>29.940119760479043</v>
      </c>
      <c r="L336" s="43"/>
      <c r="M336" s="43">
        <v>28.53</v>
      </c>
      <c r="N336" s="4"/>
      <c r="O336" s="47">
        <v>0</v>
      </c>
      <c r="P336" s="43"/>
      <c r="Q336" s="43">
        <v>3.34</v>
      </c>
      <c r="R336" s="43"/>
      <c r="S336" s="43">
        <f t="shared" si="120"/>
        <v>3.39</v>
      </c>
      <c r="T336" s="9"/>
      <c r="U336" s="64">
        <f t="shared" si="121"/>
        <v>5212239</v>
      </c>
      <c r="V336" s="4"/>
      <c r="W336" s="64">
        <f>U336-'Schedule 1A'!S336</f>
        <v>94758.773828999139</v>
      </c>
    </row>
    <row r="337" spans="1:23" s="13" customFormat="1" ht="13" x14ac:dyDescent="0.3">
      <c r="A337" s="36"/>
      <c r="B337" s="3">
        <v>345.66</v>
      </c>
      <c r="C337" s="2" t="s">
        <v>22</v>
      </c>
      <c r="D337" s="4"/>
      <c r="E337" s="15">
        <v>8527984.9100000001</v>
      </c>
      <c r="F337" s="4"/>
      <c r="G337" s="9">
        <v>275959.02</v>
      </c>
      <c r="H337" s="43"/>
      <c r="I337" s="43">
        <f t="shared" si="119"/>
        <v>3.24</v>
      </c>
      <c r="J337" s="43"/>
      <c r="K337" s="43">
        <v>29.940119760479043</v>
      </c>
      <c r="L337" s="43"/>
      <c r="M337" s="43">
        <v>28.53</v>
      </c>
      <c r="N337" s="4"/>
      <c r="O337" s="47">
        <v>0</v>
      </c>
      <c r="P337" s="43"/>
      <c r="Q337" s="43">
        <v>3.34</v>
      </c>
      <c r="R337" s="43"/>
      <c r="S337" s="43">
        <f t="shared" si="120"/>
        <v>3.39</v>
      </c>
      <c r="T337" s="9"/>
      <c r="U337" s="64">
        <f t="shared" si="121"/>
        <v>289240</v>
      </c>
      <c r="V337" s="4"/>
      <c r="W337" s="64">
        <f>U337-'Schedule 1A'!S337</f>
        <v>5258.1024969999562</v>
      </c>
    </row>
    <row r="338" spans="1:23" ht="13" x14ac:dyDescent="0.3">
      <c r="A338" s="36"/>
      <c r="B338" s="3">
        <v>346.66</v>
      </c>
      <c r="C338" s="2" t="s">
        <v>23</v>
      </c>
      <c r="E338" s="153">
        <v>3596253.29</v>
      </c>
      <c r="G338" s="10">
        <v>116371.99</v>
      </c>
      <c r="H338" s="43"/>
      <c r="I338" s="43">
        <f t="shared" si="119"/>
        <v>3.24</v>
      </c>
      <c r="J338" s="43"/>
      <c r="K338" s="43">
        <v>29.940119760479046</v>
      </c>
      <c r="L338" s="43"/>
      <c r="M338" s="43">
        <v>28.53</v>
      </c>
      <c r="O338" s="47">
        <v>0</v>
      </c>
      <c r="P338" s="43"/>
      <c r="Q338" s="43">
        <v>3.34</v>
      </c>
      <c r="R338" s="43"/>
      <c r="S338" s="43">
        <f t="shared" si="120"/>
        <v>3.39</v>
      </c>
      <c r="T338" s="9"/>
      <c r="U338" s="10">
        <f t="shared" si="121"/>
        <v>121973</v>
      </c>
      <c r="W338" s="10">
        <f>U338-'Schedule 1A'!S338</f>
        <v>2217.765442999982</v>
      </c>
    </row>
    <row r="339" spans="1:23" s="13" customFormat="1" ht="13" x14ac:dyDescent="0.3">
      <c r="A339" s="131"/>
      <c r="B339" s="11" t="s">
        <v>173</v>
      </c>
      <c r="C339" s="17"/>
      <c r="E339" s="16">
        <f>SUBTOTAL(9,E335:E338)</f>
        <v>169832470.00999999</v>
      </c>
      <c r="G339" s="30">
        <f>SUBTOTAL(9,G335:G338)</f>
        <v>5495647.8499999996</v>
      </c>
      <c r="H339" s="44"/>
      <c r="I339" s="44">
        <f t="shared" si="119"/>
        <v>3.24</v>
      </c>
      <c r="J339" s="44"/>
      <c r="K339" s="77"/>
      <c r="L339" s="44"/>
      <c r="M339" s="72"/>
      <c r="O339" s="20"/>
      <c r="P339" s="44"/>
      <c r="Q339" s="44">
        <v>3.34</v>
      </c>
      <c r="R339" s="44"/>
      <c r="S339" s="44">
        <f t="shared" ref="S339" si="122">+ROUND(U339/E339*100,2)</f>
        <v>3.39</v>
      </c>
      <c r="T339" s="30"/>
      <c r="U339" s="30">
        <f>SUBTOTAL(9,U335:U338)</f>
        <v>5760141</v>
      </c>
      <c r="V339" s="60"/>
      <c r="W339" s="30">
        <f>SUBTOTAL(9,W335:W338)</f>
        <v>104719.74866699908</v>
      </c>
    </row>
    <row r="340" spans="1:23" s="13" customFormat="1" ht="13" x14ac:dyDescent="0.3">
      <c r="A340" s="12"/>
      <c r="B340" s="11"/>
      <c r="C340" s="17"/>
      <c r="E340" s="162"/>
      <c r="F340" s="163"/>
      <c r="G340" s="40"/>
      <c r="H340" s="56"/>
      <c r="I340" s="56"/>
      <c r="J340" s="56"/>
      <c r="K340" s="81"/>
      <c r="L340" s="56"/>
      <c r="M340" s="76"/>
      <c r="O340" s="20"/>
      <c r="P340" s="56"/>
      <c r="Q340" s="56"/>
      <c r="R340" s="56"/>
      <c r="S340" s="56"/>
      <c r="T340" s="40"/>
      <c r="U340" s="40"/>
      <c r="V340" s="69"/>
      <c r="W340" s="40"/>
    </row>
    <row r="341" spans="1:23" ht="13" x14ac:dyDescent="0.3">
      <c r="A341" s="36"/>
      <c r="B341" s="11" t="s">
        <v>115</v>
      </c>
      <c r="C341" s="2"/>
      <c r="E341" s="15"/>
      <c r="G341" s="9"/>
      <c r="H341" s="43"/>
      <c r="I341" s="43"/>
      <c r="J341" s="43"/>
      <c r="K341" s="71"/>
      <c r="L341" s="43"/>
      <c r="M341" s="52"/>
      <c r="O341" s="47"/>
      <c r="P341" s="43"/>
      <c r="Q341" s="43"/>
      <c r="R341" s="43"/>
      <c r="S341" s="43"/>
      <c r="T341" s="9"/>
      <c r="U341" s="64"/>
      <c r="W341" s="64"/>
    </row>
    <row r="342" spans="1:23" ht="13" x14ac:dyDescent="0.3">
      <c r="A342" s="36"/>
      <c r="B342" s="3">
        <v>341.66</v>
      </c>
      <c r="C342" s="2" t="s">
        <v>6</v>
      </c>
      <c r="E342" s="15">
        <v>7441388.7699999996</v>
      </c>
      <c r="G342" s="9">
        <v>123899.12</v>
      </c>
      <c r="H342" s="43"/>
      <c r="I342" s="43">
        <f t="shared" ref="I342:I346" si="123">+ROUND(G342/E342*100,2)</f>
        <v>1.66</v>
      </c>
      <c r="J342" s="43"/>
      <c r="K342" s="43">
        <v>30</v>
      </c>
      <c r="L342" s="43"/>
      <c r="M342" s="43">
        <v>29.53</v>
      </c>
      <c r="O342" s="47">
        <v>0</v>
      </c>
      <c r="P342" s="43"/>
      <c r="Q342" s="43">
        <v>3.33</v>
      </c>
      <c r="R342" s="43"/>
      <c r="S342" s="43">
        <f t="shared" ref="S342:S345" si="124">+ROUND(U342/E342*100,2)</f>
        <v>3.33</v>
      </c>
      <c r="T342" s="9"/>
      <c r="U342" s="64">
        <f t="shared" ref="U342:U345" si="125">+ROUND((ROUND((100-O342)/100*E342-G342,0))/M342,0)</f>
        <v>247799</v>
      </c>
      <c r="W342" s="64">
        <f>U342-'Schedule 1A'!S342</f>
        <v>0.7539589999942109</v>
      </c>
    </row>
    <row r="343" spans="1:23" s="13" customFormat="1" ht="13" x14ac:dyDescent="0.3">
      <c r="A343" s="36"/>
      <c r="B343" s="3">
        <v>344.66</v>
      </c>
      <c r="C343" s="2" t="s">
        <v>26</v>
      </c>
      <c r="D343" s="4"/>
      <c r="E343" s="15">
        <v>283756000.35000002</v>
      </c>
      <c r="F343" s="4"/>
      <c r="G343" s="9">
        <v>4724537.41</v>
      </c>
      <c r="H343" s="43"/>
      <c r="I343" s="43">
        <f t="shared" si="123"/>
        <v>1.67</v>
      </c>
      <c r="J343" s="43"/>
      <c r="K343" s="43">
        <v>30</v>
      </c>
      <c r="L343" s="43"/>
      <c r="M343" s="43">
        <v>29.53</v>
      </c>
      <c r="N343" s="4"/>
      <c r="O343" s="47">
        <v>0</v>
      </c>
      <c r="P343" s="43"/>
      <c r="Q343" s="43">
        <v>3.33</v>
      </c>
      <c r="R343" s="43"/>
      <c r="S343" s="43">
        <f t="shared" si="124"/>
        <v>3.33</v>
      </c>
      <c r="T343" s="9"/>
      <c r="U343" s="64">
        <f t="shared" si="125"/>
        <v>9449084</v>
      </c>
      <c r="V343" s="4"/>
      <c r="W343" s="64">
        <f>U343-'Schedule 1A'!S343</f>
        <v>9.1883449982851744</v>
      </c>
    </row>
    <row r="344" spans="1:23" s="13" customFormat="1" ht="13" x14ac:dyDescent="0.3">
      <c r="A344" s="36"/>
      <c r="B344" s="3">
        <v>345.66</v>
      </c>
      <c r="C344" s="2" t="s">
        <v>22</v>
      </c>
      <c r="D344" s="4"/>
      <c r="E344" s="15">
        <v>15746336.84</v>
      </c>
      <c r="F344" s="4"/>
      <c r="G344" s="9">
        <v>262176.51</v>
      </c>
      <c r="H344" s="43"/>
      <c r="I344" s="43">
        <f t="shared" si="123"/>
        <v>1.67</v>
      </c>
      <c r="J344" s="43"/>
      <c r="K344" s="43">
        <v>30</v>
      </c>
      <c r="L344" s="43"/>
      <c r="M344" s="43">
        <v>29.53</v>
      </c>
      <c r="N344" s="4"/>
      <c r="O344" s="47">
        <v>0</v>
      </c>
      <c r="P344" s="43"/>
      <c r="Q344" s="43">
        <v>3.33</v>
      </c>
      <c r="R344" s="43"/>
      <c r="S344" s="43">
        <f t="shared" si="124"/>
        <v>3.33</v>
      </c>
      <c r="T344" s="9"/>
      <c r="U344" s="64">
        <f t="shared" si="125"/>
        <v>524354</v>
      </c>
      <c r="V344" s="4"/>
      <c r="W344" s="64">
        <f>U344-'Schedule 1A'!S344</f>
        <v>0.98322799999732524</v>
      </c>
    </row>
    <row r="345" spans="1:23" ht="13" x14ac:dyDescent="0.3">
      <c r="A345" s="36"/>
      <c r="B345" s="3">
        <v>346.66</v>
      </c>
      <c r="C345" s="2" t="s">
        <v>23</v>
      </c>
      <c r="E345" s="153">
        <v>6640234.04</v>
      </c>
      <c r="G345" s="10">
        <v>110559.9</v>
      </c>
      <c r="H345" s="43"/>
      <c r="I345" s="43">
        <f t="shared" si="123"/>
        <v>1.67</v>
      </c>
      <c r="J345" s="43"/>
      <c r="K345" s="43">
        <v>30</v>
      </c>
      <c r="L345" s="43"/>
      <c r="M345" s="43">
        <v>29.53</v>
      </c>
      <c r="O345" s="47">
        <v>0</v>
      </c>
      <c r="P345" s="43"/>
      <c r="Q345" s="43">
        <v>3.33</v>
      </c>
      <c r="R345" s="43"/>
      <c r="S345" s="43">
        <f t="shared" si="124"/>
        <v>3.33</v>
      </c>
      <c r="T345" s="9"/>
      <c r="U345" s="10">
        <f t="shared" si="125"/>
        <v>221120</v>
      </c>
      <c r="W345" s="10">
        <f>U345-'Schedule 1A'!S345</f>
        <v>0.20646799998939969</v>
      </c>
    </row>
    <row r="346" spans="1:23" s="13" customFormat="1" ht="13" x14ac:dyDescent="0.3">
      <c r="A346" s="131"/>
      <c r="B346" s="11" t="s">
        <v>174</v>
      </c>
      <c r="C346" s="17"/>
      <c r="E346" s="16">
        <f>SUBTOTAL(9,E342:E345)</f>
        <v>313583960</v>
      </c>
      <c r="G346" s="30">
        <f>SUBTOTAL(9,G342:G345)</f>
        <v>5221172.9400000004</v>
      </c>
      <c r="H346" s="44"/>
      <c r="I346" s="44">
        <f t="shared" si="123"/>
        <v>1.67</v>
      </c>
      <c r="J346" s="44"/>
      <c r="K346" s="77"/>
      <c r="L346" s="44"/>
      <c r="M346" s="72"/>
      <c r="O346" s="20"/>
      <c r="P346" s="44"/>
      <c r="Q346" s="44">
        <v>3.330000000000001</v>
      </c>
      <c r="R346" s="44"/>
      <c r="S346" s="44">
        <f t="shared" ref="S346" si="126">+ROUND(U346/E346*100,2)</f>
        <v>3.33</v>
      </c>
      <c r="T346" s="30"/>
      <c r="U346" s="30">
        <f>SUBTOTAL(9,U342:U345)</f>
        <v>10442357</v>
      </c>
      <c r="V346" s="60"/>
      <c r="W346" s="30">
        <f>SUBTOTAL(9,W342:W345)</f>
        <v>11.13199999826611</v>
      </c>
    </row>
    <row r="347" spans="1:23" s="13" customFormat="1" ht="13" x14ac:dyDescent="0.3">
      <c r="A347" s="12"/>
      <c r="B347" s="11"/>
      <c r="C347" s="17"/>
      <c r="E347" s="162"/>
      <c r="F347" s="163"/>
      <c r="G347" s="40"/>
      <c r="H347" s="56"/>
      <c r="I347" s="56"/>
      <c r="J347" s="56"/>
      <c r="K347" s="81"/>
      <c r="L347" s="56"/>
      <c r="M347" s="76"/>
      <c r="O347" s="20"/>
      <c r="P347" s="56"/>
      <c r="Q347" s="56"/>
      <c r="R347" s="56"/>
      <c r="S347" s="56"/>
      <c r="T347" s="40"/>
      <c r="U347" s="40"/>
      <c r="V347" s="69"/>
      <c r="W347" s="40"/>
    </row>
    <row r="348" spans="1:23" ht="13" x14ac:dyDescent="0.3">
      <c r="A348" s="36"/>
      <c r="B348" s="3">
        <v>348</v>
      </c>
      <c r="C348" s="2" t="s">
        <v>138</v>
      </c>
      <c r="E348" s="153">
        <v>114540500</v>
      </c>
      <c r="G348" s="10">
        <v>4063895.36</v>
      </c>
      <c r="H348" s="43"/>
      <c r="I348" s="43">
        <f>+ROUND(G348/E348*100,2)</f>
        <v>3.55</v>
      </c>
      <c r="J348" s="43"/>
      <c r="K348" s="43">
        <v>14.992503748125937</v>
      </c>
      <c r="L348" s="43"/>
      <c r="M348" s="43">
        <v>14.11</v>
      </c>
      <c r="O348" s="47">
        <v>0</v>
      </c>
      <c r="P348" s="43"/>
      <c r="Q348" s="43">
        <v>6.67</v>
      </c>
      <c r="R348" s="43"/>
      <c r="S348" s="43">
        <f>+ROUND(U348/E348*100,2)</f>
        <v>6.84</v>
      </c>
      <c r="T348" s="9"/>
      <c r="U348" s="10">
        <f>+ROUND((ROUND((100-O348)/100*E348-G348,0))/M348,0)</f>
        <v>7829667</v>
      </c>
      <c r="W348" s="10">
        <f>U348-'Schedule 1A'!S348</f>
        <v>-4903.2000000001863</v>
      </c>
    </row>
    <row r="349" spans="1:23" s="13" customFormat="1" ht="13" x14ac:dyDescent="0.3">
      <c r="A349" s="12"/>
      <c r="B349" s="11"/>
      <c r="C349" s="17"/>
      <c r="E349" s="162"/>
      <c r="F349" s="163"/>
      <c r="G349" s="40"/>
      <c r="H349" s="56"/>
      <c r="I349" s="56"/>
      <c r="J349" s="56"/>
      <c r="K349" s="81"/>
      <c r="L349" s="56"/>
      <c r="M349" s="76"/>
      <c r="O349" s="20"/>
      <c r="P349" s="56"/>
      <c r="Q349" s="56"/>
      <c r="R349" s="56"/>
      <c r="S349" s="56"/>
      <c r="T349" s="40"/>
      <c r="U349" s="40"/>
      <c r="V349" s="69"/>
      <c r="W349" s="40"/>
    </row>
    <row r="350" spans="1:23" s="13" customFormat="1" ht="13" x14ac:dyDescent="0.3">
      <c r="A350" s="36" t="s">
        <v>47</v>
      </c>
      <c r="B350" s="11"/>
      <c r="C350" s="17"/>
      <c r="E350" s="164">
        <f>SUBTOTAL(9,E277:E349)</f>
        <v>1123666827.8800001</v>
      </c>
      <c r="F350" s="163"/>
      <c r="G350" s="42">
        <f>SUBTOTAL(9,G277:G349)</f>
        <v>50612344.049999997</v>
      </c>
      <c r="H350" s="56"/>
      <c r="I350" s="54">
        <f>+ROUND(G350/E350*100,2)</f>
        <v>4.5</v>
      </c>
      <c r="J350" s="56"/>
      <c r="K350" s="81"/>
      <c r="L350" s="56"/>
      <c r="M350" s="76"/>
      <c r="O350" s="20"/>
      <c r="P350" s="56"/>
      <c r="Q350" s="54">
        <v>3.6729898763074988</v>
      </c>
      <c r="R350" s="54"/>
      <c r="S350" s="54">
        <f>+ROUND(U350/E350*100,2)</f>
        <v>3.72</v>
      </c>
      <c r="T350" s="40"/>
      <c r="U350" s="42">
        <f>SUBTOTAL(9,U277:U349)</f>
        <v>41808868</v>
      </c>
      <c r="V350" s="69"/>
      <c r="W350" s="42">
        <f>SUBTOTAL(9,W277:W349)</f>
        <v>370391.08159599511</v>
      </c>
    </row>
    <row r="351" spans="1:23" s="13" customFormat="1" ht="13" x14ac:dyDescent="0.3">
      <c r="A351" s="12"/>
      <c r="B351" s="11"/>
      <c r="C351" s="17"/>
      <c r="E351" s="162"/>
      <c r="F351" s="163"/>
      <c r="G351" s="40"/>
      <c r="H351" s="56"/>
      <c r="I351" s="56"/>
      <c r="J351" s="56"/>
      <c r="K351" s="81"/>
      <c r="L351" s="56"/>
      <c r="M351" s="76"/>
      <c r="O351" s="20"/>
      <c r="P351" s="56"/>
      <c r="Q351" s="56"/>
      <c r="R351" s="56"/>
      <c r="S351" s="56"/>
      <c r="T351" s="40"/>
      <c r="U351" s="40"/>
      <c r="V351" s="69"/>
      <c r="W351" s="40"/>
    </row>
    <row r="352" spans="1:23" ht="13" x14ac:dyDescent="0.3">
      <c r="A352" s="14" t="s">
        <v>41</v>
      </c>
      <c r="E352" s="165">
        <f>SUBTOTAL(9,E12:E351)</f>
        <v>8880709575.5800037</v>
      </c>
      <c r="G352" s="32">
        <f>SUBTOTAL(9,G12:G351)</f>
        <v>2626445753.9000006</v>
      </c>
      <c r="H352" s="54"/>
      <c r="I352" s="54">
        <f>+ROUND(G352/E352*100,2)</f>
        <v>29.57</v>
      </c>
      <c r="J352" s="54"/>
      <c r="K352" s="79"/>
      <c r="L352" s="54"/>
      <c r="M352" s="74"/>
      <c r="P352" s="54"/>
      <c r="Q352" s="54">
        <v>4.0092917943150299</v>
      </c>
      <c r="R352" s="54"/>
      <c r="S352" s="54">
        <f>+ROUND(U352/E352*100,2)</f>
        <v>4.6399999999999997</v>
      </c>
      <c r="U352" s="32">
        <f>SUBTOTAL(9,U12:U351)</f>
        <v>412431762</v>
      </c>
      <c r="W352" s="32">
        <f>SUBTOTAL(9,W12:W351)</f>
        <v>115880600.68298812</v>
      </c>
    </row>
    <row r="353" spans="1:23" ht="13" x14ac:dyDescent="0.3">
      <c r="A353" s="14"/>
      <c r="E353" s="165"/>
      <c r="G353" s="32"/>
      <c r="H353" s="54"/>
      <c r="I353" s="54"/>
      <c r="J353" s="54"/>
      <c r="K353" s="79"/>
      <c r="L353" s="54"/>
      <c r="M353" s="74"/>
      <c r="P353" s="54"/>
      <c r="Q353" s="54"/>
      <c r="R353" s="54"/>
      <c r="S353" s="54"/>
      <c r="U353" s="32"/>
      <c r="W353" s="32"/>
    </row>
    <row r="354" spans="1:23" x14ac:dyDescent="0.25">
      <c r="H354" s="43"/>
      <c r="I354" s="43"/>
      <c r="J354" s="43"/>
      <c r="K354" s="71"/>
      <c r="L354" s="43"/>
      <c r="M354" s="52"/>
      <c r="P354" s="43"/>
      <c r="Q354" s="43"/>
      <c r="R354" s="43"/>
      <c r="S354" s="43"/>
    </row>
    <row r="355" spans="1:23" ht="13" x14ac:dyDescent="0.3">
      <c r="A355" s="14" t="s">
        <v>9</v>
      </c>
      <c r="H355" s="43"/>
      <c r="I355" s="43"/>
      <c r="J355" s="43"/>
      <c r="K355" s="71"/>
      <c r="L355" s="43"/>
      <c r="M355" s="52"/>
      <c r="P355" s="43"/>
      <c r="Q355" s="43"/>
      <c r="R355" s="43"/>
      <c r="S355" s="43"/>
    </row>
    <row r="356" spans="1:23" x14ac:dyDescent="0.25">
      <c r="H356" s="43"/>
      <c r="I356" s="43"/>
      <c r="J356" s="43"/>
      <c r="K356" s="71"/>
      <c r="L356" s="43"/>
      <c r="M356" s="52"/>
      <c r="P356" s="43"/>
      <c r="Q356" s="43"/>
      <c r="R356" s="43"/>
      <c r="S356" s="43"/>
    </row>
    <row r="357" spans="1:23" x14ac:dyDescent="0.25">
      <c r="B357" s="3">
        <v>350.01</v>
      </c>
      <c r="C357" s="2" t="s">
        <v>54</v>
      </c>
      <c r="E357" s="15">
        <v>54702032.799999997</v>
      </c>
      <c r="G357" s="9">
        <v>24330262.890000001</v>
      </c>
      <c r="H357" s="43"/>
      <c r="I357" s="43">
        <f t="shared" ref="I357:I368" si="127">+ROUND(G357/E357*100,2)</f>
        <v>44.48</v>
      </c>
      <c r="J357" s="43"/>
      <c r="K357" s="71">
        <v>75</v>
      </c>
      <c r="L357" s="43"/>
      <c r="M357" s="43">
        <v>45.94</v>
      </c>
      <c r="O357" s="47">
        <v>0</v>
      </c>
      <c r="P357" s="43"/>
      <c r="Q357" s="43">
        <v>1.33</v>
      </c>
      <c r="R357" s="43"/>
      <c r="S357" s="43" t="str">
        <f t="shared" ref="S357:S368" si="128">+TEXT(ROUND(U357/E357*100,2),"0.00")&amp;" **"</f>
        <v>1.22 **</v>
      </c>
      <c r="T357" s="9"/>
      <c r="U357" s="9">
        <f>'Schedule 1A'!S357</f>
        <v>665713.41803773586</v>
      </c>
      <c r="W357" s="9">
        <f>U357-'Schedule 1A'!S357</f>
        <v>0</v>
      </c>
    </row>
    <row r="358" spans="1:23" x14ac:dyDescent="0.25">
      <c r="B358" s="3">
        <v>352</v>
      </c>
      <c r="C358" s="2" t="s">
        <v>6</v>
      </c>
      <c r="E358" s="15">
        <v>368224470.74000001</v>
      </c>
      <c r="G358" s="9">
        <v>13799890.77</v>
      </c>
      <c r="H358" s="43"/>
      <c r="I358" s="43">
        <f t="shared" si="127"/>
        <v>3.75</v>
      </c>
      <c r="J358" s="43"/>
      <c r="K358" s="71">
        <v>75</v>
      </c>
      <c r="L358" s="43"/>
      <c r="M358" s="43">
        <v>72.040000000000006</v>
      </c>
      <c r="O358" s="47">
        <v>-15</v>
      </c>
      <c r="P358" s="43"/>
      <c r="Q358" s="43">
        <v>1.53</v>
      </c>
      <c r="R358" s="43"/>
      <c r="S358" s="43" t="str">
        <f t="shared" si="128"/>
        <v>1.44 **</v>
      </c>
      <c r="T358" s="9"/>
      <c r="U358" s="9">
        <f>'Schedule 1A'!S358</f>
        <v>5314060.519837264</v>
      </c>
      <c r="W358" s="9">
        <f>U358-'Schedule 1A'!S358</f>
        <v>0</v>
      </c>
    </row>
    <row r="359" spans="1:23" x14ac:dyDescent="0.25">
      <c r="B359" s="3">
        <v>353</v>
      </c>
      <c r="C359" s="2" t="s">
        <v>27</v>
      </c>
      <c r="E359" s="15">
        <v>1700350473.97</v>
      </c>
      <c r="G359" s="9">
        <v>141733190.21000001</v>
      </c>
      <c r="H359" s="43"/>
      <c r="I359" s="43">
        <f t="shared" si="127"/>
        <v>8.34</v>
      </c>
      <c r="J359" s="43"/>
      <c r="K359" s="71">
        <v>53</v>
      </c>
      <c r="L359" s="43"/>
      <c r="M359" s="43">
        <v>47.11</v>
      </c>
      <c r="O359" s="47">
        <v>0</v>
      </c>
      <c r="P359" s="43"/>
      <c r="Q359" s="43">
        <v>1.89</v>
      </c>
      <c r="R359" s="43"/>
      <c r="S359" s="43" t="str">
        <f t="shared" si="128"/>
        <v>1.81 **</v>
      </c>
      <c r="T359" s="9"/>
      <c r="U359" s="9">
        <f>'Schedule 1A'!S359</f>
        <v>30843566.737130236</v>
      </c>
      <c r="W359" s="9">
        <f>U359-'Schedule 1A'!S359</f>
        <v>0</v>
      </c>
    </row>
    <row r="360" spans="1:23" x14ac:dyDescent="0.25">
      <c r="B360" s="3">
        <v>353.01</v>
      </c>
      <c r="C360" s="2" t="s">
        <v>51</v>
      </c>
      <c r="E360" s="15">
        <v>105934653.65000001</v>
      </c>
      <c r="G360" s="82">
        <v>12650493.49928683</v>
      </c>
      <c r="H360" s="43"/>
      <c r="I360" s="43">
        <f t="shared" si="127"/>
        <v>11.94</v>
      </c>
      <c r="J360" s="43"/>
      <c r="K360" s="71">
        <v>53</v>
      </c>
      <c r="L360" s="43"/>
      <c r="M360" s="43">
        <v>44.23</v>
      </c>
      <c r="O360" s="47">
        <v>0</v>
      </c>
      <c r="P360" s="43"/>
      <c r="Q360" s="43">
        <v>1.89</v>
      </c>
      <c r="R360" s="43"/>
      <c r="S360" s="43" t="str">
        <f t="shared" si="128"/>
        <v>1.81 **</v>
      </c>
      <c r="T360" s="9"/>
      <c r="U360" s="9">
        <f>'Schedule 1A'!S360</f>
        <v>1921605.3452790701</v>
      </c>
      <c r="W360" s="9">
        <f>U360-'Schedule 1A'!S360</f>
        <v>0</v>
      </c>
    </row>
    <row r="361" spans="1:23" x14ac:dyDescent="0.25">
      <c r="B361" s="3">
        <v>353.04</v>
      </c>
      <c r="C361" s="2" t="s">
        <v>55</v>
      </c>
      <c r="E361" s="15">
        <v>2330010.0699999998</v>
      </c>
      <c r="G361" s="82">
        <v>234990.45071316839</v>
      </c>
      <c r="H361" s="43"/>
      <c r="I361" s="43">
        <f t="shared" si="127"/>
        <v>10.09</v>
      </c>
      <c r="J361" s="43"/>
      <c r="K361" s="71">
        <v>53</v>
      </c>
      <c r="L361" s="43"/>
      <c r="M361" s="43">
        <v>45.97</v>
      </c>
      <c r="O361" s="47">
        <v>0</v>
      </c>
      <c r="P361" s="43"/>
      <c r="Q361" s="43">
        <v>1.89</v>
      </c>
      <c r="R361" s="43"/>
      <c r="S361" s="43" t="str">
        <f t="shared" si="128"/>
        <v>1.81 **</v>
      </c>
      <c r="T361" s="9"/>
      <c r="U361" s="9">
        <f>'Schedule 1A'!S361</f>
        <v>42265.298944186048</v>
      </c>
      <c r="W361" s="9">
        <f>U361-'Schedule 1A'!S361</f>
        <v>0</v>
      </c>
    </row>
    <row r="362" spans="1:23" x14ac:dyDescent="0.25">
      <c r="B362" s="3">
        <v>353.91</v>
      </c>
      <c r="C362" s="2" t="s">
        <v>56</v>
      </c>
      <c r="E362" s="15">
        <v>76927051.459999993</v>
      </c>
      <c r="G362" s="9">
        <v>38699000.25</v>
      </c>
      <c r="H362" s="43"/>
      <c r="I362" s="43">
        <f t="shared" si="127"/>
        <v>50.31</v>
      </c>
      <c r="J362" s="43"/>
      <c r="K362" s="71">
        <v>17</v>
      </c>
      <c r="L362" s="43"/>
      <c r="M362" s="43">
        <v>9.66</v>
      </c>
      <c r="O362" s="47">
        <v>0</v>
      </c>
      <c r="P362" s="43"/>
      <c r="Q362" s="43">
        <v>5.88</v>
      </c>
      <c r="R362" s="43"/>
      <c r="S362" s="43" t="str">
        <f t="shared" si="128"/>
        <v>1.14 **</v>
      </c>
      <c r="T362" s="9"/>
      <c r="U362" s="9">
        <f>'Schedule 1A'!S362</f>
        <v>876113.64162777876</v>
      </c>
      <c r="W362" s="9">
        <f>U362-'Schedule 1A'!S362</f>
        <v>0</v>
      </c>
    </row>
    <row r="363" spans="1:23" x14ac:dyDescent="0.25">
      <c r="B363" s="3">
        <v>354</v>
      </c>
      <c r="C363" s="2" t="s">
        <v>28</v>
      </c>
      <c r="E363" s="15">
        <v>68330935.5</v>
      </c>
      <c r="G363" s="9">
        <v>61141363.210000001</v>
      </c>
      <c r="H363" s="43"/>
      <c r="I363" s="43">
        <f t="shared" si="127"/>
        <v>89.48</v>
      </c>
      <c r="J363" s="43"/>
      <c r="K363" s="71">
        <v>65</v>
      </c>
      <c r="L363" s="43"/>
      <c r="M363" s="43">
        <v>24.87</v>
      </c>
      <c r="O363" s="47">
        <v>-25</v>
      </c>
      <c r="P363" s="43"/>
      <c r="Q363" s="43">
        <v>1.93</v>
      </c>
      <c r="R363" s="43"/>
      <c r="S363" s="43" t="str">
        <f t="shared" si="128"/>
        <v>1.32 **</v>
      </c>
      <c r="T363" s="9"/>
      <c r="U363" s="9">
        <f>'Schedule 1A'!S363</f>
        <v>899543.70250161306</v>
      </c>
      <c r="W363" s="9">
        <f>U363-'Schedule 1A'!S363</f>
        <v>0</v>
      </c>
    </row>
    <row r="364" spans="1:23" x14ac:dyDescent="0.25">
      <c r="B364" s="3">
        <v>355</v>
      </c>
      <c r="C364" s="2" t="s">
        <v>29</v>
      </c>
      <c r="E364" s="15">
        <v>1470435264.8900001</v>
      </c>
      <c r="G364" s="9">
        <v>319161580.98000002</v>
      </c>
      <c r="H364" s="43"/>
      <c r="I364" s="43">
        <f t="shared" si="127"/>
        <v>21.71</v>
      </c>
      <c r="J364" s="43"/>
      <c r="K364" s="71">
        <v>38</v>
      </c>
      <c r="L364" s="43"/>
      <c r="M364" s="43">
        <v>30.04</v>
      </c>
      <c r="O364" s="47">
        <v>-25</v>
      </c>
      <c r="P364" s="43"/>
      <c r="Q364" s="43">
        <v>3.29</v>
      </c>
      <c r="R364" s="43"/>
      <c r="S364" s="43" t="str">
        <f t="shared" si="128"/>
        <v>3.26 **</v>
      </c>
      <c r="T364" s="9"/>
      <c r="U364" s="9">
        <f>'Schedule 1A'!S364</f>
        <v>47936189.635414012</v>
      </c>
      <c r="W364" s="9">
        <f>U364-'Schedule 1A'!S364</f>
        <v>0</v>
      </c>
    </row>
    <row r="365" spans="1:23" x14ac:dyDescent="0.25">
      <c r="B365" s="3">
        <v>356</v>
      </c>
      <c r="C365" s="2" t="s">
        <v>30</v>
      </c>
      <c r="E365" s="15">
        <v>725928501.88</v>
      </c>
      <c r="G365" s="9">
        <v>150918764.72999999</v>
      </c>
      <c r="H365" s="43"/>
      <c r="I365" s="43">
        <f t="shared" si="127"/>
        <v>20.79</v>
      </c>
      <c r="J365" s="43"/>
      <c r="K365" s="71">
        <v>55</v>
      </c>
      <c r="L365" s="43"/>
      <c r="M365" s="43">
        <v>44.18</v>
      </c>
      <c r="O365" s="47">
        <v>-20</v>
      </c>
      <c r="P365" s="43"/>
      <c r="Q365" s="43">
        <v>2.1800000000000002</v>
      </c>
      <c r="R365" s="43"/>
      <c r="S365" s="43" t="str">
        <f t="shared" si="128"/>
        <v>1.88 **</v>
      </c>
      <c r="T365" s="9"/>
      <c r="U365" s="9">
        <f>'Schedule 1A'!S365</f>
        <v>13612003.513159163</v>
      </c>
      <c r="W365" s="9">
        <f>U365-'Schedule 1A'!S365</f>
        <v>0</v>
      </c>
    </row>
    <row r="366" spans="1:23" x14ac:dyDescent="0.25">
      <c r="B366" s="3">
        <v>357</v>
      </c>
      <c r="C366" s="2" t="s">
        <v>31</v>
      </c>
      <c r="E366" s="15">
        <v>32216852.120000001</v>
      </c>
      <c r="G366" s="9">
        <v>10426515.210000001</v>
      </c>
      <c r="H366" s="43"/>
      <c r="I366" s="43">
        <f t="shared" si="127"/>
        <v>32.36</v>
      </c>
      <c r="J366" s="43"/>
      <c r="K366" s="71">
        <v>55</v>
      </c>
      <c r="L366" s="43"/>
      <c r="M366" s="43">
        <v>35.97</v>
      </c>
      <c r="O366" s="47">
        <v>0</v>
      </c>
      <c r="P366" s="43"/>
      <c r="Q366" s="43">
        <v>1.82</v>
      </c>
      <c r="R366" s="43"/>
      <c r="S366" s="43" t="str">
        <f t="shared" si="128"/>
        <v>1.17 **</v>
      </c>
      <c r="T366" s="9"/>
      <c r="U366" s="9">
        <f>'Schedule 1A'!S366</f>
        <v>375736.18655928998</v>
      </c>
      <c r="W366" s="9">
        <f>U366-'Schedule 1A'!S366</f>
        <v>0</v>
      </c>
    </row>
    <row r="367" spans="1:23" x14ac:dyDescent="0.25">
      <c r="B367" s="3">
        <v>358</v>
      </c>
      <c r="C367" s="2" t="s">
        <v>32</v>
      </c>
      <c r="E367" s="15">
        <v>85667762.319999993</v>
      </c>
      <c r="G367" s="9">
        <v>26122566.140000001</v>
      </c>
      <c r="H367" s="43"/>
      <c r="I367" s="43">
        <f t="shared" si="127"/>
        <v>30.49</v>
      </c>
      <c r="J367" s="43"/>
      <c r="K367" s="71">
        <v>50</v>
      </c>
      <c r="L367" s="43"/>
      <c r="M367" s="43">
        <v>39.28</v>
      </c>
      <c r="O367" s="47">
        <v>0</v>
      </c>
      <c r="P367" s="43"/>
      <c r="Q367" s="43">
        <v>2</v>
      </c>
      <c r="R367" s="43"/>
      <c r="S367" s="43" t="str">
        <f t="shared" si="128"/>
        <v>1.99 **</v>
      </c>
      <c r="T367" s="9"/>
      <c r="U367" s="9">
        <f>'Schedule 1A'!S367</f>
        <v>1707522.5476888511</v>
      </c>
      <c r="W367" s="9">
        <f>U367-'Schedule 1A'!S367</f>
        <v>0</v>
      </c>
    </row>
    <row r="368" spans="1:23" x14ac:dyDescent="0.25">
      <c r="B368" s="3">
        <v>359</v>
      </c>
      <c r="C368" s="2" t="s">
        <v>33</v>
      </c>
      <c r="E368" s="153">
        <v>64016015.490000002</v>
      </c>
      <c r="G368" s="10">
        <v>2839143.23</v>
      </c>
      <c r="H368" s="43"/>
      <c r="I368" s="43">
        <f t="shared" si="127"/>
        <v>4.4400000000000004</v>
      </c>
      <c r="J368" s="43"/>
      <c r="K368" s="71">
        <v>90</v>
      </c>
      <c r="L368" s="43"/>
      <c r="M368" s="43">
        <v>85.98</v>
      </c>
      <c r="O368" s="47">
        <v>0</v>
      </c>
      <c r="P368" s="43"/>
      <c r="Q368" s="43">
        <v>1.1100000000000001</v>
      </c>
      <c r="R368" s="43"/>
      <c r="S368" s="43" t="str">
        <f t="shared" si="128"/>
        <v>0.93 **</v>
      </c>
      <c r="T368" s="9"/>
      <c r="U368" s="10">
        <f>'Schedule 1A'!S368</f>
        <v>595534.49772508699</v>
      </c>
      <c r="W368" s="10">
        <f>U368-'Schedule 1A'!S368</f>
        <v>0</v>
      </c>
    </row>
    <row r="369" spans="1:23" x14ac:dyDescent="0.25">
      <c r="H369" s="43"/>
      <c r="I369" s="43"/>
      <c r="J369" s="43"/>
      <c r="K369" s="71"/>
      <c r="L369" s="43"/>
      <c r="M369" s="52"/>
      <c r="P369" s="43"/>
      <c r="Q369" s="43"/>
      <c r="R369" s="43"/>
      <c r="S369" s="43"/>
    </row>
    <row r="370" spans="1:23" ht="13" x14ac:dyDescent="0.3">
      <c r="A370" s="14" t="s">
        <v>10</v>
      </c>
      <c r="E370" s="157">
        <f>SUBTOTAL(9,E356:E368)</f>
        <v>4755064024.8899994</v>
      </c>
      <c r="G370" s="33">
        <f>SUBTOTAL(9,G356:G368)</f>
        <v>802057761.57000005</v>
      </c>
      <c r="H370" s="54"/>
      <c r="I370" s="54">
        <f>+ROUND(G370/E370*100,2)</f>
        <v>16.87</v>
      </c>
      <c r="J370" s="54"/>
      <c r="K370" s="79"/>
      <c r="L370" s="54"/>
      <c r="M370" s="74"/>
      <c r="P370" s="54"/>
      <c r="Q370" s="54">
        <v>2.3890138157985565</v>
      </c>
      <c r="R370" s="54"/>
      <c r="S370" s="54">
        <f>+ROUND(U370/E370*100,2)</f>
        <v>2.2000000000000002</v>
      </c>
      <c r="U370" s="33">
        <f>SUBTOTAL(9,U356:U368)</f>
        <v>104789855.04390427</v>
      </c>
      <c r="W370" s="33">
        <f>SUBTOTAL(9,W356:W368)</f>
        <v>0</v>
      </c>
    </row>
    <row r="371" spans="1:23" x14ac:dyDescent="0.25">
      <c r="H371" s="43"/>
      <c r="I371" s="43"/>
      <c r="J371" s="43"/>
      <c r="K371" s="71"/>
      <c r="L371" s="43"/>
      <c r="M371" s="52"/>
      <c r="P371" s="43"/>
      <c r="Q371" s="43"/>
      <c r="R371" s="43"/>
      <c r="S371" s="43"/>
    </row>
    <row r="372" spans="1:23" ht="13" x14ac:dyDescent="0.3">
      <c r="A372" s="14" t="s">
        <v>11</v>
      </c>
      <c r="H372" s="43"/>
      <c r="I372" s="43"/>
      <c r="J372" s="43"/>
      <c r="K372" s="71"/>
      <c r="L372" s="43"/>
      <c r="M372" s="52"/>
      <c r="P372" s="43"/>
      <c r="Q372" s="43"/>
      <c r="R372" s="43"/>
      <c r="S372" s="43"/>
    </row>
    <row r="373" spans="1:23" x14ac:dyDescent="0.25">
      <c r="H373" s="43"/>
      <c r="I373" s="43"/>
      <c r="J373" s="43"/>
      <c r="K373" s="71"/>
      <c r="L373" s="43"/>
      <c r="M373" s="52"/>
      <c r="P373" s="43"/>
      <c r="Q373" s="43"/>
      <c r="R373" s="43"/>
      <c r="S373" s="43"/>
    </row>
    <row r="374" spans="1:23" x14ac:dyDescent="0.25">
      <c r="B374" s="3">
        <v>360.01</v>
      </c>
      <c r="C374" s="2" t="s">
        <v>54</v>
      </c>
      <c r="E374" s="15">
        <v>66509059.359999999</v>
      </c>
      <c r="G374" s="9">
        <v>3085786.61</v>
      </c>
      <c r="H374" s="43"/>
      <c r="I374" s="43">
        <f t="shared" ref="I374:I387" si="129">+ROUND(G374/E374*100,2)</f>
        <v>4.6399999999999997</v>
      </c>
      <c r="J374" s="43"/>
      <c r="K374" s="71">
        <v>75</v>
      </c>
      <c r="L374" s="43"/>
      <c r="M374" s="43">
        <v>71.83</v>
      </c>
      <c r="O374" s="47">
        <v>0</v>
      </c>
      <c r="P374" s="43"/>
      <c r="Q374" s="43">
        <v>1.33</v>
      </c>
      <c r="R374" s="43"/>
      <c r="S374" s="43" t="str">
        <f>+TEXT(ROUND(U374/E374*100,2),"0.00")&amp;" **"</f>
        <v>1.38 **</v>
      </c>
      <c r="T374" s="9"/>
      <c r="U374" s="9">
        <f>'Schedule 1A'!S374</f>
        <v>916832.34664023877</v>
      </c>
      <c r="W374" s="9">
        <f>U374-'Schedule 1A'!S374</f>
        <v>0</v>
      </c>
    </row>
    <row r="375" spans="1:23" x14ac:dyDescent="0.25">
      <c r="B375" s="3">
        <v>361</v>
      </c>
      <c r="C375" s="2" t="s">
        <v>6</v>
      </c>
      <c r="E375" s="15">
        <v>31186855.199999999</v>
      </c>
      <c r="G375" s="9">
        <v>11016124.27</v>
      </c>
      <c r="H375" s="43"/>
      <c r="I375" s="43">
        <f t="shared" si="129"/>
        <v>35.32</v>
      </c>
      <c r="J375" s="43"/>
      <c r="K375" s="71">
        <v>75</v>
      </c>
      <c r="L375" s="43"/>
      <c r="M375" s="43">
        <v>55.41</v>
      </c>
      <c r="O375" s="47">
        <v>-10</v>
      </c>
      <c r="P375" s="43"/>
      <c r="Q375" s="43">
        <v>1.46</v>
      </c>
      <c r="R375" s="43"/>
      <c r="S375" s="43" t="str">
        <f t="shared" ref="S375:S386" si="130">+TEXT(ROUND(U375/E375*100,2),"0.00")&amp;" **"</f>
        <v>1.42 **</v>
      </c>
      <c r="T375" s="9"/>
      <c r="U375" s="9">
        <f>'Schedule 1A'!S375</f>
        <v>443145.7206075</v>
      </c>
      <c r="W375" s="9">
        <f>U375-'Schedule 1A'!S375</f>
        <v>0</v>
      </c>
    </row>
    <row r="376" spans="1:23" x14ac:dyDescent="0.25">
      <c r="B376" s="3">
        <v>362</v>
      </c>
      <c r="C376" s="2" t="s">
        <v>27</v>
      </c>
      <c r="E376" s="15">
        <v>1353117138.3900001</v>
      </c>
      <c r="G376" s="9">
        <v>115826759.2</v>
      </c>
      <c r="H376" s="43"/>
      <c r="I376" s="43">
        <f t="shared" si="129"/>
        <v>8.56</v>
      </c>
      <c r="J376" s="43"/>
      <c r="K376" s="71">
        <v>60</v>
      </c>
      <c r="L376" s="43"/>
      <c r="M376" s="43">
        <v>53.58</v>
      </c>
      <c r="O376" s="47">
        <v>-10</v>
      </c>
      <c r="P376" s="43"/>
      <c r="Q376" s="43">
        <v>1.84</v>
      </c>
      <c r="R376" s="43"/>
      <c r="S376" s="43" t="str">
        <f t="shared" si="130"/>
        <v>1.80 **</v>
      </c>
      <c r="T376" s="9"/>
      <c r="U376" s="9">
        <f>'Schedule 1A'!S376</f>
        <v>24356108.491020001</v>
      </c>
      <c r="W376" s="9">
        <f>U376-'Schedule 1A'!S376</f>
        <v>0</v>
      </c>
    </row>
    <row r="377" spans="1:23" x14ac:dyDescent="0.25">
      <c r="B377" s="3">
        <v>364</v>
      </c>
      <c r="C377" s="2" t="s">
        <v>135</v>
      </c>
      <c r="E377" s="15">
        <v>997211904.11000001</v>
      </c>
      <c r="G377" s="9">
        <v>512564932.85000002</v>
      </c>
      <c r="H377" s="43"/>
      <c r="I377" s="43">
        <f t="shared" si="129"/>
        <v>51.4</v>
      </c>
      <c r="J377" s="43"/>
      <c r="K377" s="71">
        <v>32</v>
      </c>
      <c r="L377" s="43"/>
      <c r="M377" s="43">
        <v>19.29</v>
      </c>
      <c r="O377" s="47">
        <v>-35</v>
      </c>
      <c r="P377" s="43"/>
      <c r="Q377" s="43">
        <v>4.21</v>
      </c>
      <c r="R377" s="43"/>
      <c r="S377" s="43" t="str">
        <f t="shared" si="130"/>
        <v>4.20 **</v>
      </c>
      <c r="T377" s="9"/>
      <c r="U377" s="9">
        <f>'Schedule 1A'!S377</f>
        <v>41930638.840369947</v>
      </c>
      <c r="W377" s="9">
        <f>U377-'Schedule 1A'!S377</f>
        <v>0</v>
      </c>
    </row>
    <row r="378" spans="1:23" x14ac:dyDescent="0.25">
      <c r="B378" s="3">
        <v>365</v>
      </c>
      <c r="C378" s="2" t="s">
        <v>30</v>
      </c>
      <c r="E378" s="15">
        <v>1387358839.6700001</v>
      </c>
      <c r="G378" s="9">
        <v>275854903.73000002</v>
      </c>
      <c r="H378" s="43"/>
      <c r="I378" s="43">
        <f t="shared" si="129"/>
        <v>19.88</v>
      </c>
      <c r="J378" s="43"/>
      <c r="K378" s="71">
        <v>36</v>
      </c>
      <c r="L378" s="43"/>
      <c r="M378" s="43">
        <v>29.12</v>
      </c>
      <c r="O378" s="47">
        <v>-20</v>
      </c>
      <c r="P378" s="43"/>
      <c r="Q378" s="43">
        <v>3.34</v>
      </c>
      <c r="R378" s="43"/>
      <c r="S378" s="43" t="str">
        <f t="shared" si="130"/>
        <v>2.73 **</v>
      </c>
      <c r="T378" s="9"/>
      <c r="U378" s="9">
        <f>'Schedule 1A'!S378</f>
        <v>37880034.689063855</v>
      </c>
      <c r="W378" s="9">
        <f>U378-'Schedule 1A'!S378</f>
        <v>0</v>
      </c>
    </row>
    <row r="379" spans="1:23" x14ac:dyDescent="0.25">
      <c r="B379" s="3">
        <v>366</v>
      </c>
      <c r="C379" s="2" t="s">
        <v>31</v>
      </c>
      <c r="E379" s="15">
        <v>391860068.47000003</v>
      </c>
      <c r="G379" s="9">
        <v>79259013.75</v>
      </c>
      <c r="H379" s="43"/>
      <c r="I379" s="43">
        <f t="shared" si="129"/>
        <v>20.23</v>
      </c>
      <c r="J379" s="43"/>
      <c r="K379" s="71">
        <v>67</v>
      </c>
      <c r="L379" s="43"/>
      <c r="M379" s="43">
        <v>53.03</v>
      </c>
      <c r="O379" s="47">
        <v>-5</v>
      </c>
      <c r="P379" s="43"/>
      <c r="Q379" s="43">
        <v>1.56</v>
      </c>
      <c r="R379" s="43"/>
      <c r="S379" s="43" t="str">
        <f t="shared" si="130"/>
        <v>1.57 **</v>
      </c>
      <c r="T379" s="9"/>
      <c r="U379" s="9">
        <f>'Schedule 1A'!S379</f>
        <v>6167597.5776688922</v>
      </c>
      <c r="W379" s="9">
        <f>U379-'Schedule 1A'!S379</f>
        <v>0</v>
      </c>
    </row>
    <row r="380" spans="1:23" x14ac:dyDescent="0.25">
      <c r="B380" s="3">
        <v>367</v>
      </c>
      <c r="C380" s="2" t="s">
        <v>32</v>
      </c>
      <c r="E380" s="15">
        <v>1082152261.6900001</v>
      </c>
      <c r="G380" s="9">
        <v>325804191.00999999</v>
      </c>
      <c r="H380" s="43"/>
      <c r="I380" s="43">
        <f t="shared" si="129"/>
        <v>30.11</v>
      </c>
      <c r="J380" s="43"/>
      <c r="K380" s="71">
        <v>35</v>
      </c>
      <c r="L380" s="43"/>
      <c r="M380" s="43">
        <v>24.57</v>
      </c>
      <c r="O380" s="47">
        <v>-5</v>
      </c>
      <c r="P380" s="43"/>
      <c r="Q380" s="43">
        <v>3</v>
      </c>
      <c r="R380" s="43"/>
      <c r="S380" s="43" t="str">
        <f t="shared" si="130"/>
        <v>2.95 **</v>
      </c>
      <c r="T380" s="9"/>
      <c r="U380" s="9">
        <f>'Schedule 1A'!S380</f>
        <v>31945134.765088804</v>
      </c>
      <c r="W380" s="9">
        <f>U380-'Schedule 1A'!S380</f>
        <v>0</v>
      </c>
    </row>
    <row r="381" spans="1:23" x14ac:dyDescent="0.25">
      <c r="B381" s="3">
        <v>368</v>
      </c>
      <c r="C381" s="2" t="s">
        <v>34</v>
      </c>
      <c r="E381" s="15">
        <v>909438597.92999995</v>
      </c>
      <c r="G381" s="9">
        <v>291910869.41000003</v>
      </c>
      <c r="H381" s="43"/>
      <c r="I381" s="43">
        <f t="shared" si="129"/>
        <v>32.1</v>
      </c>
      <c r="J381" s="43"/>
      <c r="K381" s="71">
        <v>31</v>
      </c>
      <c r="L381" s="43"/>
      <c r="M381" s="43">
        <v>19.88</v>
      </c>
      <c r="O381" s="47">
        <v>-10</v>
      </c>
      <c r="P381" s="43"/>
      <c r="Q381" s="43">
        <v>3.55</v>
      </c>
      <c r="R381" s="43"/>
      <c r="S381" s="43" t="str">
        <f t="shared" si="130"/>
        <v>2.89 **</v>
      </c>
      <c r="T381" s="9"/>
      <c r="U381" s="9">
        <f>'Schedule 1A'!S381</f>
        <v>26282775.480176993</v>
      </c>
      <c r="W381" s="9">
        <f>U381-'Schedule 1A'!S381</f>
        <v>0</v>
      </c>
    </row>
    <row r="382" spans="1:23" x14ac:dyDescent="0.25">
      <c r="B382" s="3">
        <v>369.01</v>
      </c>
      <c r="C382" s="2" t="s">
        <v>36</v>
      </c>
      <c r="E382" s="15">
        <v>525703162.75</v>
      </c>
      <c r="G382" s="9">
        <v>200223032.16772759</v>
      </c>
      <c r="H382" s="43"/>
      <c r="I382" s="43">
        <f t="shared" si="129"/>
        <v>38.090000000000003</v>
      </c>
      <c r="J382" s="43"/>
      <c r="K382" s="71">
        <v>43</v>
      </c>
      <c r="L382" s="43"/>
      <c r="M382" s="43">
        <v>31.24</v>
      </c>
      <c r="O382" s="47">
        <v>-5</v>
      </c>
      <c r="P382" s="43"/>
      <c r="Q382" s="43">
        <v>2.4500000000000002</v>
      </c>
      <c r="R382" s="43"/>
      <c r="S382" s="43" t="str">
        <f t="shared" si="130"/>
        <v>2.23 **</v>
      </c>
      <c r="T382" s="9"/>
      <c r="U382" s="9">
        <f>'Schedule 1A'!S382</f>
        <v>11732192.583543573</v>
      </c>
      <c r="W382" s="9">
        <f>U382-'Schedule 1A'!S382</f>
        <v>0</v>
      </c>
    </row>
    <row r="383" spans="1:23" x14ac:dyDescent="0.25">
      <c r="B383" s="3">
        <v>369.02</v>
      </c>
      <c r="C383" s="2" t="s">
        <v>35</v>
      </c>
      <c r="E383" s="15">
        <v>46061512.890000001</v>
      </c>
      <c r="G383" s="9">
        <v>37099688.502272435</v>
      </c>
      <c r="H383" s="43"/>
      <c r="I383" s="43">
        <f t="shared" si="129"/>
        <v>80.540000000000006</v>
      </c>
      <c r="J383" s="43"/>
      <c r="K383" s="71">
        <v>34</v>
      </c>
      <c r="L383" s="43"/>
      <c r="M383" s="43">
        <v>19.21</v>
      </c>
      <c r="O383" s="47">
        <v>-40</v>
      </c>
      <c r="P383" s="43"/>
      <c r="Q383" s="43">
        <v>4.12</v>
      </c>
      <c r="R383" s="43"/>
      <c r="S383" s="43" t="str">
        <f t="shared" si="130"/>
        <v>4.05 **</v>
      </c>
      <c r="T383" s="9"/>
      <c r="U383" s="9">
        <f>'Schedule 1A'!S383</f>
        <v>1865192.1713119482</v>
      </c>
      <c r="W383" s="9">
        <f>U383-'Schedule 1A'!S383</f>
        <v>0</v>
      </c>
    </row>
    <row r="384" spans="1:23" x14ac:dyDescent="0.25">
      <c r="B384" s="3">
        <v>370</v>
      </c>
      <c r="C384" s="2" t="s">
        <v>7</v>
      </c>
      <c r="E384" s="15">
        <v>32179086.68</v>
      </c>
      <c r="G384" s="82">
        <v>13775261.317391656</v>
      </c>
      <c r="H384" s="43"/>
      <c r="I384" s="43">
        <f t="shared" si="129"/>
        <v>42.81</v>
      </c>
      <c r="J384" s="43"/>
      <c r="K384" s="71">
        <v>18</v>
      </c>
      <c r="L384" s="43"/>
      <c r="M384" s="43">
        <v>12.33</v>
      </c>
      <c r="O384" s="47">
        <v>-8</v>
      </c>
      <c r="P384" s="43"/>
      <c r="Q384" s="43">
        <v>5.59</v>
      </c>
      <c r="R384" s="43"/>
      <c r="S384" s="43" t="str">
        <f t="shared" si="130"/>
        <v>5.97 **</v>
      </c>
      <c r="T384" s="9"/>
      <c r="U384" s="9">
        <f>'Schedule 1A'!S384</f>
        <v>1921210.6565985186</v>
      </c>
      <c r="W384" s="9">
        <f>U384-'Schedule 1A'!S384</f>
        <v>0</v>
      </c>
    </row>
    <row r="385" spans="1:23" x14ac:dyDescent="0.25">
      <c r="B385" s="3">
        <v>370.02</v>
      </c>
      <c r="C385" s="2" t="s">
        <v>37</v>
      </c>
      <c r="E385" s="15">
        <v>298716711.93000001</v>
      </c>
      <c r="G385" s="82">
        <v>61249946.482608356</v>
      </c>
      <c r="H385" s="43"/>
      <c r="I385" s="43">
        <f t="shared" si="129"/>
        <v>20.5</v>
      </c>
      <c r="J385" s="43"/>
      <c r="K385" s="71">
        <v>15</v>
      </c>
      <c r="L385" s="43"/>
      <c r="M385" s="43">
        <v>12.59</v>
      </c>
      <c r="O385" s="47">
        <v>0</v>
      </c>
      <c r="P385" s="43"/>
      <c r="Q385" s="43">
        <v>6.67</v>
      </c>
      <c r="R385" s="43"/>
      <c r="S385" s="43" t="str">
        <f t="shared" si="130"/>
        <v>6.67 **</v>
      </c>
      <c r="T385" s="9"/>
      <c r="U385" s="9">
        <f>'Schedule 1A'!S385</f>
        <v>19914447.462000001</v>
      </c>
      <c r="W385" s="9">
        <f>U385-'Schedule 1A'!S385</f>
        <v>0</v>
      </c>
    </row>
    <row r="386" spans="1:23" x14ac:dyDescent="0.25">
      <c r="B386" s="3">
        <v>371</v>
      </c>
      <c r="C386" s="2" t="s">
        <v>136</v>
      </c>
      <c r="E386" s="15">
        <v>15124353.060000001</v>
      </c>
      <c r="G386" s="9">
        <v>4153834.97</v>
      </c>
      <c r="H386" s="43"/>
      <c r="I386" s="43">
        <f t="shared" si="129"/>
        <v>27.46</v>
      </c>
      <c r="J386" s="43"/>
      <c r="K386" s="71">
        <v>25</v>
      </c>
      <c r="L386" s="43"/>
      <c r="M386" s="43">
        <v>18.43</v>
      </c>
      <c r="O386" s="47">
        <v>0</v>
      </c>
      <c r="P386" s="43"/>
      <c r="Q386" s="43">
        <v>3.98</v>
      </c>
      <c r="R386" s="43"/>
      <c r="S386" s="43" t="str">
        <f t="shared" si="130"/>
        <v>3.63 **</v>
      </c>
      <c r="T386" s="9"/>
      <c r="U386" s="9">
        <f>'Schedule 1A'!S386</f>
        <v>549117.13666704542</v>
      </c>
      <c r="W386" s="9">
        <f>U386-'Schedule 1A'!S386</f>
        <v>0</v>
      </c>
    </row>
    <row r="387" spans="1:23" x14ac:dyDescent="0.25">
      <c r="B387" s="3">
        <v>373</v>
      </c>
      <c r="C387" s="2" t="s">
        <v>38</v>
      </c>
      <c r="E387" s="153">
        <v>578303454.88</v>
      </c>
      <c r="G387" s="10">
        <v>191902474.25</v>
      </c>
      <c r="H387" s="43"/>
      <c r="I387" s="43">
        <f t="shared" si="129"/>
        <v>33.18</v>
      </c>
      <c r="J387" s="43"/>
      <c r="K387" s="71">
        <v>25</v>
      </c>
      <c r="L387" s="43"/>
      <c r="M387" s="43">
        <v>18.16</v>
      </c>
      <c r="O387" s="47">
        <v>-10</v>
      </c>
      <c r="P387" s="43"/>
      <c r="Q387" s="43">
        <v>4.4000000000000004</v>
      </c>
      <c r="R387" s="43"/>
      <c r="S387" s="43">
        <f t="shared" ref="S387" si="131">+ROUND(U387/E387*100,2)</f>
        <v>4.2300000000000004</v>
      </c>
      <c r="T387" s="9"/>
      <c r="U387" s="10">
        <f t="shared" ref="U387" si="132">+ROUND((ROUND((100-O387)/100*E387-G387,0))/M387,0)</f>
        <v>24462077</v>
      </c>
      <c r="W387" s="10">
        <f>U387-'Schedule 1A'!S387</f>
        <v>6732139.3711180538</v>
      </c>
    </row>
    <row r="388" spans="1:23" x14ac:dyDescent="0.25">
      <c r="H388" s="43"/>
      <c r="I388" s="43"/>
      <c r="J388" s="43"/>
      <c r="K388" s="71"/>
      <c r="L388" s="43"/>
      <c r="M388" s="52"/>
      <c r="P388" s="43"/>
      <c r="Q388" s="43"/>
      <c r="R388" s="43"/>
      <c r="S388" s="43"/>
    </row>
    <row r="389" spans="1:23" ht="13" x14ac:dyDescent="0.3">
      <c r="A389" s="14" t="s">
        <v>12</v>
      </c>
      <c r="E389" s="157">
        <f>SUBTOTAL(9,E374:E387)</f>
        <v>7714923007.0100012</v>
      </c>
      <c r="G389" s="33">
        <f>SUBTOTAL(9,G374:G387)</f>
        <v>2123726818.5200002</v>
      </c>
      <c r="H389" s="54"/>
      <c r="I389" s="54">
        <f>+ROUND(G389/E389*100,2)</f>
        <v>27.53</v>
      </c>
      <c r="J389" s="54"/>
      <c r="K389" s="79"/>
      <c r="L389" s="54"/>
      <c r="M389" s="74"/>
      <c r="P389" s="54"/>
      <c r="Q389" s="54">
        <v>3.2141382871342059</v>
      </c>
      <c r="R389" s="54"/>
      <c r="S389" s="54">
        <f>+ROUND(U389/E389*100,2)</f>
        <v>2.99</v>
      </c>
      <c r="U389" s="33">
        <f>SUBTOTAL(9,U374:U387)</f>
        <v>230366504.92075729</v>
      </c>
      <c r="W389" s="33">
        <f>SUBTOTAL(9,W374:W387)</f>
        <v>6732139.3711180538</v>
      </c>
    </row>
    <row r="390" spans="1:23" x14ac:dyDescent="0.25">
      <c r="H390" s="43"/>
      <c r="I390" s="43"/>
      <c r="J390" s="43"/>
      <c r="K390" s="71"/>
      <c r="L390" s="43"/>
      <c r="M390" s="52"/>
      <c r="P390" s="43"/>
      <c r="Q390" s="43"/>
      <c r="R390" s="43"/>
      <c r="S390" s="43"/>
    </row>
    <row r="391" spans="1:23" ht="13" x14ac:dyDescent="0.3">
      <c r="A391" s="14" t="s">
        <v>13</v>
      </c>
      <c r="H391" s="43"/>
      <c r="I391" s="43"/>
      <c r="J391" s="43"/>
      <c r="K391" s="71"/>
      <c r="L391" s="43"/>
      <c r="M391" s="52"/>
      <c r="P391" s="43"/>
      <c r="Q391" s="43"/>
      <c r="R391" s="43"/>
      <c r="S391" s="43"/>
    </row>
    <row r="392" spans="1:23" x14ac:dyDescent="0.25">
      <c r="H392" s="43"/>
      <c r="I392" s="43"/>
      <c r="J392" s="43"/>
      <c r="K392" s="71"/>
      <c r="L392" s="43"/>
      <c r="M392" s="52"/>
      <c r="P392" s="43"/>
      <c r="Q392" s="43"/>
      <c r="R392" s="43"/>
      <c r="S392" s="43"/>
    </row>
    <row r="393" spans="1:23" x14ac:dyDescent="0.25">
      <c r="B393" s="3">
        <v>390</v>
      </c>
      <c r="C393" s="2" t="s">
        <v>6</v>
      </c>
      <c r="E393" s="15">
        <v>276636890.92000002</v>
      </c>
      <c r="G393" s="9">
        <v>51277223.920000002</v>
      </c>
      <c r="H393" s="43"/>
      <c r="I393" s="43">
        <f t="shared" ref="I393:I399" si="133">+ROUND(G393/E393*100,2)</f>
        <v>18.54</v>
      </c>
      <c r="J393" s="43"/>
      <c r="K393" s="71">
        <v>35</v>
      </c>
      <c r="L393" s="43"/>
      <c r="M393" s="43">
        <v>29.1</v>
      </c>
      <c r="O393" s="47">
        <v>-5</v>
      </c>
      <c r="P393" s="43"/>
      <c r="Q393" s="43">
        <v>3</v>
      </c>
      <c r="R393" s="43"/>
      <c r="S393" s="43">
        <f t="shared" ref="S393:S399" si="134">+ROUND(U393/E393*100,2)</f>
        <v>2.97</v>
      </c>
      <c r="T393" s="9"/>
      <c r="U393" s="9">
        <f t="shared" ref="U393:U399" si="135">+ROUND((ROUND((100-O393)/100*E393-G393,0))/M393,0)</f>
        <v>8219640</v>
      </c>
      <c r="W393" s="9">
        <f>U393-'Schedule 1A'!S393</f>
        <v>-2037682.9217528086</v>
      </c>
    </row>
    <row r="394" spans="1:23" x14ac:dyDescent="0.25">
      <c r="B394" s="3">
        <v>392.1</v>
      </c>
      <c r="C394" s="2" t="s">
        <v>133</v>
      </c>
      <c r="E394" s="15">
        <v>2603496.35</v>
      </c>
      <c r="G394" s="9">
        <v>1936578.08</v>
      </c>
      <c r="H394" s="43"/>
      <c r="I394" s="43">
        <f t="shared" si="133"/>
        <v>74.38</v>
      </c>
      <c r="J394" s="43"/>
      <c r="K394" s="71">
        <v>9</v>
      </c>
      <c r="L394" s="43"/>
      <c r="M394" s="43">
        <v>2.12</v>
      </c>
      <c r="O394" s="47">
        <v>20</v>
      </c>
      <c r="P394" s="43"/>
      <c r="Q394" s="43">
        <v>0.24</v>
      </c>
      <c r="R394" s="43"/>
      <c r="S394" s="43">
        <f t="shared" si="134"/>
        <v>2.65</v>
      </c>
      <c r="T394" s="9"/>
      <c r="U394" s="9">
        <f t="shared" si="135"/>
        <v>68971</v>
      </c>
      <c r="W394" s="9">
        <f>U394-'Schedule 1A'!S394</f>
        <v>-157533.02912786341</v>
      </c>
    </row>
    <row r="395" spans="1:23" x14ac:dyDescent="0.25">
      <c r="B395" s="3">
        <v>392.2</v>
      </c>
      <c r="C395" s="2" t="s">
        <v>90</v>
      </c>
      <c r="E395" s="15">
        <v>2951107.07</v>
      </c>
      <c r="G395" s="9">
        <v>2614779.9800000004</v>
      </c>
      <c r="H395" s="43"/>
      <c r="I395" s="43">
        <f t="shared" si="133"/>
        <v>88.6</v>
      </c>
      <c r="J395" s="43"/>
      <c r="K395" s="71">
        <v>9</v>
      </c>
      <c r="L395" s="43"/>
      <c r="M395" s="43">
        <v>1.54</v>
      </c>
      <c r="O395" s="47">
        <v>20</v>
      </c>
      <c r="P395" s="43"/>
      <c r="Q395" s="43">
        <v>7.8</v>
      </c>
      <c r="R395" s="43"/>
      <c r="S395" s="43">
        <f t="shared" si="134"/>
        <v>-5.59</v>
      </c>
      <c r="T395" s="9"/>
      <c r="U395" s="9">
        <f t="shared" si="135"/>
        <v>-164866</v>
      </c>
      <c r="W395" s="9">
        <f>U395-'Schedule 1A'!S395</f>
        <v>-421612.31257109472</v>
      </c>
    </row>
    <row r="396" spans="1:23" x14ac:dyDescent="0.25">
      <c r="B396" s="3">
        <v>392.3</v>
      </c>
      <c r="C396" s="2" t="s">
        <v>91</v>
      </c>
      <c r="E396" s="15">
        <v>11316415.390000001</v>
      </c>
      <c r="G396" s="9">
        <v>4957920.84</v>
      </c>
      <c r="H396" s="43"/>
      <c r="I396" s="43">
        <f t="shared" si="133"/>
        <v>43.81</v>
      </c>
      <c r="J396" s="43"/>
      <c r="K396" s="71">
        <v>12</v>
      </c>
      <c r="L396" s="43"/>
      <c r="M396" s="43">
        <v>5.23</v>
      </c>
      <c r="O396" s="47">
        <v>20</v>
      </c>
      <c r="P396" s="43"/>
      <c r="Q396" s="43">
        <v>6.66</v>
      </c>
      <c r="R396" s="43"/>
      <c r="S396" s="43">
        <f t="shared" si="134"/>
        <v>6.92</v>
      </c>
      <c r="T396" s="9"/>
      <c r="U396" s="9">
        <f t="shared" si="135"/>
        <v>783023</v>
      </c>
      <c r="W396" s="9">
        <f>U396-'Schedule 1A'!S396</f>
        <v>239834.88497944898</v>
      </c>
    </row>
    <row r="397" spans="1:23" x14ac:dyDescent="0.25">
      <c r="B397" s="3">
        <v>392.4</v>
      </c>
      <c r="C397" s="2" t="s">
        <v>92</v>
      </c>
      <c r="E397" s="15">
        <v>5128288.01</v>
      </c>
      <c r="G397" s="9">
        <v>309001.12999999849</v>
      </c>
      <c r="H397" s="43"/>
      <c r="I397" s="43">
        <f t="shared" si="133"/>
        <v>6.03</v>
      </c>
      <c r="J397" s="43"/>
      <c r="K397" s="71">
        <v>15</v>
      </c>
      <c r="L397" s="43"/>
      <c r="M397" s="43">
        <v>5.51</v>
      </c>
      <c r="O397" s="47">
        <v>20</v>
      </c>
      <c r="P397" s="43"/>
      <c r="Q397" s="43">
        <v>5.34</v>
      </c>
      <c r="R397" s="43"/>
      <c r="S397" s="43">
        <f t="shared" si="134"/>
        <v>13.43</v>
      </c>
      <c r="T397" s="9"/>
      <c r="U397" s="9">
        <f t="shared" si="135"/>
        <v>688499</v>
      </c>
      <c r="W397" s="9">
        <f>U397-'Schedule 1A'!S397</f>
        <v>432082.5420343001</v>
      </c>
    </row>
    <row r="398" spans="1:23" x14ac:dyDescent="0.25">
      <c r="B398" s="3">
        <v>392.5</v>
      </c>
      <c r="C398" s="2" t="s">
        <v>39</v>
      </c>
      <c r="E398" s="15">
        <v>15737689.880000001</v>
      </c>
      <c r="G398" s="9">
        <v>4436129.6099999994</v>
      </c>
      <c r="H398" s="43"/>
      <c r="I398" s="43">
        <f t="shared" si="133"/>
        <v>28.19</v>
      </c>
      <c r="J398" s="43"/>
      <c r="K398" s="71">
        <v>22</v>
      </c>
      <c r="L398" s="43"/>
      <c r="M398" s="43">
        <v>15.04</v>
      </c>
      <c r="O398" s="47">
        <v>0</v>
      </c>
      <c r="P398" s="43"/>
      <c r="Q398" s="43">
        <v>4.55</v>
      </c>
      <c r="R398" s="43"/>
      <c r="S398" s="43">
        <f t="shared" si="134"/>
        <v>4.7699999999999996</v>
      </c>
      <c r="T398" s="9"/>
      <c r="U398" s="9">
        <f t="shared" si="135"/>
        <v>751434</v>
      </c>
      <c r="W398" s="9">
        <f>U398-'Schedule 1A'!S398</f>
        <v>483886.2717752048</v>
      </c>
    </row>
    <row r="399" spans="1:23" x14ac:dyDescent="0.25">
      <c r="B399" s="3">
        <v>396</v>
      </c>
      <c r="C399" s="2" t="s">
        <v>8</v>
      </c>
      <c r="E399" s="153">
        <v>9215717.0899999999</v>
      </c>
      <c r="G399" s="10">
        <v>-7610579.629999999</v>
      </c>
      <c r="H399" s="43"/>
      <c r="I399" s="43">
        <f t="shared" si="133"/>
        <v>-82.58</v>
      </c>
      <c r="J399" s="43"/>
      <c r="K399" s="71">
        <v>18</v>
      </c>
      <c r="L399" s="43"/>
      <c r="M399" s="43">
        <v>13.81</v>
      </c>
      <c r="O399" s="47">
        <v>5</v>
      </c>
      <c r="P399" s="43"/>
      <c r="Q399" s="43">
        <v>5.28</v>
      </c>
      <c r="R399" s="43"/>
      <c r="S399" s="43">
        <f t="shared" si="134"/>
        <v>12.86</v>
      </c>
      <c r="T399" s="9"/>
      <c r="U399" s="10">
        <f t="shared" si="135"/>
        <v>1185048</v>
      </c>
      <c r="W399" s="10">
        <f>U399-'Schedule 1A'!S399</f>
        <v>650075.66195412562</v>
      </c>
    </row>
    <row r="400" spans="1:23" x14ac:dyDescent="0.25">
      <c r="H400" s="43"/>
      <c r="I400" s="43"/>
      <c r="J400" s="43"/>
      <c r="K400" s="43"/>
      <c r="L400" s="43"/>
      <c r="M400" s="43"/>
      <c r="P400" s="43"/>
      <c r="Q400" s="43"/>
      <c r="R400" s="43"/>
      <c r="S400" s="43"/>
    </row>
    <row r="401" spans="1:23" ht="13" x14ac:dyDescent="0.3">
      <c r="A401" s="14" t="s">
        <v>14</v>
      </c>
      <c r="E401" s="166">
        <f>SUBTOTAL(9,E392:E399)</f>
        <v>323589604.70999998</v>
      </c>
      <c r="G401" s="34">
        <f>SUBTOTAL(9,G392:G399)</f>
        <v>57921053.930000007</v>
      </c>
      <c r="H401" s="54"/>
      <c r="I401" s="54">
        <f>+ROUND(G401/E401*100,2)</f>
        <v>17.899999999999999</v>
      </c>
      <c r="J401" s="54"/>
      <c r="K401" s="54"/>
      <c r="L401" s="54"/>
      <c r="M401" s="54"/>
      <c r="P401" s="54"/>
      <c r="Q401" s="54">
        <v>3.3269672171787485</v>
      </c>
      <c r="R401" s="54"/>
      <c r="S401" s="54">
        <f>+ROUND(U401/E401*100,2)</f>
        <v>3.56</v>
      </c>
      <c r="U401" s="34">
        <f>SUBTOTAL(9,U392:U399)</f>
        <v>11531749</v>
      </c>
      <c r="W401" s="34">
        <f>SUBTOTAL(9,W392:W399)</f>
        <v>-810948.90270868759</v>
      </c>
    </row>
    <row r="402" spans="1:23" ht="13" x14ac:dyDescent="0.3">
      <c r="A402" s="14"/>
      <c r="E402" s="165"/>
      <c r="G402" s="32"/>
      <c r="H402" s="54"/>
      <c r="I402" s="54"/>
      <c r="J402" s="54"/>
      <c r="K402" s="54"/>
      <c r="L402" s="54"/>
      <c r="M402" s="54"/>
      <c r="P402" s="54"/>
      <c r="Q402" s="54"/>
      <c r="R402" s="54"/>
      <c r="S402" s="54"/>
      <c r="U402" s="32"/>
      <c r="W402" s="32"/>
    </row>
    <row r="403" spans="1:23" ht="13" x14ac:dyDescent="0.3">
      <c r="A403" s="14" t="s">
        <v>50</v>
      </c>
      <c r="E403" s="166">
        <f>SUBTOTAL(9,E357:E401)</f>
        <v>12793576636.609997</v>
      </c>
      <c r="G403" s="34">
        <f>SUBTOTAL(9,G357:G401)</f>
        <v>2983705634.0200005</v>
      </c>
      <c r="H403" s="54"/>
      <c r="I403" s="54">
        <f>+ROUND(G403/E403*100,2)</f>
        <v>23.32</v>
      </c>
      <c r="J403" s="54"/>
      <c r="K403" s="54"/>
      <c r="L403" s="54"/>
      <c r="M403" s="54"/>
      <c r="P403" s="54"/>
      <c r="Q403" s="54">
        <v>2.9103132090314561</v>
      </c>
      <c r="R403" s="54"/>
      <c r="S403" s="54">
        <f>+ROUND(U403/E403*100,2)</f>
        <v>2.71</v>
      </c>
      <c r="U403" s="34">
        <f>SUBTOTAL(9,U357:U401)</f>
        <v>346688108.96466166</v>
      </c>
      <c r="W403" s="34">
        <f>SUBTOTAL(9,W357:W401)</f>
        <v>5921190.468409366</v>
      </c>
    </row>
    <row r="404" spans="1:23" ht="13" x14ac:dyDescent="0.3">
      <c r="H404" s="43"/>
      <c r="I404" s="43"/>
      <c r="J404" s="43"/>
      <c r="K404" s="43"/>
      <c r="L404" s="43"/>
      <c r="M404" s="43"/>
      <c r="P404" s="43"/>
      <c r="Q404" s="54"/>
      <c r="R404" s="54"/>
      <c r="S404" s="54"/>
    </row>
    <row r="405" spans="1:23" ht="13.5" thickBot="1" x14ac:dyDescent="0.35">
      <c r="A405" s="14" t="s">
        <v>19</v>
      </c>
      <c r="E405" s="167">
        <f>SUBTOTAL(9,E12:E401)</f>
        <v>21674286212.189999</v>
      </c>
      <c r="G405" s="35">
        <f>SUBTOTAL(9,G12:G401)</f>
        <v>5610151387.9200001</v>
      </c>
      <c r="I405" s="54">
        <f>+ROUND(G405/E405*100,2)</f>
        <v>25.88</v>
      </c>
      <c r="K405" s="54"/>
      <c r="M405" s="54"/>
      <c r="Q405" s="54">
        <v>3.360602992516744</v>
      </c>
      <c r="R405" s="54"/>
      <c r="S405" s="54">
        <f>+ROUND(U405/E405*100,2)</f>
        <v>3.5</v>
      </c>
      <c r="U405" s="35">
        <f>SUBTOTAL(9,U12:U401)</f>
        <v>759119870.96466172</v>
      </c>
      <c r="W405" s="35">
        <f>SUBTOTAL(9,W12:W401)</f>
        <v>121801791.15139747</v>
      </c>
    </row>
    <row r="406" spans="1:23" ht="13" thickTop="1" x14ac:dyDescent="0.25">
      <c r="E406" s="70"/>
      <c r="F406" s="70"/>
      <c r="G406" s="70"/>
      <c r="H406" s="57"/>
      <c r="I406" s="57"/>
      <c r="J406" s="57"/>
      <c r="K406" s="57"/>
      <c r="L406" s="57"/>
      <c r="M406" s="57"/>
      <c r="P406" s="57"/>
      <c r="Q406" s="57"/>
      <c r="R406" s="57"/>
      <c r="S406" s="57"/>
      <c r="T406" s="70"/>
      <c r="U406" s="70"/>
      <c r="V406" s="70"/>
      <c r="W406" s="70"/>
    </row>
    <row r="407" spans="1:23" x14ac:dyDescent="0.25">
      <c r="E407" s="70"/>
      <c r="F407" s="70"/>
      <c r="G407" s="70"/>
      <c r="H407" s="57"/>
      <c r="I407" s="57"/>
      <c r="J407" s="57"/>
      <c r="K407" s="57"/>
      <c r="L407" s="57"/>
      <c r="M407" s="57"/>
      <c r="P407" s="57"/>
      <c r="Q407" s="57"/>
      <c r="R407" s="57"/>
      <c r="S407" s="57"/>
      <c r="T407" s="70"/>
      <c r="U407" s="70"/>
      <c r="V407" s="70"/>
      <c r="W407" s="70"/>
    </row>
    <row r="408" spans="1:23" ht="13" x14ac:dyDescent="0.3">
      <c r="A408" s="147" t="s">
        <v>140</v>
      </c>
      <c r="B408" s="110"/>
      <c r="C408" s="110"/>
      <c r="D408" s="185"/>
      <c r="E408" s="185"/>
      <c r="F408" s="186"/>
      <c r="G408" s="186"/>
    </row>
    <row r="409" spans="1:23" ht="13" x14ac:dyDescent="0.3">
      <c r="A409" s="6"/>
      <c r="B409" s="86" t="s">
        <v>181</v>
      </c>
      <c r="C409" s="86"/>
      <c r="F409" s="18"/>
      <c r="G409" s="18"/>
    </row>
    <row r="410" spans="1:23" x14ac:dyDescent="0.25">
      <c r="A410" s="150" t="s">
        <v>48</v>
      </c>
      <c r="B410" s="86" t="s">
        <v>183</v>
      </c>
    </row>
    <row r="411" spans="1:23" x14ac:dyDescent="0.25">
      <c r="A411" s="187" t="s">
        <v>141</v>
      </c>
      <c r="B411" s="4" t="s">
        <v>184</v>
      </c>
    </row>
  </sheetData>
  <pageMargins left="0.75" right="0.75" top="1" bottom="0.7" header="0.3" footer="0.3"/>
  <pageSetup scale="47" fitToHeight="0" orientation="landscape" horizontalDpi="1200" verticalDpi="1200" r:id="rId1"/>
  <headerFooter>
    <oddHeader>&amp;RDuke Energy Florida
DEF's Response to Staff's Amended DR 1
Q9l &amp; Q 9m</oddHeader>
  </headerFooter>
  <rowBreaks count="6" manualBreakCount="6">
    <brk id="71" max="22" man="1"/>
    <brk id="129" max="22" man="1"/>
    <brk id="194" max="22" man="1"/>
    <brk id="258" max="22" man="1"/>
    <brk id="328" max="22" man="1"/>
    <brk id="390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d f b 0 b 8 4 - a c 8 1 - 4 6 c d - 9 0 1 f - a e 5 e 8 0 f f 4 1 1 9 "   x m l n s = " h t t p : / / s c h e m a s . m i c r o s o f t . c o m / D a t a M a s h u p " > A A A A A B c D A A B Q S w M E F A A C A A g A Z G 9 j U g E k K n e n A A A A + A A A A B I A H A B D b 2 5 m a W c v U G F j a 2 F n Z S 5 4 b W w g o h g A K K A U A A A A A A A A A A A A A A A A A A A A A A A A A A A A h Y / R C o I w G I V f R X b v N l f C k N 9 5 0 W 1 C I E W 3 Y y 4 d 6 Q w 3 0 3 f r o k f q F R L K 6 q 7 L c / g O f O d x u 0 M 2 t U 1 w 1 b 0 z n U 1 R h C k K t F V d a W y V o s G f Q o 4 y A T u p z r L S w Q x b l 0 z O p K j 2 / p I Q M o 4 j H l e 4 6 y v C K I 3 I M d 8 W q t a t D I 1 1 X l q l 0 W d V / l 8 h A Y e X j G C Y M x z z m G O 2 j o A s N e T G f h E 2 G 2 M K 5 K e E z d D 4 o d d C 2 3 B f A F k i k P c L 8 Q R Q S w M E F A A C A A g A Z G 9 j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R v Y 1 I o i k e 4 D g A A A B E A A A A T A B w A R m 9 y b X V s Y X M v U 2 V j d G l v b j E u b S C i G A A o o B Q A A A A A A A A A A A A A A A A A A A A A A A A A A A A r T k 0 u y c z P U w i G 0 I b W A F B L A Q I t A B Q A A g A I A G R v Y 1 I B J C p 3 p w A A A P g A A A A S A A A A A A A A A A A A A A A A A A A A A A B D b 2 5 m a W c v U G F j a 2 F n Z S 5 4 b W x Q S w E C L Q A U A A I A C A B k b 2 N S D 8 r p q 6 Q A A A D p A A A A E w A A A A A A A A A A A A A A A A D z A A A A W 0 N v b n R l b n R f V H l w Z X N d L n h t b F B L A Q I t A B Q A A g A I A G R v Y 1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f 9 b X s y g + V T p f o M S t s a f t q A A A A A A I A A A A A A A N m A A D A A A A A E A A A A C N t A m y V R x o x K Y D X T K v V Z c Y A A A A A B I A A A K A A A A A Q A A A A H m n P Q i J d Z 1 z d 0 d / B T I T u W 1 A A A A B a a t 5 r t Q Z + J O d + 9 A k H J 0 7 b 4 F k o i s T g q X z A H R s a Y m q E y 2 H X o c Q 2 H R f D v 4 / H L M G k q R 1 v a P P D C K z W O s 7 X F 3 W k 1 A U s V 3 v P c Z 4 j g k 9 U 4 9 2 I b B p I 3 B Q A A A B q 5 y q D l e z U c u p F X b m e t a f A g P E e S w = = < / D a t a M a s h u p > 
</file>

<file path=customXml/itemProps1.xml><?xml version="1.0" encoding="utf-8"?>
<ds:datastoreItem xmlns:ds="http://schemas.openxmlformats.org/officeDocument/2006/customXml" ds:itemID="{337016F0-C726-499A-B54D-3F677ECBEA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Schedule 1A</vt:lpstr>
      <vt:lpstr>Schedule 1B</vt:lpstr>
      <vt:lpstr>'Schedule 1A'!Print_Area</vt:lpstr>
      <vt:lpstr>'Schedule 1B'!Print_Area</vt:lpstr>
      <vt:lpstr>'Schedule 1A'!Print_Titles</vt:lpstr>
      <vt:lpstr>'Schedule 1B'!Print_Titles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2021-03-12T15:03:49Z</dcterms:modified>
</cp:coreProperties>
</file>