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2021 Rate Case Discovery\OPC's Fifth Set of PODs\OPC's 5th POD No. 91\"/>
    </mc:Choice>
  </mc:AlternateContent>
  <xr:revisionPtr revIDLastSave="0" documentId="13_ncr:1_{A8EBA353-CE4F-4BE6-9C87-EDEBF4840F41}" xr6:coauthVersionLast="45" xr6:coauthVersionMax="45" xr10:uidLastSave="{00000000-0000-0000-0000-000000000000}"/>
  <bookViews>
    <workbookView xWindow="29985" yWindow="1170" windowWidth="24615" windowHeight="11025" activeTab="2" xr2:uid="{00000000-000D-0000-FFFF-FFFF00000000}"/>
  </bookViews>
  <sheets>
    <sheet name="Summary" sheetId="3" r:id="rId1"/>
    <sheet name="5yr Fcast" sheetId="2" r:id="rId2"/>
    <sheet name="Non Exec PSA Recalc" sheetId="1" r:id="rId3"/>
  </sheets>
  <externalReferences>
    <externalReference r:id="rId4"/>
    <externalReference r:id="rId5"/>
  </externalReferences>
  <definedNames>
    <definedName name="\p">#REF!</definedName>
    <definedName name="_DAT1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BTL_06Actual_Essbase">#REF!</definedName>
    <definedName name="Cap_06Actual_Essbase">#REF!</definedName>
    <definedName name="capBig">#REF!,#REF!,#REF!,#REF!,#REF!,#REF!,#REF!</definedName>
    <definedName name="capData">#REF!</definedName>
    <definedName name="capSmall">#REF!,#REF!,#REF!,#REF!,#REF!,#REF!</definedName>
    <definedName name="cell_data">'[1]R-Sched Sample'!$F$8,'[1]R-Sched Sample'!$B$7:$C$11,'[1]R-Sched Sample'!$B$8:$C$12,'[1]R-Sched Sample'!$B$15:$C$19,'[1]R-Sched Sample'!$B$22:$C$26,'[1]R-Sched Sample'!$B$29:$C$30,'[1]R-Sched Sample'!$B$33:$C$37,'[1]R-Sched Sample'!$B$40:$C$43,'[1]R-Sched Sample'!$F$7:$F$11,'[1]R-Sched Sample'!$F$8:$F$12,'[1]R-Sched Sample'!$F$15:$F$19,'[1]R-Sched Sample'!$F$22:$F$26,'[1]R-Sched Sample'!$F$29:$F$30,'[1]R-Sched Sample'!$F$33:$F$37,'[1]R-Sched Sample'!$F$40:$F$43,'[1]R-Sched Sample'!$I$7:$I$11,'[1]R-Sched Sample'!$I$8:$I$12,'[1]R-Sched Sample'!$I$15:$I$19,'[1]R-Sched Sample'!$I$22:$I$26,'[1]R-Sched Sample'!$I$29:$I$30,'[1]R-Sched Sample'!$I$33:$I$37,'[1]R-Sched Sample'!$I$40:$I$43</definedName>
    <definedName name="cell_data1">'[1]R-Sched Sample'!$L$7:$L$11,'[1]R-Sched Sample'!#REF!,'[1]R-Sched Sample'!#REF!,'[1]R-Sched Sample'!$L$8:$L$12,'[1]R-Sched Sample'!#REF!,'[1]R-Sched Sample'!#REF!,'[1]R-Sched Sample'!$L$15:$L$19,'[1]R-Sched Sample'!#REF!,'[1]R-Sched Sample'!#REF!,'[1]R-Sched Sample'!$L$22:$L$26,'[1]R-Sched Sample'!#REF!,'[1]R-Sched Sample'!#REF!,'[1]R-Sched Sample'!$L$29:$L$30,'[1]R-Sched Sample'!#REF!,'[1]R-Sched Sample'!#REF!,'[1]R-Sched Sample'!$L$33:$L$37,'[1]R-Sched Sample'!#REF!,'[1]R-Sched Sample'!#REF!</definedName>
    <definedName name="cell_data2">'[1]R-Sched Sample'!#REF!,'[1]R-Sched Sample'!$L$40:$L$43,'[1]R-Sched Sample'!#REF!,'[1]R-Sched Sample'!#REF!</definedName>
    <definedName name="col_fin">'[1]R-Sched Sample'!$B$1:$B$65536,'[1]R-Sched Sample'!$C$1:$C$65536,'[1]R-Sched Sample'!#REF!,'[1]R-Sched Sample'!#REF!,'[1]R-Sched Sample'!$F$1:$F$65536,'[1]R-Sched Sample'!$I$1:$I$65536,'[1]R-Sched Sample'!$L$1:$L$65536,'[1]R-Sched Sample'!#REF!,'[1]R-Sched Sample'!#REF!</definedName>
    <definedName name="col_percent">'[1]R-Sched Sample'!$H$1:$H$65536,'[1]R-Sched Sample'!$K$1:$K$65536,'[1]R-Sched Sample'!$N$1:$N$65536,'[1]R-Sched Sample'!#REF!,'[1]R-Sched Sample'!#REF!</definedName>
    <definedName name="CorpSec_OM_06Actual_Essbase">#REF!</definedName>
    <definedName name="data_FIN">'[1]R-Sched Sample'!$B$7:$F$46,'[1]R-Sched Sample'!$I$7:$I$46,'[1]R-Sched Sample'!$L$7:$L$46,'[1]R-Sched Sample'!#REF!,'[1]R-Sched Sample'!#REF!,'[1]R-Sched Sample'!#REF!</definedName>
    <definedName name="data_PER">'[1]R-Sched Sample'!$H$7:$H$46,'[1]R-Sched Sample'!$K$7:$K$46,'[1]R-Sched Sample'!$N$7:$N$46,'[1]R-Sched Sample'!#REF!,'[1]R-Sched Sample'!#REF!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etail_colB">'[1]Cal 8 Sch 1rev1'!$B$1:$B$65536,'[1]Cal 8 Sch 1rev1'!$H$1:$H$65536,'[1]Cal 8 Sch 1rev1'!#REF!,'[1]Cal 8 Sch 1rev1'!$N$1:$N$65536,'[1]Cal 8 Sch 1rev1'!$T$1:$T$65536,'[1]Cal 8 Sch 1rev1'!$Z$1:$Z$65536</definedName>
    <definedName name="detail_colS">'[1]Cal 8 Sch 1rev1'!$E$1:$E$65536,'[1]Cal 8 Sch 1rev1'!#REF!,'[1]Cal 8 Sch 1rev1'!$M$1:$M$65536,'[1]Cal 8 Sch 1rev1'!$S$1:$S$65536,'[1]Cal 8 Sch 1rev1'!$Y$1:$Y$65536</definedName>
    <definedName name="detail_data">'[1]Cal 8 Sch 1rev1'!$B$8:$Z$50,'[1]Cal 8 Sch 1rev1'!#REF!</definedName>
    <definedName name="Ess_300">#REF!</definedName>
    <definedName name="Ess_304">#REF!</definedName>
    <definedName name="FPLPAIDS">#REF!</definedName>
    <definedName name="group">#REF!</definedName>
    <definedName name="JE_S">#REF!</definedName>
    <definedName name="JV1_38_90">#REF!</definedName>
    <definedName name="NonUtil_06Actual_Essbase">#REF!</definedName>
    <definedName name="OM_06Actual_Essbase">#REF!</definedName>
    <definedName name="page1a">'[2]1997 PSA'!#REF!</definedName>
    <definedName name="PAGE2">#N/A</definedName>
    <definedName name="_xlnm.Print_Area" localSheetId="2">'Non Exec PSA Recalc'!$A$7:$O$30</definedName>
    <definedName name="_xlnm.Print_Area" localSheetId="0">Summary!$A$7:$AK$30</definedName>
    <definedName name="_xlnm.Print_Titles" localSheetId="0">Summary!$A:$A,Summary!$7:$14</definedName>
    <definedName name="REPORT">#REF!</definedName>
    <definedName name="row_blank">'[1]R-Sched Sample'!#REF!,'[1]R-Sched Sample'!$A$14:$IV$14,'[1]R-Sched Sample'!$A$21:$IV$21,'[1]R-Sched Sample'!$A$28:$IV$28,'[1]R-Sched Sample'!$A$31:$IV$31,'[1]R-Sched Sample'!$A$39:$IV$39,'[1]R-Sched Sample'!$A$45:$IV$45</definedName>
    <definedName name="row_data">'[1]R-Sched Sample'!$A$7:$IV$11,'[1]R-Sched Sample'!$A$8:$IV$12,'[1]R-Sched Sample'!$A$15:$IV$19,'[1]R-Sched Sample'!$A$22:$IV$26,'[1]R-Sched Sample'!$A$29:$IV$30,'[1]R-Sched Sample'!$A$33:$IV$37,'[1]R-Sched Sample'!$A$40:$IV$43</definedName>
    <definedName name="row_header">'[1]R-Sched Sample'!#REF!,'[1]R-Sched Sample'!#REF!,'[1]R-Sched Sample'!#REF!,'[1]R-Sched Sample'!$H$5,'[1]R-Sched Sample'!#REF!,'[1]R-Sched Sample'!$A$5:$IV$5,'[1]R-Sched Sample'!#REF!,'[1]R-Sched Sample'!#REF!,'[1]R-Sched Sample'!#REF!,'[1]R-Sched Sample'!$H$5,'[1]R-Sched Sample'!#REF!,'[1]R-Sched Sample'!$A$6:$IV$6,'[1]R-Sched Sample'!$A$32:$IV$32</definedName>
    <definedName name="SAPBEXrevision" hidden="1">1</definedName>
    <definedName name="SAPBEXsysID" hidden="1">"GP1"</definedName>
    <definedName name="SAPBEXwbID" hidden="1">"4D8X20OALWEWUQH3FZZD2Q9XJ"</definedName>
    <definedName name="SAPCrosstab1">#REF!</definedName>
    <definedName name="SAPCrosstab2">#REF!</definedName>
    <definedName name="SecOps_OM_06Actual_Essbase">#REF!</definedName>
    <definedName name="TEST0">#REF!</definedName>
    <definedName name="TESTHKEY">#REF!</definedName>
    <definedName name="TESTKEYS">#REF!</definedName>
    <definedName name="TESTVKEY">#REF!</definedName>
    <definedName name="unlock_NonOp">'[1]Sched 4'!$B$7:$B$23,'[1]Sched 4'!#REF!,'[1]Sched 4'!$C$7:$C$23,'[1]Sched 4'!$A$3:$IV$4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5" i="1" l="1"/>
  <c r="M35" i="1"/>
  <c r="L35" i="1"/>
  <c r="K35" i="1"/>
  <c r="J35" i="1"/>
  <c r="I35" i="1"/>
  <c r="H35" i="1"/>
  <c r="G35" i="1"/>
  <c r="F35" i="1"/>
  <c r="E35" i="1"/>
  <c r="D35" i="1"/>
  <c r="C35" i="1"/>
  <c r="N36" i="1"/>
  <c r="M36" i="1"/>
  <c r="L36" i="1"/>
  <c r="J36" i="1"/>
  <c r="J37" i="1" s="1"/>
  <c r="I36" i="1"/>
  <c r="H36" i="1"/>
  <c r="F36" i="1"/>
  <c r="E36" i="1"/>
  <c r="D36" i="1"/>
  <c r="N25" i="1"/>
  <c r="M25" i="1"/>
  <c r="L25" i="1"/>
  <c r="K25" i="1"/>
  <c r="J25" i="1"/>
  <c r="I25" i="1"/>
  <c r="H25" i="1"/>
  <c r="G25" i="1"/>
  <c r="F25" i="1"/>
  <c r="E25" i="1"/>
  <c r="D25" i="1"/>
  <c r="C25" i="1"/>
  <c r="M26" i="1"/>
  <c r="J26" i="1"/>
  <c r="I26" i="1"/>
  <c r="I27" i="1" s="1"/>
  <c r="E26" i="1"/>
  <c r="N15" i="1"/>
  <c r="M15" i="1"/>
  <c r="L15" i="1"/>
  <c r="K15" i="1"/>
  <c r="J15" i="1"/>
  <c r="I15" i="1"/>
  <c r="H15" i="1"/>
  <c r="G15" i="1"/>
  <c r="F15" i="1"/>
  <c r="E15" i="1"/>
  <c r="D15" i="1"/>
  <c r="E27" i="1" l="1"/>
  <c r="C26" i="1"/>
  <c r="C27" i="1" s="1"/>
  <c r="C28" i="1" s="1"/>
  <c r="G26" i="1"/>
  <c r="G27" i="1" s="1"/>
  <c r="K26" i="1"/>
  <c r="K27" i="1" s="1"/>
  <c r="F16" i="1"/>
  <c r="F17" i="1" s="1"/>
  <c r="J16" i="1"/>
  <c r="J17" i="1" s="1"/>
  <c r="N16" i="1"/>
  <c r="N17" i="1" s="1"/>
  <c r="N18" i="1" s="1"/>
  <c r="N19" i="1" s="1"/>
  <c r="F26" i="1"/>
  <c r="F27" i="1" s="1"/>
  <c r="N26" i="1"/>
  <c r="F37" i="1"/>
  <c r="J27" i="1"/>
  <c r="N27" i="1"/>
  <c r="K36" i="1"/>
  <c r="K37" i="1" s="1"/>
  <c r="K38" i="1" s="1"/>
  <c r="K39" i="1" s="1"/>
  <c r="C36" i="1"/>
  <c r="M27" i="1"/>
  <c r="M28" i="1" s="1"/>
  <c r="M29" i="1" s="1"/>
  <c r="G36" i="1"/>
  <c r="G37" i="1" s="1"/>
  <c r="E16" i="1"/>
  <c r="I16" i="1"/>
  <c r="I17" i="1" s="1"/>
  <c r="M16" i="1"/>
  <c r="M17" i="1" s="1"/>
  <c r="D26" i="1"/>
  <c r="D27" i="1" s="1"/>
  <c r="H26" i="1"/>
  <c r="H27" i="1" s="1"/>
  <c r="L26" i="1"/>
  <c r="L27" i="1" s="1"/>
  <c r="O24" i="1"/>
  <c r="N37" i="1"/>
  <c r="N38" i="1" s="1"/>
  <c r="N39" i="1" s="1"/>
  <c r="E28" i="1"/>
  <c r="E29" i="1" s="1"/>
  <c r="I28" i="1"/>
  <c r="I29" i="1" s="1"/>
  <c r="C16" i="1"/>
  <c r="G16" i="1"/>
  <c r="G17" i="1" s="1"/>
  <c r="K16" i="1"/>
  <c r="K17" i="1" s="1"/>
  <c r="O13" i="1"/>
  <c r="E17" i="1"/>
  <c r="O23" i="1"/>
  <c r="E37" i="1"/>
  <c r="I37" i="1"/>
  <c r="M37" i="1"/>
  <c r="H37" i="1"/>
  <c r="D16" i="1"/>
  <c r="D17" i="1" s="1"/>
  <c r="H16" i="1"/>
  <c r="H17" i="1" s="1"/>
  <c r="L16" i="1"/>
  <c r="L17" i="1" s="1"/>
  <c r="J28" i="1"/>
  <c r="J29" i="1" s="1"/>
  <c r="N28" i="1"/>
  <c r="N29" i="1" s="1"/>
  <c r="O33" i="1"/>
  <c r="L37" i="1"/>
  <c r="O14" i="1"/>
  <c r="C15" i="1"/>
  <c r="O25" i="1"/>
  <c r="O35" i="1"/>
  <c r="F38" i="1"/>
  <c r="F39" i="1" s="1"/>
  <c r="D37" i="1"/>
  <c r="J38" i="1"/>
  <c r="J39" i="1" s="1"/>
  <c r="O34" i="1"/>
  <c r="L28" i="1" l="1"/>
  <c r="L29" i="1" s="1"/>
  <c r="H28" i="1"/>
  <c r="H29" i="1" s="1"/>
  <c r="D28" i="1"/>
  <c r="D29" i="1"/>
  <c r="O27" i="1"/>
  <c r="O26" i="1"/>
  <c r="O36" i="1"/>
  <c r="C37" i="1"/>
  <c r="H18" i="1"/>
  <c r="H19" i="1" s="1"/>
  <c r="K18" i="1"/>
  <c r="K19" i="1" s="1"/>
  <c r="D18" i="1"/>
  <c r="D19" i="1" s="1"/>
  <c r="G18" i="1"/>
  <c r="G19" i="1" s="1"/>
  <c r="H38" i="1"/>
  <c r="H39" i="1" s="1"/>
  <c r="G28" i="1"/>
  <c r="G29" i="1" s="1"/>
  <c r="M18" i="1"/>
  <c r="M19" i="1" s="1"/>
  <c r="L18" i="1"/>
  <c r="L19" i="1" s="1"/>
  <c r="F18" i="1"/>
  <c r="F19" i="1" s="1"/>
  <c r="G38" i="1"/>
  <c r="G39" i="1" s="1"/>
  <c r="K28" i="1"/>
  <c r="K29" i="1"/>
  <c r="M38" i="1"/>
  <c r="M39" i="1" s="1"/>
  <c r="I18" i="1"/>
  <c r="I19" i="1" s="1"/>
  <c r="D38" i="1"/>
  <c r="D39" i="1" s="1"/>
  <c r="C38" i="1"/>
  <c r="F28" i="1"/>
  <c r="F29" i="1" s="1"/>
  <c r="I38" i="1"/>
  <c r="I39" i="1" s="1"/>
  <c r="E18" i="1"/>
  <c r="E19" i="1" s="1"/>
  <c r="O16" i="1"/>
  <c r="C29" i="1"/>
  <c r="C17" i="1"/>
  <c r="O15" i="1"/>
  <c r="L38" i="1"/>
  <c r="L39" i="1" s="1"/>
  <c r="E38" i="1"/>
  <c r="E39" i="1" s="1"/>
  <c r="J18" i="1"/>
  <c r="J19" i="1" s="1"/>
  <c r="C39" i="1" l="1"/>
  <c r="O28" i="1"/>
  <c r="O29" i="1" s="1"/>
  <c r="O37" i="1"/>
  <c r="O17" i="1"/>
  <c r="C18" i="1"/>
  <c r="O18" i="1" s="1"/>
  <c r="O38" i="1"/>
  <c r="O39" i="1" l="1"/>
  <c r="C19" i="1"/>
  <c r="O19" i="1"/>
  <c r="AA19" i="3" l="1"/>
  <c r="AB19" i="3"/>
  <c r="AC19" i="3"/>
  <c r="AD19" i="3"/>
  <c r="AE19" i="3"/>
  <c r="AF19" i="3"/>
  <c r="AG19" i="3"/>
  <c r="AH19" i="3"/>
  <c r="AI19" i="3"/>
  <c r="AJ19" i="3"/>
  <c r="AK19" i="3"/>
  <c r="Z19" i="3"/>
  <c r="O19" i="3"/>
  <c r="P19" i="3"/>
  <c r="Q19" i="3"/>
  <c r="R19" i="3"/>
  <c r="S19" i="3"/>
  <c r="T19" i="3"/>
  <c r="U19" i="3"/>
  <c r="V19" i="3"/>
  <c r="W19" i="3"/>
  <c r="X19" i="3"/>
  <c r="Y19" i="3"/>
  <c r="N19" i="3"/>
  <c r="C19" i="3"/>
  <c r="D19" i="3"/>
  <c r="E19" i="3"/>
  <c r="F19" i="3"/>
  <c r="G19" i="3"/>
  <c r="H19" i="3"/>
  <c r="I19" i="3"/>
  <c r="J19" i="3"/>
  <c r="K19" i="3"/>
  <c r="L19" i="3"/>
  <c r="M19" i="3"/>
  <c r="B19" i="3"/>
  <c r="N17" i="3"/>
  <c r="O17" i="3" s="1"/>
  <c r="B17" i="3"/>
  <c r="Z17" i="3"/>
  <c r="AA17" i="3" s="1"/>
  <c r="C17" i="3"/>
  <c r="D17" i="3"/>
  <c r="E17" i="3"/>
  <c r="F17" i="3"/>
  <c r="G17" i="3"/>
  <c r="H17" i="3"/>
  <c r="I17" i="3"/>
  <c r="J17" i="3"/>
  <c r="K17" i="3"/>
  <c r="L17" i="3"/>
  <c r="M17" i="3"/>
  <c r="C21" i="3" l="1"/>
  <c r="C24" i="3" s="1"/>
  <c r="G21" i="3"/>
  <c r="G24" i="3" s="1"/>
  <c r="D21" i="3"/>
  <c r="D24" i="3" s="1"/>
  <c r="E21" i="3"/>
  <c r="E24" i="3" s="1"/>
  <c r="AA21" i="3"/>
  <c r="AA24" i="3" s="1"/>
  <c r="F21" i="3"/>
  <c r="F24" i="3" s="1"/>
  <c r="Z21" i="3"/>
  <c r="Z24" i="3" s="1"/>
  <c r="B21" i="3"/>
  <c r="B24" i="3" s="1"/>
  <c r="M21" i="3"/>
  <c r="M24" i="3" s="1"/>
  <c r="L21" i="3"/>
  <c r="L24" i="3" s="1"/>
  <c r="J21" i="3"/>
  <c r="J24" i="3" s="1"/>
  <c r="H21" i="3"/>
  <c r="H24" i="3" s="1"/>
  <c r="K21" i="3"/>
  <c r="K24" i="3" s="1"/>
  <c r="I21" i="3"/>
  <c r="I24" i="3" s="1"/>
  <c r="P17" i="3"/>
  <c r="O21" i="3"/>
  <c r="O24" i="3" s="1"/>
  <c r="N21" i="3"/>
  <c r="N24" i="3" s="1"/>
  <c r="AB17" i="3"/>
  <c r="M25" i="3" l="1"/>
  <c r="AC17" i="3"/>
  <c r="AB21" i="3"/>
  <c r="AB24" i="3" s="1"/>
  <c r="Q17" i="3"/>
  <c r="P21" i="3"/>
  <c r="P24" i="3" s="1"/>
  <c r="R17" i="3" l="1"/>
  <c r="Q21" i="3"/>
  <c r="Q24" i="3" s="1"/>
  <c r="AD17" i="3"/>
  <c r="AC21" i="3"/>
  <c r="AC24" i="3" s="1"/>
  <c r="AE17" i="3" l="1"/>
  <c r="AD21" i="3"/>
  <c r="AD24" i="3" s="1"/>
  <c r="S17" i="3"/>
  <c r="R21" i="3"/>
  <c r="R24" i="3" s="1"/>
  <c r="T17" i="3" l="1"/>
  <c r="S21" i="3"/>
  <c r="S24" i="3" s="1"/>
  <c r="AF17" i="3"/>
  <c r="AE21" i="3"/>
  <c r="AE24" i="3" s="1"/>
  <c r="AG17" i="3" l="1"/>
  <c r="AF21" i="3"/>
  <c r="AF24" i="3" s="1"/>
  <c r="U17" i="3"/>
  <c r="T21" i="3"/>
  <c r="T24" i="3" s="1"/>
  <c r="V17" i="3" l="1"/>
  <c r="U21" i="3"/>
  <c r="U24" i="3" s="1"/>
  <c r="AH17" i="3"/>
  <c r="AG21" i="3"/>
  <c r="AG24" i="3" s="1"/>
  <c r="AI17" i="3" l="1"/>
  <c r="AH21" i="3"/>
  <c r="AH24" i="3" s="1"/>
  <c r="W17" i="3"/>
  <c r="V21" i="3"/>
  <c r="V24" i="3" s="1"/>
  <c r="X17" i="3" l="1"/>
  <c r="W21" i="3"/>
  <c r="W24" i="3" s="1"/>
  <c r="AJ17" i="3"/>
  <c r="AI21" i="3"/>
  <c r="AI24" i="3" s="1"/>
  <c r="AK17" i="3" l="1"/>
  <c r="AK21" i="3" s="1"/>
  <c r="AK24" i="3" s="1"/>
  <c r="AJ21" i="3"/>
  <c r="AJ24" i="3" s="1"/>
  <c r="Y17" i="3"/>
  <c r="Y21" i="3" s="1"/>
  <c r="Y24" i="3" s="1"/>
  <c r="X21" i="3"/>
  <c r="X24" i="3" s="1"/>
  <c r="Y25" i="3" l="1"/>
  <c r="Y28" i="3" s="1"/>
  <c r="Y31" i="3" s="1"/>
  <c r="AK25" i="3"/>
  <c r="AK28" i="3" s="1"/>
  <c r="AK31" i="3" s="1"/>
</calcChain>
</file>

<file path=xl/sharedStrings.xml><?xml version="1.0" encoding="utf-8"?>
<sst xmlns="http://schemas.openxmlformats.org/spreadsheetml/2006/main" count="184" uniqueCount="80">
  <si>
    <t>2021 - 2025 Non-Executive Performance Shares Budget for Disallowance</t>
  </si>
  <si>
    <t>**does not include Below the Line expense</t>
  </si>
  <si>
    <t>O&amp;M EXPENSES</t>
  </si>
  <si>
    <t>Forecast</t>
  </si>
  <si>
    <t>TYPE OF COST DISALLOWED</t>
  </si>
  <si>
    <t>Grants Budgeted</t>
  </si>
  <si>
    <t>1.0 multiple - calculation purposes</t>
  </si>
  <si>
    <t>1.0 multiple - 50% disallowance</t>
  </si>
  <si>
    <t>Multiple &gt;1.0 - 100% disallowance</t>
  </si>
  <si>
    <t xml:space="preserve">Sub-total: multiple disallowance </t>
  </si>
  <si>
    <t>Less AMF: Effective Rate (Note 2)</t>
  </si>
  <si>
    <t>TOTAL Disallowance (Net of AMF)</t>
  </si>
  <si>
    <t>2021 Total</t>
  </si>
  <si>
    <t>2022 Total</t>
  </si>
  <si>
    <t>2023 Total</t>
  </si>
  <si>
    <r>
      <t>Note 1:</t>
    </r>
    <r>
      <rPr>
        <sz val="9"/>
        <rFont val="Arial"/>
        <family val="2"/>
      </rPr>
      <t xml:space="preserve">  O&amp;M Expense amounts are gross of CSC credit</t>
    </r>
  </si>
  <si>
    <r>
      <t>Note 2:  CSC</t>
    </r>
    <r>
      <rPr>
        <sz val="9"/>
        <rFont val="Arial"/>
        <family val="2"/>
      </rPr>
      <t xml:space="preserve"> effective rate of provided on 10/09/2020 by Cost Measurement &amp; Allocation</t>
    </r>
  </si>
  <si>
    <t>Gross O&amp;M</t>
  </si>
  <si>
    <t>Officer RSA, PSA, NQSO</t>
  </si>
  <si>
    <t>Officer Annual Incentive</t>
  </si>
  <si>
    <t>Non Officer RSA (50%)</t>
  </si>
  <si>
    <t>Total Gross O&amp;M</t>
  </si>
  <si>
    <t>AMF Officer - RSA, PSA, NQSO</t>
  </si>
  <si>
    <t>AMF Incentive</t>
  </si>
  <si>
    <t>AMF 50% non officer</t>
  </si>
  <si>
    <t>O&amp;M Net of AMF Credit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</si>
  <si>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</si>
  <si>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</si>
  <si>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</si>
  <si>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</si>
  <si>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</si>
  <si>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</si>
  <si>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</si>
  <si>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</si>
  <si>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</si>
  <si>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</si>
  <si>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</si>
  <si>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</si>
  <si>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</si>
  <si>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</si>
  <si>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</si>
  <si>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</si>
  <si>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</si>
  <si>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</si>
  <si>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</si>
  <si>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</si>
  <si>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</si>
  <si>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</si>
  <si>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</si>
  <si>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</si>
  <si>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Jan - 2023</t>
  </si>
  <si>
    <t>Feb - 2023</t>
  </si>
  <si>
    <t>Mar - 2023</t>
  </si>
  <si>
    <t>Apr - 2023</t>
  </si>
  <si>
    <t>May - 2023</t>
  </si>
  <si>
    <t>Jun - 2023</t>
  </si>
  <si>
    <t>Jul - 2023</t>
  </si>
  <si>
    <t>Aug - 2023</t>
  </si>
  <si>
    <t>Sep - 2023</t>
  </si>
  <si>
    <t>Oct - 2023</t>
  </si>
  <si>
    <t>Nov - 2023</t>
  </si>
  <si>
    <t>Dec - 2023</t>
  </si>
  <si>
    <t>FPSC Adjustment</t>
  </si>
  <si>
    <t>Executive Compensation</t>
  </si>
  <si>
    <t>Non-Executive PSA</t>
  </si>
  <si>
    <t>Total FPSC Adjustment</t>
  </si>
  <si>
    <t>AJI520010: EXECUTIVE COMPENSATION </t>
  </si>
  <si>
    <t>2021 Rate Case</t>
  </si>
  <si>
    <t>FPL Standalone and FPL Combined</t>
  </si>
  <si>
    <t>COS ID to Post To:</t>
  </si>
  <si>
    <t>UI Input - Monthly</t>
  </si>
  <si>
    <t>Annual</t>
  </si>
  <si>
    <t>Adjustment for updated Calculation</t>
  </si>
  <si>
    <t>As forecasted</t>
  </si>
  <si>
    <t>Juris FPL SA Adjustment Required</t>
  </si>
  <si>
    <t>Executive Compensation Disallowance</t>
  </si>
  <si>
    <t xml:space="preserve">     20210015-EI     </t>
  </si>
  <si>
    <t xml:space="preserve">     FPL 047059</t>
  </si>
  <si>
    <t xml:space="preserve">     FPL 047060</t>
  </si>
  <si>
    <t xml:space="preserve">     FPL 047061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</si>
</sst>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[$$-409]* #,##0_);_([$$-409]* \(#,##0\);_([$$-409]* &quot;-&quot;??_);_(@_)"/>
    <numFmt numFmtId="166" formatCode="0.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i/>
      <sz val="8"/>
      <color indexed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</cellStyleXfs>
  <cellXfs count="61">
    <xf numFmtId="0" fontId="0" fillId="0" borderId="0" xfId="0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0" borderId="1" xfId="0" applyFont="1" applyBorder="1"/>
    <xf numFmtId="17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165" fontId="0" fillId="0" borderId="2" xfId="0" applyNumberFormat="1" applyBorder="1"/>
    <xf numFmtId="0" fontId="5" fillId="0" borderId="3" xfId="0" applyFont="1" applyBorder="1"/>
    <xf numFmtId="166" fontId="0" fillId="0" borderId="2" xfId="3" applyNumberFormat="1" applyFont="1" applyBorder="1"/>
    <xf numFmtId="0" fontId="9" fillId="0" borderId="0" xfId="0" applyFont="1"/>
    <xf numFmtId="165" fontId="0" fillId="0" borderId="0" xfId="0" applyNumberFormat="1"/>
    <xf numFmtId="0" fontId="10" fillId="0" borderId="0" xfId="0" applyFont="1" applyAlignment="1">
      <alignment horizontal="center"/>
    </xf>
    <xf numFmtId="0" fontId="11" fillId="0" borderId="0" xfId="0" applyFont="1"/>
    <xf numFmtId="0" fontId="10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14" fillId="0" borderId="0" xfId="4" applyFont="1"/>
    <xf numFmtId="0" fontId="1" fillId="0" borderId="0" xfId="4"/>
    <xf numFmtId="17" fontId="1" fillId="0" borderId="0" xfId="4" applyNumberFormat="1"/>
    <xf numFmtId="0" fontId="1" fillId="0" borderId="0" xfId="4" applyNumberFormat="1"/>
    <xf numFmtId="41" fontId="0" fillId="0" borderId="0" xfId="5" applyFont="1"/>
    <xf numFmtId="0" fontId="15" fillId="0" borderId="0" xfId="4" applyFont="1"/>
    <xf numFmtId="41" fontId="15" fillId="0" borderId="0" xfId="5" applyFont="1"/>
    <xf numFmtId="41" fontId="14" fillId="0" borderId="0" xfId="5" applyFont="1"/>
    <xf numFmtId="0" fontId="17" fillId="0" borderId="0" xfId="0" applyFont="1"/>
    <xf numFmtId="164" fontId="17" fillId="0" borderId="0" xfId="0" applyNumberFormat="1" applyFont="1"/>
    <xf numFmtId="0" fontId="18" fillId="0" borderId="4" xfId="0" applyFont="1" applyBorder="1"/>
    <xf numFmtId="164" fontId="18" fillId="0" borderId="4" xfId="0" applyNumberFormat="1" applyFont="1" applyBorder="1"/>
    <xf numFmtId="164" fontId="18" fillId="5" borderId="0" xfId="1" applyNumberFormat="1" applyFont="1" applyFill="1"/>
    <xf numFmtId="0" fontId="18" fillId="0" borderId="0" xfId="0" applyFont="1"/>
    <xf numFmtId="0" fontId="18" fillId="0" borderId="5" xfId="13" applyFont="1" applyBorder="1" applyAlignment="1">
      <alignment horizontal="center" vertical="center" wrapText="1"/>
    </xf>
    <xf numFmtId="0" fontId="14" fillId="0" borderId="0" xfId="0" applyNumberFormat="1" applyFont="1"/>
    <xf numFmtId="0" fontId="14" fillId="6" borderId="0" xfId="0" applyFont="1" applyFill="1"/>
    <xf numFmtId="0" fontId="14" fillId="6" borderId="0" xfId="0" applyFont="1" applyFill="1" applyAlignment="1">
      <alignment horizontal="center"/>
    </xf>
    <xf numFmtId="0" fontId="19" fillId="7" borderId="6" xfId="0" applyFont="1" applyFill="1" applyBorder="1"/>
    <xf numFmtId="0" fontId="14" fillId="7" borderId="7" xfId="0" applyFont="1" applyFill="1" applyBorder="1"/>
    <xf numFmtId="0" fontId="20" fillId="0" borderId="0" xfId="0" applyFont="1"/>
    <xf numFmtId="164" fontId="6" fillId="4" borderId="0" xfId="6" applyNumberFormat="1" applyFont="1" applyFill="1"/>
    <xf numFmtId="0" fontId="2" fillId="0" borderId="0" xfId="0" applyFont="1"/>
    <xf numFmtId="164" fontId="8" fillId="0" borderId="0" xfId="6" applyNumberFormat="1" applyFont="1" applyAlignment="1">
      <alignment horizontal="right"/>
    </xf>
    <xf numFmtId="41" fontId="2" fillId="0" borderId="0" xfId="2"/>
    <xf numFmtId="164" fontId="2" fillId="0" borderId="0" xfId="6" applyNumberFormat="1" applyAlignment="1">
      <alignment horizontal="right"/>
    </xf>
    <xf numFmtId="164" fontId="2" fillId="4" borderId="0" xfId="0" applyNumberFormat="1" applyFont="1" applyFill="1"/>
    <xf numFmtId="164" fontId="2" fillId="4" borderId="0" xfId="6" applyNumberFormat="1" applyFill="1"/>
    <xf numFmtId="0" fontId="2" fillId="0" borderId="0" xfId="0" applyFont="1" applyAlignment="1">
      <alignment horizontal="right"/>
    </xf>
    <xf numFmtId="164" fontId="5" fillId="0" borderId="3" xfId="6" applyNumberFormat="1" applyFont="1" applyBorder="1"/>
    <xf numFmtId="164" fontId="5" fillId="4" borderId="3" xfId="6" applyNumberFormat="1" applyFont="1" applyFill="1" applyBorder="1"/>
    <xf numFmtId="164" fontId="5" fillId="0" borderId="0" xfId="6" applyNumberFormat="1" applyFont="1"/>
    <xf numFmtId="164" fontId="20" fillId="0" borderId="0" xfId="0" applyNumberFormat="1" applyFont="1"/>
    <xf numFmtId="164" fontId="12" fillId="0" borderId="0" xfId="6" applyNumberFormat="1" applyFont="1"/>
    <xf numFmtId="0" fontId="17" fillId="6" borderId="0" xfId="0" applyFont="1" applyFill="1"/>
    <xf numFmtId="43" fontId="17" fillId="0" borderId="0" xfId="0" applyNumberFormat="1" applyFont="1"/>
    <xf numFmtId="0" fontId="14" fillId="8" borderId="4" xfId="4" applyFont="1" applyFill="1" applyBorder="1"/>
    <xf numFmtId="41" fontId="14" fillId="8" borderId="4" xfId="5" applyFont="1" applyFill="1" applyBorder="1"/>
    <xf numFmtId="0" fontId="20" fillId="0" borderId="0" xfId="0" applyFont="1" applyAlignment="1">
      <alignment horizontal="center" wrapText="1"/>
    </xf>
    <xf numFmtId="0" fontId="16" fillId="0" borderId="0" xfId="13"/>
  </cellXfs>
  <cellStyles count="14">
    <cellStyle name="Comma" xfId="1" builtinId="3"/>
    <cellStyle name="Comma [0]" xfId="2" builtinId="6"/>
    <cellStyle name="Comma [0] 2" xfId="5" xr:uid="{00000000-0005-0000-0000-000002000000}"/>
    <cellStyle name="Comma 2" xfId="6" xr:uid="{00000000-0005-0000-0000-000003000000}"/>
    <cellStyle name="Comma 3" xfId="8" xr:uid="{00000000-0005-0000-0000-000004000000}"/>
    <cellStyle name="Comma 4" xfId="9" xr:uid="{00000000-0005-0000-0000-000005000000}"/>
    <cellStyle name="Comma 4 2" xfId="10" xr:uid="{00000000-0005-0000-0000-000006000000}"/>
    <cellStyle name="Comma 5" xfId="11" xr:uid="{00000000-0005-0000-0000-000007000000}"/>
    <cellStyle name="Comma 6" xfId="12" xr:uid="{00000000-0005-0000-0000-000008000000}"/>
    <cellStyle name="Normal" xfId="0" builtinId="0"/>
    <cellStyle name="Normal 2" xfId="4" xr:uid="{00000000-0005-0000-0000-00000A000000}"/>
    <cellStyle name="Normal 3" xfId="13" xr:uid="{00000000-0005-0000-0000-00000B000000}"/>
    <cellStyle name="Percent" xfId="3" builtinId="5"/>
    <cellStyle name="Percent 2" xfId="7" xr:uid="{00000000-0005-0000-0000-00000D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Documents\FPL_2006PlngProc_Sec3_Apnd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hange%20of%20control\CIC%20Payout%20PSA%20&amp;%20SVA%20excluding%20Top%208%20for%20Payro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 OM"/>
      <sheetName val="Sched 1 Cap"/>
      <sheetName val="Sched 2 '06"/>
      <sheetName val="Sched 2 '07"/>
      <sheetName val="Sched 2 '08"/>
      <sheetName val="Sched 3 OM"/>
      <sheetName val="Sched 3 Cap"/>
      <sheetName val="Sched 4"/>
      <sheetName val="Sched 5a '06"/>
      <sheetName val="Sched 5a '07"/>
      <sheetName val="Sched 5a '08"/>
      <sheetName val="Sched 5b '06"/>
      <sheetName val="Sched 5b '07"/>
      <sheetName val="Sched 5b '08"/>
      <sheetName val="Sched 6"/>
      <sheetName val="Pay Periods"/>
      <sheetName val="StandAl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2005</v>
          </cell>
          <cell r="C6" t="str">
            <v>2005</v>
          </cell>
          <cell r="D6">
            <v>2005</v>
          </cell>
          <cell r="F6" t="str">
            <v>2006</v>
          </cell>
          <cell r="G6" t="str">
            <v>2005 Est Act</v>
          </cell>
          <cell r="I6" t="str">
            <v>2007</v>
          </cell>
          <cell r="J6">
            <v>2006</v>
          </cell>
          <cell r="L6" t="str">
            <v>2008</v>
          </cell>
          <cell r="M6" t="str">
            <v>2007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 refreshError="1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19">
          <cell r="B19">
            <v>5000</v>
          </cell>
          <cell r="C19" t="str">
            <v>Programming support for  …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 UP"/>
      <sheetName val="1997 PSA"/>
      <sheetName val="1998 PSA"/>
      <sheetName val="1999 PSA"/>
      <sheetName val="2000 PSA"/>
      <sheetName val="98, 99 and 2000 SVI"/>
      <sheetName val="FPL - PS,SV Payouts"/>
      <sheetName val="GROUP - PS,SV Payouts"/>
      <sheetName val="Energy - PS,SV Payouts-NON 16B"/>
      <sheetName val="Turner"/>
      <sheetName val="Restricted Stock"/>
      <sheetName val="16B - Restric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4"/>
  <sheetViews>
    <sheetView zoomScaleNormal="100" workbookViewId="0">
      <pane xSplit="1" ySplit="12" topLeftCell="AI1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9.140625" defaultRowHeight="15" x14ac:dyDescent="0.25"/>
  <cols>
    <col min="1" max="1" width="46.85546875" style="29" customWidth="1"/>
    <col min="2" max="2" width="15.85546875" style="29" customWidth="1"/>
    <col min="3" max="4" width="16.5703125" style="29" customWidth="1"/>
    <col min="5" max="5" width="15.85546875" style="29" customWidth="1"/>
    <col min="6" max="6" width="16.5703125" style="29" customWidth="1"/>
    <col min="7" max="7" width="15.85546875" style="29" customWidth="1"/>
    <col min="8" max="9" width="16.5703125" style="29" customWidth="1"/>
    <col min="10" max="12" width="15.85546875" style="29" customWidth="1"/>
    <col min="13" max="15" width="16.5703125" style="29" customWidth="1"/>
    <col min="16" max="24" width="15.85546875" style="29" customWidth="1"/>
    <col min="25" max="25" width="15.85546875" style="29" bestFit="1" customWidth="1"/>
    <col min="26" max="36" width="16.5703125" style="29" customWidth="1"/>
    <col min="37" max="37" width="16.5703125" style="29" bestFit="1" customWidth="1"/>
    <col min="38" max="16384" width="9.140625" style="29"/>
  </cols>
  <sheetData>
    <row r="1" spans="1:38" x14ac:dyDescent="0.25">
      <c r="A1" s="60" t="s">
        <v>77</v>
      </c>
    </row>
    <row r="2" spans="1:38" x14ac:dyDescent="0.25">
      <c r="A2" s="60" t="s">
        <v>76</v>
      </c>
    </row>
    <row r="7" spans="1:38" x14ac:dyDescent="0.25">
      <c r="A7" s="36" t="s">
        <v>67</v>
      </c>
    </row>
    <row r="8" spans="1:38" x14ac:dyDescent="0.25">
      <c r="A8" s="36" t="s">
        <v>62</v>
      </c>
    </row>
    <row r="9" spans="1:38" x14ac:dyDescent="0.25">
      <c r="A9" s="36" t="s">
        <v>75</v>
      </c>
    </row>
    <row r="11" spans="1:38" ht="15.75" thickBot="1" x14ac:dyDescent="0.3"/>
    <row r="12" spans="1:38" s="34" customFormat="1" ht="15.75" thickBot="1" x14ac:dyDescent="0.3">
      <c r="A12" s="35" t="s">
        <v>62</v>
      </c>
      <c r="B12" s="35" t="s">
        <v>26</v>
      </c>
      <c r="C12" s="35" t="s">
        <v>27</v>
      </c>
      <c r="D12" s="35" t="s">
        <v>28</v>
      </c>
      <c r="E12" s="35" t="s">
        <v>29</v>
      </c>
      <c r="F12" s="35" t="s">
        <v>30</v>
      </c>
      <c r="G12" s="35" t="s">
        <v>31</v>
      </c>
      <c r="H12" s="35" t="s">
        <v>32</v>
      </c>
      <c r="I12" s="35" t="s">
        <v>33</v>
      </c>
      <c r="J12" s="35" t="s">
        <v>34</v>
      </c>
      <c r="K12" s="35" t="s">
        <v>35</v>
      </c>
      <c r="L12" s="35" t="s">
        <v>36</v>
      </c>
      <c r="M12" s="35" t="s">
        <v>37</v>
      </c>
      <c r="N12" s="35" t="s">
        <v>38</v>
      </c>
      <c r="O12" s="35" t="s">
        <v>39</v>
      </c>
      <c r="P12" s="35" t="s">
        <v>40</v>
      </c>
      <c r="Q12" s="35" t="s">
        <v>41</v>
      </c>
      <c r="R12" s="35" t="s">
        <v>42</v>
      </c>
      <c r="S12" s="35" t="s">
        <v>43</v>
      </c>
      <c r="T12" s="35" t="s">
        <v>44</v>
      </c>
      <c r="U12" s="35" t="s">
        <v>45</v>
      </c>
      <c r="V12" s="35" t="s">
        <v>46</v>
      </c>
      <c r="W12" s="35" t="s">
        <v>47</v>
      </c>
      <c r="X12" s="35" t="s">
        <v>48</v>
      </c>
      <c r="Y12" s="35" t="s">
        <v>49</v>
      </c>
      <c r="Z12" s="35" t="s">
        <v>50</v>
      </c>
      <c r="AA12" s="35" t="s">
        <v>51</v>
      </c>
      <c r="AB12" s="35" t="s">
        <v>52</v>
      </c>
      <c r="AC12" s="35" t="s">
        <v>53</v>
      </c>
      <c r="AD12" s="35" t="s">
        <v>54</v>
      </c>
      <c r="AE12" s="35" t="s">
        <v>55</v>
      </c>
      <c r="AF12" s="35" t="s">
        <v>56</v>
      </c>
      <c r="AG12" s="35" t="s">
        <v>57</v>
      </c>
      <c r="AH12" s="35" t="s">
        <v>58</v>
      </c>
      <c r="AI12" s="35" t="s">
        <v>59</v>
      </c>
      <c r="AJ12" s="35" t="s">
        <v>60</v>
      </c>
      <c r="AK12" s="35" t="s">
        <v>61</v>
      </c>
    </row>
    <row r="14" spans="1:38" s="37" customFormat="1" x14ac:dyDescent="0.25">
      <c r="A14" s="37" t="s">
        <v>68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7" spans="1:37" x14ac:dyDescent="0.25">
      <c r="A17" s="29" t="s">
        <v>63</v>
      </c>
      <c r="B17" s="30">
        <f>'5yr Fcast'!C18</f>
        <v>2891958.0311006503</v>
      </c>
      <c r="C17" s="30">
        <f>'5yr Fcast'!D18</f>
        <v>3166900.23839135</v>
      </c>
      <c r="D17" s="30">
        <f>'5yr Fcast'!E18</f>
        <v>3553896.7618630491</v>
      </c>
      <c r="E17" s="30">
        <f>'5yr Fcast'!F18</f>
        <v>3536384.3895007502</v>
      </c>
      <c r="F17" s="30">
        <f>'5yr Fcast'!G18</f>
        <v>3553896.7695328491</v>
      </c>
      <c r="G17" s="30">
        <f>'5yr Fcast'!H18</f>
        <v>3536384.5146816503</v>
      </c>
      <c r="H17" s="30">
        <f>'5yr Fcast'!I18</f>
        <v>3553896.6755094491</v>
      </c>
      <c r="I17" s="30">
        <f>'5yr Fcast'!J18</f>
        <v>3553896.8081775494</v>
      </c>
      <c r="J17" s="30">
        <f>'5yr Fcast'!K18</f>
        <v>3536384.4276972506</v>
      </c>
      <c r="K17" s="30">
        <f>'5yr Fcast'!L18</f>
        <v>3552245.5513631487</v>
      </c>
      <c r="L17" s="30">
        <f>'5yr Fcast'!M18</f>
        <v>3534232.4604336498</v>
      </c>
      <c r="M17" s="30">
        <f>'5yr Fcast'!N18</f>
        <v>7651970.1398906512</v>
      </c>
      <c r="N17" s="30">
        <f>'5yr Fcast'!P18/12</f>
        <v>4047569.0976552088</v>
      </c>
      <c r="O17" s="30">
        <f>N17</f>
        <v>4047569.0976552088</v>
      </c>
      <c r="P17" s="30">
        <f t="shared" ref="P17:Y17" si="0">O17</f>
        <v>4047569.0976552088</v>
      </c>
      <c r="Q17" s="30">
        <f t="shared" si="0"/>
        <v>4047569.0976552088</v>
      </c>
      <c r="R17" s="30">
        <f t="shared" si="0"/>
        <v>4047569.0976552088</v>
      </c>
      <c r="S17" s="30">
        <f t="shared" si="0"/>
        <v>4047569.0976552088</v>
      </c>
      <c r="T17" s="30">
        <f t="shared" si="0"/>
        <v>4047569.0976552088</v>
      </c>
      <c r="U17" s="30">
        <f t="shared" si="0"/>
        <v>4047569.0976552088</v>
      </c>
      <c r="V17" s="30">
        <f t="shared" si="0"/>
        <v>4047569.0976552088</v>
      </c>
      <c r="W17" s="30">
        <f t="shared" si="0"/>
        <v>4047569.0976552088</v>
      </c>
      <c r="X17" s="30">
        <f t="shared" si="0"/>
        <v>4047569.0976552088</v>
      </c>
      <c r="Y17" s="30">
        <f t="shared" si="0"/>
        <v>4047569.0976552088</v>
      </c>
      <c r="Z17" s="30">
        <f>'5yr Fcast'!Q18/12</f>
        <v>4269021.9190850165</v>
      </c>
      <c r="AA17" s="30">
        <f>Z17</f>
        <v>4269021.9190850165</v>
      </c>
      <c r="AB17" s="30">
        <f t="shared" ref="AB17:AK17" si="1">AA17</f>
        <v>4269021.9190850165</v>
      </c>
      <c r="AC17" s="30">
        <f t="shared" si="1"/>
        <v>4269021.9190850165</v>
      </c>
      <c r="AD17" s="30">
        <f t="shared" si="1"/>
        <v>4269021.9190850165</v>
      </c>
      <c r="AE17" s="30">
        <f t="shared" si="1"/>
        <v>4269021.9190850165</v>
      </c>
      <c r="AF17" s="30">
        <f t="shared" si="1"/>
        <v>4269021.9190850165</v>
      </c>
      <c r="AG17" s="30">
        <f t="shared" si="1"/>
        <v>4269021.9190850165</v>
      </c>
      <c r="AH17" s="30">
        <f t="shared" si="1"/>
        <v>4269021.9190850165</v>
      </c>
      <c r="AI17" s="30">
        <f t="shared" si="1"/>
        <v>4269021.9190850165</v>
      </c>
      <c r="AJ17" s="30">
        <f t="shared" si="1"/>
        <v>4269021.9190850165</v>
      </c>
      <c r="AK17" s="30">
        <f t="shared" si="1"/>
        <v>4269021.9190850165</v>
      </c>
    </row>
    <row r="19" spans="1:37" x14ac:dyDescent="0.25">
      <c r="A19" s="29" t="s">
        <v>64</v>
      </c>
      <c r="B19" s="30">
        <f>'Non Exec PSA Recalc'!C19</f>
        <v>51639.584718419872</v>
      </c>
      <c r="C19" s="30">
        <f>'Non Exec PSA Recalc'!D19</f>
        <v>51639.584718419872</v>
      </c>
      <c r="D19" s="30">
        <f>'Non Exec PSA Recalc'!E19</f>
        <v>73124.247595760506</v>
      </c>
      <c r="E19" s="30">
        <f>'Non Exec PSA Recalc'!F19</f>
        <v>73124.247595760506</v>
      </c>
      <c r="F19" s="30">
        <f>'Non Exec PSA Recalc'!G19</f>
        <v>73124.247595760506</v>
      </c>
      <c r="G19" s="30">
        <f>'Non Exec PSA Recalc'!H19</f>
        <v>73124.247595760506</v>
      </c>
      <c r="H19" s="30">
        <f>'Non Exec PSA Recalc'!I19</f>
        <v>73124.247595760506</v>
      </c>
      <c r="I19" s="30">
        <f>'Non Exec PSA Recalc'!J19</f>
        <v>73124.247595760506</v>
      </c>
      <c r="J19" s="30">
        <f>'Non Exec PSA Recalc'!K19</f>
        <v>73124.247595760506</v>
      </c>
      <c r="K19" s="30">
        <f>'Non Exec PSA Recalc'!L19</f>
        <v>73124.247595760506</v>
      </c>
      <c r="L19" s="30">
        <f>'Non Exec PSA Recalc'!M19</f>
        <v>73124.247595760506</v>
      </c>
      <c r="M19" s="30">
        <f>'Non Exec PSA Recalc'!N19</f>
        <v>73124.247595760506</v>
      </c>
      <c r="N19" s="30">
        <f>'Non Exec PSA Recalc'!C29</f>
        <v>42611.902470297944</v>
      </c>
      <c r="O19" s="30">
        <f>'Non Exec PSA Recalc'!D29</f>
        <v>42611.902470297944</v>
      </c>
      <c r="P19" s="30">
        <f>'Non Exec PSA Recalc'!E29</f>
        <v>65253.227544198227</v>
      </c>
      <c r="Q19" s="30">
        <f>'Non Exec PSA Recalc'!F29</f>
        <v>65253.227544198227</v>
      </c>
      <c r="R19" s="30">
        <f>'Non Exec PSA Recalc'!G29</f>
        <v>65253.227544198227</v>
      </c>
      <c r="S19" s="30">
        <f>'Non Exec PSA Recalc'!H29</f>
        <v>65253.227544198227</v>
      </c>
      <c r="T19" s="30">
        <f>'Non Exec PSA Recalc'!I29</f>
        <v>65253.227544198227</v>
      </c>
      <c r="U19" s="30">
        <f>'Non Exec PSA Recalc'!J29</f>
        <v>65253.227544198227</v>
      </c>
      <c r="V19" s="30">
        <f>'Non Exec PSA Recalc'!K29</f>
        <v>65253.227544198227</v>
      </c>
      <c r="W19" s="30">
        <f>'Non Exec PSA Recalc'!L29</f>
        <v>65253.227544198227</v>
      </c>
      <c r="X19" s="30">
        <f>'Non Exec PSA Recalc'!M29</f>
        <v>65253.227544198227</v>
      </c>
      <c r="Y19" s="30">
        <f>'Non Exec PSA Recalc'!N29</f>
        <v>65253.227544198227</v>
      </c>
      <c r="Z19" s="30">
        <f>'Non Exec PSA Recalc'!C39</f>
        <v>46247.030175472617</v>
      </c>
      <c r="AA19" s="30">
        <f>'Non Exec PSA Recalc'!D39</f>
        <v>46281.232944751893</v>
      </c>
      <c r="AB19" s="30">
        <f>'Non Exec PSA Recalc'!E39</f>
        <v>70197.3048163692</v>
      </c>
      <c r="AC19" s="30">
        <f>'Non Exec PSA Recalc'!F39</f>
        <v>70197.3048163692</v>
      </c>
      <c r="AD19" s="30">
        <f>'Non Exec PSA Recalc'!G39</f>
        <v>70197.3048163692</v>
      </c>
      <c r="AE19" s="30">
        <f>'Non Exec PSA Recalc'!H39</f>
        <v>70197.3048163692</v>
      </c>
      <c r="AF19" s="30">
        <f>'Non Exec PSA Recalc'!I39</f>
        <v>70197.3048163692</v>
      </c>
      <c r="AG19" s="30">
        <f>'Non Exec PSA Recalc'!J39</f>
        <v>70197.3048163692</v>
      </c>
      <c r="AH19" s="30">
        <f>'Non Exec PSA Recalc'!K39</f>
        <v>70197.3048163692</v>
      </c>
      <c r="AI19" s="30">
        <f>'Non Exec PSA Recalc'!L39</f>
        <v>70197.3048163692</v>
      </c>
      <c r="AJ19" s="30">
        <f>'Non Exec PSA Recalc'!M39</f>
        <v>70197.3048163692</v>
      </c>
      <c r="AK19" s="30">
        <f>'Non Exec PSA Recalc'!N39</f>
        <v>70197.3048163692</v>
      </c>
    </row>
    <row r="21" spans="1:37" ht="15.75" thickBot="1" x14ac:dyDescent="0.3">
      <c r="A21" s="31" t="s">
        <v>65</v>
      </c>
      <c r="B21" s="32">
        <f>B17+B19</f>
        <v>2943597.61581907</v>
      </c>
      <c r="C21" s="32">
        <f t="shared" ref="C21:AK21" si="2">C17+C19</f>
        <v>3218539.8231097697</v>
      </c>
      <c r="D21" s="32">
        <f t="shared" si="2"/>
        <v>3627021.0094588096</v>
      </c>
      <c r="E21" s="32">
        <f t="shared" si="2"/>
        <v>3609508.6370965107</v>
      </c>
      <c r="F21" s="32">
        <f t="shared" si="2"/>
        <v>3627021.0171286096</v>
      </c>
      <c r="G21" s="32">
        <f t="shared" si="2"/>
        <v>3609508.7622774108</v>
      </c>
      <c r="H21" s="32">
        <f t="shared" si="2"/>
        <v>3627020.9231052096</v>
      </c>
      <c r="I21" s="32">
        <f t="shared" si="2"/>
        <v>3627021.0557733099</v>
      </c>
      <c r="J21" s="32">
        <f t="shared" si="2"/>
        <v>3609508.6752930111</v>
      </c>
      <c r="K21" s="32">
        <f t="shared" si="2"/>
        <v>3625369.7989589092</v>
      </c>
      <c r="L21" s="32">
        <f t="shared" si="2"/>
        <v>3607356.7080294103</v>
      </c>
      <c r="M21" s="32">
        <f t="shared" si="2"/>
        <v>7725094.3874864113</v>
      </c>
      <c r="N21" s="32">
        <f t="shared" si="2"/>
        <v>4090181.0001255069</v>
      </c>
      <c r="O21" s="32">
        <f t="shared" si="2"/>
        <v>4090181.0001255069</v>
      </c>
      <c r="P21" s="32">
        <f t="shared" si="2"/>
        <v>4112822.3251994071</v>
      </c>
      <c r="Q21" s="32">
        <f t="shared" si="2"/>
        <v>4112822.3251994071</v>
      </c>
      <c r="R21" s="32">
        <f t="shared" si="2"/>
        <v>4112822.3251994071</v>
      </c>
      <c r="S21" s="32">
        <f t="shared" si="2"/>
        <v>4112822.3251994071</v>
      </c>
      <c r="T21" s="32">
        <f t="shared" si="2"/>
        <v>4112822.3251994071</v>
      </c>
      <c r="U21" s="32">
        <f t="shared" si="2"/>
        <v>4112822.3251994071</v>
      </c>
      <c r="V21" s="32">
        <f t="shared" si="2"/>
        <v>4112822.3251994071</v>
      </c>
      <c r="W21" s="32">
        <f t="shared" si="2"/>
        <v>4112822.3251994071</v>
      </c>
      <c r="X21" s="32">
        <f t="shared" si="2"/>
        <v>4112822.3251994071</v>
      </c>
      <c r="Y21" s="32">
        <f t="shared" si="2"/>
        <v>4112822.3251994071</v>
      </c>
      <c r="Z21" s="32">
        <f t="shared" si="2"/>
        <v>4315268.9492604891</v>
      </c>
      <c r="AA21" s="32">
        <f t="shared" si="2"/>
        <v>4315303.1520297686</v>
      </c>
      <c r="AB21" s="32">
        <f t="shared" si="2"/>
        <v>4339219.2239013854</v>
      </c>
      <c r="AC21" s="32">
        <f t="shared" si="2"/>
        <v>4339219.2239013854</v>
      </c>
      <c r="AD21" s="32">
        <f t="shared" si="2"/>
        <v>4339219.2239013854</v>
      </c>
      <c r="AE21" s="32">
        <f t="shared" si="2"/>
        <v>4339219.2239013854</v>
      </c>
      <c r="AF21" s="32">
        <f t="shared" si="2"/>
        <v>4339219.2239013854</v>
      </c>
      <c r="AG21" s="32">
        <f t="shared" si="2"/>
        <v>4339219.2239013854</v>
      </c>
      <c r="AH21" s="32">
        <f t="shared" si="2"/>
        <v>4339219.2239013854</v>
      </c>
      <c r="AI21" s="32">
        <f t="shared" si="2"/>
        <v>4339219.2239013854</v>
      </c>
      <c r="AJ21" s="32">
        <f t="shared" si="2"/>
        <v>4339219.2239013854</v>
      </c>
      <c r="AK21" s="32">
        <f t="shared" si="2"/>
        <v>4339219.2239013854</v>
      </c>
    </row>
    <row r="22" spans="1:37" ht="15.75" thickTop="1" x14ac:dyDescent="0.25"/>
    <row r="24" spans="1:37" s="34" customFormat="1" x14ac:dyDescent="0.25">
      <c r="A24" s="33" t="s">
        <v>70</v>
      </c>
      <c r="B24" s="33">
        <f>-B21</f>
        <v>-2943597.61581907</v>
      </c>
      <c r="C24" s="33">
        <f t="shared" ref="C24:AK24" si="3">-C21</f>
        <v>-3218539.8231097697</v>
      </c>
      <c r="D24" s="33">
        <f t="shared" si="3"/>
        <v>-3627021.0094588096</v>
      </c>
      <c r="E24" s="33">
        <f t="shared" si="3"/>
        <v>-3609508.6370965107</v>
      </c>
      <c r="F24" s="33">
        <f t="shared" si="3"/>
        <v>-3627021.0171286096</v>
      </c>
      <c r="G24" s="33">
        <f t="shared" si="3"/>
        <v>-3609508.7622774108</v>
      </c>
      <c r="H24" s="33">
        <f t="shared" si="3"/>
        <v>-3627020.9231052096</v>
      </c>
      <c r="I24" s="33">
        <f t="shared" si="3"/>
        <v>-3627021.0557733099</v>
      </c>
      <c r="J24" s="33">
        <f t="shared" si="3"/>
        <v>-3609508.6752930111</v>
      </c>
      <c r="K24" s="33">
        <f t="shared" si="3"/>
        <v>-3625369.7989589092</v>
      </c>
      <c r="L24" s="33">
        <f t="shared" si="3"/>
        <v>-3607356.7080294103</v>
      </c>
      <c r="M24" s="33">
        <f t="shared" si="3"/>
        <v>-7725094.3874864113</v>
      </c>
      <c r="N24" s="33">
        <f t="shared" si="3"/>
        <v>-4090181.0001255069</v>
      </c>
      <c r="O24" s="33">
        <f t="shared" si="3"/>
        <v>-4090181.0001255069</v>
      </c>
      <c r="P24" s="33">
        <f t="shared" si="3"/>
        <v>-4112822.3251994071</v>
      </c>
      <c r="Q24" s="33">
        <f t="shared" si="3"/>
        <v>-4112822.3251994071</v>
      </c>
      <c r="R24" s="33">
        <f t="shared" si="3"/>
        <v>-4112822.3251994071</v>
      </c>
      <c r="S24" s="33">
        <f t="shared" si="3"/>
        <v>-4112822.3251994071</v>
      </c>
      <c r="T24" s="33">
        <f t="shared" si="3"/>
        <v>-4112822.3251994071</v>
      </c>
      <c r="U24" s="33">
        <f t="shared" si="3"/>
        <v>-4112822.3251994071</v>
      </c>
      <c r="V24" s="33">
        <f t="shared" si="3"/>
        <v>-4112822.3251994071</v>
      </c>
      <c r="W24" s="33">
        <f t="shared" si="3"/>
        <v>-4112822.3251994071</v>
      </c>
      <c r="X24" s="33">
        <f t="shared" si="3"/>
        <v>-4112822.3251994071</v>
      </c>
      <c r="Y24" s="33">
        <f t="shared" si="3"/>
        <v>-4112822.3251994071</v>
      </c>
      <c r="Z24" s="33">
        <f t="shared" si="3"/>
        <v>-4315268.9492604891</v>
      </c>
      <c r="AA24" s="33">
        <f t="shared" si="3"/>
        <v>-4315303.1520297686</v>
      </c>
      <c r="AB24" s="33">
        <f t="shared" si="3"/>
        <v>-4339219.2239013854</v>
      </c>
      <c r="AC24" s="33">
        <f t="shared" si="3"/>
        <v>-4339219.2239013854</v>
      </c>
      <c r="AD24" s="33">
        <f t="shared" si="3"/>
        <v>-4339219.2239013854</v>
      </c>
      <c r="AE24" s="33">
        <f t="shared" si="3"/>
        <v>-4339219.2239013854</v>
      </c>
      <c r="AF24" s="33">
        <f t="shared" si="3"/>
        <v>-4339219.2239013854</v>
      </c>
      <c r="AG24" s="33">
        <f t="shared" si="3"/>
        <v>-4339219.2239013854</v>
      </c>
      <c r="AH24" s="33">
        <f t="shared" si="3"/>
        <v>-4339219.2239013854</v>
      </c>
      <c r="AI24" s="33">
        <f t="shared" si="3"/>
        <v>-4339219.2239013854</v>
      </c>
      <c r="AJ24" s="33">
        <f t="shared" si="3"/>
        <v>-4339219.2239013854</v>
      </c>
      <c r="AK24" s="33">
        <f t="shared" si="3"/>
        <v>-4339219.2239013854</v>
      </c>
    </row>
    <row r="25" spans="1:37" s="34" customFormat="1" x14ac:dyDescent="0.25">
      <c r="A25" s="33" t="s">
        <v>71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>
        <f>SUM(B24:M24)</f>
        <v>-46456568.413536444</v>
      </c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>
        <f t="shared" ref="Y25" si="4">SUM(N24:Y24)</f>
        <v>-49308585.252245091</v>
      </c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>
        <f t="shared" ref="AK25" si="5">SUM(Z24:AK24)</f>
        <v>-52022764.340304099</v>
      </c>
    </row>
    <row r="26" spans="1:37" s="34" customForma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</row>
    <row r="28" spans="1:37" ht="15.75" thickBot="1" x14ac:dyDescent="0.3">
      <c r="Y28" s="30">
        <f>Y25-Y49</f>
        <v>82249.83328589052</v>
      </c>
      <c r="AK28" s="30">
        <f>AK25-AK49</f>
        <v>88614.17561981827</v>
      </c>
    </row>
    <row r="29" spans="1:37" x14ac:dyDescent="0.25">
      <c r="A29" s="39" t="s">
        <v>69</v>
      </c>
    </row>
    <row r="30" spans="1:37" ht="15.75" thickBot="1" x14ac:dyDescent="0.3">
      <c r="A30" s="40" t="s">
        <v>66</v>
      </c>
      <c r="Y30" s="29">
        <v>0.96268644678945725</v>
      </c>
      <c r="AK30" s="29">
        <v>0.96301787844551801</v>
      </c>
    </row>
    <row r="31" spans="1:37" x14ac:dyDescent="0.25">
      <c r="A31" s="29" t="s">
        <v>74</v>
      </c>
      <c r="Y31" s="56">
        <f>Y28*Y30</f>
        <v>79180.799755019179</v>
      </c>
      <c r="AK31" s="56">
        <f>AK28*AK30</f>
        <v>85337.035405595932</v>
      </c>
    </row>
    <row r="34" spans="1:37" s="55" customFormat="1" x14ac:dyDescent="0.25"/>
    <row r="35" spans="1:37" x14ac:dyDescent="0.25">
      <c r="A35" s="29" t="s">
        <v>73</v>
      </c>
    </row>
    <row r="36" spans="1:37" x14ac:dyDescent="0.25">
      <c r="A36" s="29" t="s">
        <v>62</v>
      </c>
      <c r="B36" s="29" t="s">
        <v>26</v>
      </c>
      <c r="C36" s="29" t="s">
        <v>27</v>
      </c>
      <c r="D36" s="29" t="s">
        <v>28</v>
      </c>
      <c r="E36" s="29" t="s">
        <v>29</v>
      </c>
      <c r="F36" s="29" t="s">
        <v>30</v>
      </c>
      <c r="G36" s="29" t="s">
        <v>31</v>
      </c>
      <c r="H36" s="29" t="s">
        <v>32</v>
      </c>
      <c r="I36" s="29" t="s">
        <v>33</v>
      </c>
      <c r="J36" s="29" t="s">
        <v>34</v>
      </c>
      <c r="K36" s="29" t="s">
        <v>35</v>
      </c>
      <c r="L36" s="29" t="s">
        <v>36</v>
      </c>
      <c r="M36" s="29" t="s">
        <v>37</v>
      </c>
      <c r="N36" s="29" t="s">
        <v>38</v>
      </c>
      <c r="O36" s="29" t="s">
        <v>39</v>
      </c>
      <c r="P36" s="29" t="s">
        <v>40</v>
      </c>
      <c r="Q36" s="29" t="s">
        <v>41</v>
      </c>
      <c r="R36" s="29" t="s">
        <v>42</v>
      </c>
      <c r="S36" s="29" t="s">
        <v>43</v>
      </c>
      <c r="T36" s="29" t="s">
        <v>44</v>
      </c>
      <c r="U36" s="29" t="s">
        <v>45</v>
      </c>
      <c r="V36" s="29" t="s">
        <v>46</v>
      </c>
      <c r="W36" s="29" t="s">
        <v>47</v>
      </c>
      <c r="X36" s="29" t="s">
        <v>48</v>
      </c>
      <c r="Y36" s="29" t="s">
        <v>49</v>
      </c>
      <c r="Z36" s="29" t="s">
        <v>50</v>
      </c>
      <c r="AA36" s="29" t="s">
        <v>51</v>
      </c>
      <c r="AB36" s="29" t="s">
        <v>52</v>
      </c>
      <c r="AC36" s="29" t="s">
        <v>53</v>
      </c>
      <c r="AD36" s="29" t="s">
        <v>54</v>
      </c>
      <c r="AE36" s="29" t="s">
        <v>55</v>
      </c>
      <c r="AF36" s="29" t="s">
        <v>56</v>
      </c>
      <c r="AG36" s="29" t="s">
        <v>57</v>
      </c>
      <c r="AH36" s="29" t="s">
        <v>58</v>
      </c>
      <c r="AI36" s="29" t="s">
        <v>59</v>
      </c>
      <c r="AJ36" s="29" t="s">
        <v>60</v>
      </c>
      <c r="AK36" s="29" t="s">
        <v>61</v>
      </c>
    </row>
    <row r="38" spans="1:37" x14ac:dyDescent="0.25">
      <c r="A38" s="29" t="s">
        <v>68</v>
      </c>
    </row>
    <row r="41" spans="1:37" x14ac:dyDescent="0.25">
      <c r="A41" s="29" t="s">
        <v>63</v>
      </c>
      <c r="B41" s="30">
        <v>2891958.0311006503</v>
      </c>
      <c r="C41" s="30">
        <v>3166900.23839135</v>
      </c>
      <c r="D41" s="30">
        <v>3553896.7618630491</v>
      </c>
      <c r="E41" s="30">
        <v>3536384.3895007502</v>
      </c>
      <c r="F41" s="30">
        <v>3553896.7695328491</v>
      </c>
      <c r="G41" s="30">
        <v>3536384.5146816503</v>
      </c>
      <c r="H41" s="30">
        <v>3553896.6755094491</v>
      </c>
      <c r="I41" s="30">
        <v>3553896.8081775494</v>
      </c>
      <c r="J41" s="30">
        <v>3536384.4276972506</v>
      </c>
      <c r="K41" s="30">
        <v>3552245.5513631487</v>
      </c>
      <c r="L41" s="30">
        <v>3534232.4604336498</v>
      </c>
      <c r="M41" s="30">
        <v>7651970.1398906512</v>
      </c>
      <c r="N41" s="30">
        <v>4047569.0976552088</v>
      </c>
      <c r="O41" s="30">
        <v>4047569.0976552088</v>
      </c>
      <c r="P41" s="30">
        <v>4047569.0976552088</v>
      </c>
      <c r="Q41" s="30">
        <v>4047569.0976552088</v>
      </c>
      <c r="R41" s="30">
        <v>4047569.0976552088</v>
      </c>
      <c r="S41" s="30">
        <v>4047569.0976552088</v>
      </c>
      <c r="T41" s="30">
        <v>4047569.0976552088</v>
      </c>
      <c r="U41" s="30">
        <v>4047569.0976552088</v>
      </c>
      <c r="V41" s="30">
        <v>4047569.0976552088</v>
      </c>
      <c r="W41" s="30">
        <v>4047569.0976552088</v>
      </c>
      <c r="X41" s="30">
        <v>4047569.0976552088</v>
      </c>
      <c r="Y41" s="30">
        <v>4047569.0976552088</v>
      </c>
      <c r="Z41" s="30">
        <v>4269021.9190850165</v>
      </c>
      <c r="AA41" s="30">
        <v>4269021.9190850165</v>
      </c>
      <c r="AB41" s="30">
        <v>4269021.9190850165</v>
      </c>
      <c r="AC41" s="30">
        <v>4269021.9190850165</v>
      </c>
      <c r="AD41" s="30">
        <v>4269021.9190850165</v>
      </c>
      <c r="AE41" s="30">
        <v>4269021.9190850165</v>
      </c>
      <c r="AF41" s="30">
        <v>4269021.9190850165</v>
      </c>
      <c r="AG41" s="30">
        <v>4269021.9190850165</v>
      </c>
      <c r="AH41" s="30">
        <v>4269021.9190850165</v>
      </c>
      <c r="AI41" s="30">
        <v>4269021.9190850165</v>
      </c>
      <c r="AJ41" s="30">
        <v>4269021.9190850165</v>
      </c>
      <c r="AK41" s="30">
        <v>4269021.9190850165</v>
      </c>
    </row>
    <row r="43" spans="1:37" x14ac:dyDescent="0.25">
      <c r="A43" s="29" t="s">
        <v>64</v>
      </c>
      <c r="B43" s="30">
        <v>57178.421220722208</v>
      </c>
      <c r="C43" s="30">
        <v>57178.421220722208</v>
      </c>
      <c r="D43" s="30">
        <v>80967.518489500275</v>
      </c>
      <c r="E43" s="30">
        <v>80967.518489500275</v>
      </c>
      <c r="F43" s="30">
        <v>80967.518489500275</v>
      </c>
      <c r="G43" s="30">
        <v>80967.518489500275</v>
      </c>
      <c r="H43" s="30">
        <v>80967.518489500275</v>
      </c>
      <c r="I43" s="30">
        <v>80967.518489500275</v>
      </c>
      <c r="J43" s="30">
        <v>80967.518489500275</v>
      </c>
      <c r="K43" s="30">
        <v>80967.518489500275</v>
      </c>
      <c r="L43" s="30">
        <v>80967.518489500275</v>
      </c>
      <c r="M43" s="30">
        <v>80967.518489500275</v>
      </c>
      <c r="N43" s="30">
        <v>47362.553759216295</v>
      </c>
      <c r="O43" s="30">
        <v>47362.553759216295</v>
      </c>
      <c r="P43" s="30">
        <v>72528.080615004103</v>
      </c>
      <c r="Q43" s="30">
        <v>72528.080615004103</v>
      </c>
      <c r="R43" s="30">
        <v>72528.080615004103</v>
      </c>
      <c r="S43" s="30">
        <v>72528.080615004103</v>
      </c>
      <c r="T43" s="30">
        <v>72528.080615004103</v>
      </c>
      <c r="U43" s="30">
        <v>72528.080615004103</v>
      </c>
      <c r="V43" s="30">
        <v>72528.080615004103</v>
      </c>
      <c r="W43" s="30">
        <v>72528.080615004103</v>
      </c>
      <c r="X43" s="30">
        <v>72528.080615004103</v>
      </c>
      <c r="Y43" s="30">
        <v>72528.080615004103</v>
      </c>
      <c r="Z43" s="30">
        <v>51440.964996024901</v>
      </c>
      <c r="AA43" s="30">
        <v>51440.964996024901</v>
      </c>
      <c r="AB43" s="30">
        <v>78023.355691167118</v>
      </c>
      <c r="AC43" s="30">
        <v>78023.355691167118</v>
      </c>
      <c r="AD43" s="30">
        <v>78023.355691167118</v>
      </c>
      <c r="AE43" s="30">
        <v>78023.355691167118</v>
      </c>
      <c r="AF43" s="30">
        <v>78023.355691167118</v>
      </c>
      <c r="AG43" s="30">
        <v>78023.355691167118</v>
      </c>
      <c r="AH43" s="30">
        <v>78023.355691167118</v>
      </c>
      <c r="AI43" s="30">
        <v>78023.355691167118</v>
      </c>
      <c r="AJ43" s="30">
        <v>78023.355691167118</v>
      </c>
      <c r="AK43" s="30">
        <v>78023.355691167118</v>
      </c>
    </row>
    <row r="45" spans="1:37" x14ac:dyDescent="0.25">
      <c r="A45" s="29" t="s">
        <v>65</v>
      </c>
      <c r="B45" s="30">
        <v>2949136.4523213725</v>
      </c>
      <c r="C45" s="30">
        <v>3224078.6596120722</v>
      </c>
      <c r="D45" s="30">
        <v>3634864.2803525496</v>
      </c>
      <c r="E45" s="30">
        <v>3617351.9079902507</v>
      </c>
      <c r="F45" s="30">
        <v>3634864.2880223496</v>
      </c>
      <c r="G45" s="30">
        <v>3617352.0331711508</v>
      </c>
      <c r="H45" s="30">
        <v>3634864.1939989496</v>
      </c>
      <c r="I45" s="30">
        <v>3634864.3266670499</v>
      </c>
      <c r="J45" s="30">
        <v>3617351.9461867511</v>
      </c>
      <c r="K45" s="30">
        <v>3633213.0698526492</v>
      </c>
      <c r="L45" s="30">
        <v>3615199.9789231503</v>
      </c>
      <c r="M45" s="30">
        <v>7732937.6583801517</v>
      </c>
      <c r="N45" s="30">
        <v>4094931.6514144251</v>
      </c>
      <c r="O45" s="30">
        <v>4094931.6514144251</v>
      </c>
      <c r="P45" s="30">
        <v>4120097.1782702128</v>
      </c>
      <c r="Q45" s="30">
        <v>4120097.1782702128</v>
      </c>
      <c r="R45" s="30">
        <v>4120097.1782702128</v>
      </c>
      <c r="S45" s="30">
        <v>4120097.1782702128</v>
      </c>
      <c r="T45" s="30">
        <v>4120097.1782702128</v>
      </c>
      <c r="U45" s="30">
        <v>4120097.1782702128</v>
      </c>
      <c r="V45" s="30">
        <v>4120097.1782702128</v>
      </c>
      <c r="W45" s="30">
        <v>4120097.1782702128</v>
      </c>
      <c r="X45" s="30">
        <v>4120097.1782702128</v>
      </c>
      <c r="Y45" s="30">
        <v>4120097.1782702128</v>
      </c>
      <c r="Z45" s="30">
        <v>4320462.8840810414</v>
      </c>
      <c r="AA45" s="30">
        <v>4320462.8840810414</v>
      </c>
      <c r="AB45" s="30">
        <v>4347045.274776184</v>
      </c>
      <c r="AC45" s="30">
        <v>4347045.274776184</v>
      </c>
      <c r="AD45" s="30">
        <v>4347045.274776184</v>
      </c>
      <c r="AE45" s="30">
        <v>4347045.274776184</v>
      </c>
      <c r="AF45" s="30">
        <v>4347045.274776184</v>
      </c>
      <c r="AG45" s="30">
        <v>4347045.274776184</v>
      </c>
      <c r="AH45" s="30">
        <v>4347045.274776184</v>
      </c>
      <c r="AI45" s="30">
        <v>4347045.274776184</v>
      </c>
      <c r="AJ45" s="30">
        <v>4347045.274776184</v>
      </c>
      <c r="AK45" s="30">
        <v>4347045.274776184</v>
      </c>
    </row>
    <row r="48" spans="1:37" x14ac:dyDescent="0.25">
      <c r="A48" s="30" t="s">
        <v>70</v>
      </c>
      <c r="B48" s="30">
        <v>-2949136.4523213725</v>
      </c>
      <c r="C48" s="30">
        <v>-3224078.6596120722</v>
      </c>
      <c r="D48" s="30">
        <v>-3634864.2803525496</v>
      </c>
      <c r="E48" s="30">
        <v>-3617351.9079902507</v>
      </c>
      <c r="F48" s="30">
        <v>-3634864.2880223496</v>
      </c>
      <c r="G48" s="30">
        <v>-3617352.0331711508</v>
      </c>
      <c r="H48" s="30">
        <v>-3634864.1939989496</v>
      </c>
      <c r="I48" s="30">
        <v>-3634864.3266670499</v>
      </c>
      <c r="J48" s="30">
        <v>-3617351.9461867511</v>
      </c>
      <c r="K48" s="30">
        <v>-3633213.0698526492</v>
      </c>
      <c r="L48" s="30">
        <v>-3615199.9789231503</v>
      </c>
      <c r="M48" s="30">
        <v>-7732937.6583801517</v>
      </c>
      <c r="N48" s="30">
        <v>-4094931.6514144251</v>
      </c>
      <c r="O48" s="30">
        <v>-4094931.6514144251</v>
      </c>
      <c r="P48" s="30">
        <v>-4120097.1782702128</v>
      </c>
      <c r="Q48" s="30">
        <v>-4120097.1782702128</v>
      </c>
      <c r="R48" s="30">
        <v>-4120097.1782702128</v>
      </c>
      <c r="S48" s="30">
        <v>-4120097.1782702128</v>
      </c>
      <c r="T48" s="30">
        <v>-4120097.1782702128</v>
      </c>
      <c r="U48" s="30">
        <v>-4120097.1782702128</v>
      </c>
      <c r="V48" s="30">
        <v>-4120097.1782702128</v>
      </c>
      <c r="W48" s="30">
        <v>-4120097.1782702128</v>
      </c>
      <c r="X48" s="30">
        <v>-4120097.1782702128</v>
      </c>
      <c r="Y48" s="30">
        <v>-4120097.1782702128</v>
      </c>
      <c r="Z48" s="30">
        <v>-4320462.8840810414</v>
      </c>
      <c r="AA48" s="30">
        <v>-4320462.8840810414</v>
      </c>
      <c r="AB48" s="30">
        <v>-4347045.274776184</v>
      </c>
      <c r="AC48" s="30">
        <v>-4347045.274776184</v>
      </c>
      <c r="AD48" s="30">
        <v>-4347045.274776184</v>
      </c>
      <c r="AE48" s="30">
        <v>-4347045.274776184</v>
      </c>
      <c r="AF48" s="30">
        <v>-4347045.274776184</v>
      </c>
      <c r="AG48" s="30">
        <v>-4347045.274776184</v>
      </c>
      <c r="AH48" s="30">
        <v>-4347045.274776184</v>
      </c>
      <c r="AI48" s="30">
        <v>-4347045.274776184</v>
      </c>
      <c r="AJ48" s="30">
        <v>-4347045.274776184</v>
      </c>
      <c r="AK48" s="30">
        <v>-4347045.274776184</v>
      </c>
    </row>
    <row r="49" spans="1:37" x14ac:dyDescent="0.25">
      <c r="A49" s="30" t="s">
        <v>71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>
        <v>-46546078.795478448</v>
      </c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>
        <v>-49390835.085530981</v>
      </c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>
        <v>-52111378.515923917</v>
      </c>
    </row>
    <row r="50" spans="1:37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3" spans="1:37" x14ac:dyDescent="0.25">
      <c r="A53" s="29" t="s">
        <v>69</v>
      </c>
    </row>
    <row r="54" spans="1:37" x14ac:dyDescent="0.25">
      <c r="A54" s="29" t="s">
        <v>66</v>
      </c>
    </row>
  </sheetData>
  <pageMargins left="0.53" right="0.39" top="0.75" bottom="0.75" header="0.3" footer="0.3"/>
  <pageSetup scale="52" orientation="landscape" r:id="rId1"/>
  <colBreaks count="2" manualBreakCount="2">
    <brk id="13" min="6" max="27" man="1"/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zoomScale="90" zoomScaleNormal="90" workbookViewId="0">
      <selection sqref="A1:A2"/>
    </sheetView>
  </sheetViews>
  <sheetFormatPr defaultColWidth="9.140625" defaultRowHeight="15" x14ac:dyDescent="0.25"/>
  <cols>
    <col min="1" max="1" width="4.5703125" style="21" customWidth="1"/>
    <col min="2" max="2" width="24.140625" style="22" customWidth="1"/>
    <col min="3" max="17" width="14.5703125" style="22" bestFit="1" customWidth="1"/>
    <col min="18" max="16384" width="9.140625" style="22"/>
  </cols>
  <sheetData>
    <row r="1" spans="1:17" x14ac:dyDescent="0.25">
      <c r="A1" s="60" t="s">
        <v>78</v>
      </c>
    </row>
    <row r="2" spans="1:17" x14ac:dyDescent="0.25">
      <c r="A2" s="60" t="s">
        <v>76</v>
      </c>
    </row>
    <row r="8" spans="1:17" x14ac:dyDescent="0.25">
      <c r="A8" s="21" t="s">
        <v>17</v>
      </c>
      <c r="C8" s="23">
        <v>44197</v>
      </c>
      <c r="D8" s="23">
        <v>44228</v>
      </c>
      <c r="E8" s="23">
        <v>44256</v>
      </c>
      <c r="F8" s="23">
        <v>44287</v>
      </c>
      <c r="G8" s="23">
        <v>44317</v>
      </c>
      <c r="H8" s="23">
        <v>44348</v>
      </c>
      <c r="I8" s="23">
        <v>44378</v>
      </c>
      <c r="J8" s="23">
        <v>44409</v>
      </c>
      <c r="K8" s="23">
        <v>44440</v>
      </c>
      <c r="L8" s="23">
        <v>44470</v>
      </c>
      <c r="M8" s="23">
        <v>44501</v>
      </c>
      <c r="N8" s="23">
        <v>44531</v>
      </c>
      <c r="O8" s="24">
        <v>2021</v>
      </c>
      <c r="P8" s="24">
        <v>2022</v>
      </c>
      <c r="Q8" s="24">
        <v>2023</v>
      </c>
    </row>
    <row r="9" spans="1:17" x14ac:dyDescent="0.25">
      <c r="B9" s="22" t="s">
        <v>18</v>
      </c>
      <c r="C9" s="25">
        <v>2843125.175423</v>
      </c>
      <c r="D9" s="25">
        <v>3290901.9371535</v>
      </c>
      <c r="E9" s="25">
        <v>3907327.1864554998</v>
      </c>
      <c r="F9" s="25">
        <v>3880831.1318736002</v>
      </c>
      <c r="G9" s="25">
        <v>3907327.2305517001</v>
      </c>
      <c r="H9" s="25">
        <v>3880831.2986311</v>
      </c>
      <c r="I9" s="25">
        <v>3907327.0648989999</v>
      </c>
      <c r="J9" s="25">
        <v>3907327.2535077999</v>
      </c>
      <c r="K9" s="25">
        <v>3880831.2020541001</v>
      </c>
      <c r="L9" s="25">
        <v>3905675.9701675</v>
      </c>
      <c r="M9" s="25">
        <v>3878276.0209055999</v>
      </c>
      <c r="N9" s="25">
        <v>10553905.9247951</v>
      </c>
      <c r="O9" s="25">
        <v>51743687.396417499</v>
      </c>
      <c r="P9" s="25">
        <v>55365799.4703665</v>
      </c>
      <c r="Q9" s="25">
        <v>59241484.988343</v>
      </c>
    </row>
    <row r="10" spans="1:17" x14ac:dyDescent="0.25">
      <c r="B10" s="22" t="s">
        <v>19</v>
      </c>
      <c r="C10" s="25">
        <v>1613885.4749113</v>
      </c>
      <c r="D10" s="25">
        <v>1613885.4749113</v>
      </c>
      <c r="E10" s="25">
        <v>1613885.4749113</v>
      </c>
      <c r="F10" s="25">
        <v>1613885.4749113</v>
      </c>
      <c r="G10" s="25">
        <v>1613885.4749113</v>
      </c>
      <c r="H10" s="25">
        <v>1613885.4749113</v>
      </c>
      <c r="I10" s="25">
        <v>1613885.4749113</v>
      </c>
      <c r="J10" s="25">
        <v>1613885.4749113</v>
      </c>
      <c r="K10" s="25">
        <v>1613885.4749113</v>
      </c>
      <c r="L10" s="25">
        <v>1613885.4749113</v>
      </c>
      <c r="M10" s="25">
        <v>1613885.4749113</v>
      </c>
      <c r="N10" s="25">
        <v>1613885.4749113</v>
      </c>
      <c r="O10" s="25">
        <v>19366625.698935602</v>
      </c>
      <c r="P10" s="25">
        <v>20722357.2457188</v>
      </c>
      <c r="Q10" s="25">
        <v>22172991.2881428</v>
      </c>
    </row>
    <row r="11" spans="1:17" x14ac:dyDescent="0.25">
      <c r="B11" s="26" t="s">
        <v>20</v>
      </c>
      <c r="C11" s="27">
        <v>57701.41499995</v>
      </c>
      <c r="D11" s="27">
        <v>57701.41499995</v>
      </c>
      <c r="E11" s="27">
        <v>57701.41499995</v>
      </c>
      <c r="F11" s="27">
        <v>57701.41499995</v>
      </c>
      <c r="G11" s="27">
        <v>57701.41499995</v>
      </c>
      <c r="H11" s="27">
        <v>57701.41499995</v>
      </c>
      <c r="I11" s="27">
        <v>57701.41499995</v>
      </c>
      <c r="J11" s="27">
        <v>57701.41499995</v>
      </c>
      <c r="K11" s="27">
        <v>57701.41499995</v>
      </c>
      <c r="L11" s="27">
        <v>57701.41499995</v>
      </c>
      <c r="M11" s="27">
        <v>57701.41499995</v>
      </c>
      <c r="N11" s="27">
        <v>57701.41499995</v>
      </c>
      <c r="O11" s="27">
        <v>692416.97999939998</v>
      </c>
      <c r="P11" s="27">
        <v>713189.41808099998</v>
      </c>
      <c r="Q11" s="27">
        <v>734585.24754180002</v>
      </c>
    </row>
    <row r="12" spans="1:17" x14ac:dyDescent="0.25">
      <c r="A12" s="21" t="s">
        <v>21</v>
      </c>
      <c r="B12" s="21"/>
      <c r="C12" s="28">
        <v>4514712.0653342502</v>
      </c>
      <c r="D12" s="28">
        <v>4962488.8270647498</v>
      </c>
      <c r="E12" s="28">
        <v>5578914.0763667496</v>
      </c>
      <c r="F12" s="28">
        <v>5552418.0217848504</v>
      </c>
      <c r="G12" s="28">
        <v>5578914.1204629494</v>
      </c>
      <c r="H12" s="28">
        <v>5552418.1885423502</v>
      </c>
      <c r="I12" s="28">
        <v>5578913.9548102496</v>
      </c>
      <c r="J12" s="28">
        <v>5578914.1434190497</v>
      </c>
      <c r="K12" s="28">
        <v>5552418.0919653503</v>
      </c>
      <c r="L12" s="28">
        <v>5577262.8600787492</v>
      </c>
      <c r="M12" s="28">
        <v>5549862.9108168492</v>
      </c>
      <c r="N12" s="28">
        <v>12225492.814706352</v>
      </c>
      <c r="O12" s="28">
        <v>71802730.07535249</v>
      </c>
      <c r="P12" s="28">
        <v>76801346.1341663</v>
      </c>
      <c r="Q12" s="28">
        <v>82149061.524027601</v>
      </c>
    </row>
    <row r="14" spans="1:17" x14ac:dyDescent="0.25">
      <c r="A14" s="21" t="s">
        <v>22</v>
      </c>
      <c r="C14" s="25">
        <v>-1011965.7126557</v>
      </c>
      <c r="D14" s="25">
        <v>-1184800.2670955001</v>
      </c>
      <c r="E14" s="25">
        <v>-1414228.9929258002</v>
      </c>
      <c r="F14" s="25">
        <v>-1405245.3107062001</v>
      </c>
      <c r="G14" s="25">
        <v>-1414229.0293522002</v>
      </c>
      <c r="H14" s="25">
        <v>-1405245.3522828</v>
      </c>
      <c r="I14" s="25">
        <v>-1414228.9577229002</v>
      </c>
      <c r="J14" s="25">
        <v>-1414229.0136636</v>
      </c>
      <c r="K14" s="25">
        <v>-1405245.3426901996</v>
      </c>
      <c r="L14" s="25">
        <v>-1414228.9871377002</v>
      </c>
      <c r="M14" s="25">
        <v>-1404842.1288052998</v>
      </c>
      <c r="N14" s="25">
        <v>-3962734.3532377998</v>
      </c>
      <c r="O14" s="25">
        <v>-18851223.448275696</v>
      </c>
      <c r="P14" s="25">
        <v>-20341299.542558197</v>
      </c>
      <c r="Q14" s="25">
        <v>-22309200.166075602</v>
      </c>
    </row>
    <row r="15" spans="1:17" x14ac:dyDescent="0.25">
      <c r="A15" s="21" t="s">
        <v>23</v>
      </c>
      <c r="C15" s="25">
        <v>-586483.96626719995</v>
      </c>
      <c r="D15" s="25">
        <v>-586483.96626719995</v>
      </c>
      <c r="E15" s="25">
        <v>-586483.96626719995</v>
      </c>
      <c r="F15" s="25">
        <v>-586483.96626719995</v>
      </c>
      <c r="G15" s="25">
        <v>-586483.96626719995</v>
      </c>
      <c r="H15" s="25">
        <v>-586483.96626719995</v>
      </c>
      <c r="I15" s="25">
        <v>-586483.96626719995</v>
      </c>
      <c r="J15" s="25">
        <v>-586483.96626719995</v>
      </c>
      <c r="K15" s="25">
        <v>-586483.96626719995</v>
      </c>
      <c r="L15" s="25">
        <v>-586483.96626719995</v>
      </c>
      <c r="M15" s="25">
        <v>-586483.96626719995</v>
      </c>
      <c r="N15" s="25">
        <v>-586483.96626719995</v>
      </c>
      <c r="O15" s="25">
        <v>-7037807.5952063994</v>
      </c>
      <c r="P15" s="25">
        <v>-7586210.1642624</v>
      </c>
      <c r="Q15" s="25">
        <v>-8292913.3163171988</v>
      </c>
    </row>
    <row r="16" spans="1:17" x14ac:dyDescent="0.25">
      <c r="A16" s="21" t="s">
        <v>24</v>
      </c>
      <c r="C16" s="25">
        <v>-24304.355310700001</v>
      </c>
      <c r="D16" s="25">
        <v>-24304.355310700001</v>
      </c>
      <c r="E16" s="25">
        <v>-24304.355310700001</v>
      </c>
      <c r="F16" s="25">
        <v>-24304.355310700001</v>
      </c>
      <c r="G16" s="25">
        <v>-24304.355310700001</v>
      </c>
      <c r="H16" s="25">
        <v>-24304.355310700001</v>
      </c>
      <c r="I16" s="25">
        <v>-24304.355310700001</v>
      </c>
      <c r="J16" s="25">
        <v>-24304.355310700001</v>
      </c>
      <c r="K16" s="25">
        <v>-24304.355310700001</v>
      </c>
      <c r="L16" s="25">
        <v>-24304.355310700001</v>
      </c>
      <c r="M16" s="25">
        <v>-24304.355310700001</v>
      </c>
      <c r="N16" s="25">
        <v>-24304.355310700001</v>
      </c>
      <c r="O16" s="25">
        <v>-291652.26372839994</v>
      </c>
      <c r="P16" s="25">
        <v>-303007.25548320002</v>
      </c>
      <c r="Q16" s="25">
        <v>-318685.01261459995</v>
      </c>
    </row>
    <row r="18" spans="1:17" ht="15.75" thickBot="1" x14ac:dyDescent="0.3">
      <c r="A18" s="57" t="s">
        <v>25</v>
      </c>
      <c r="B18" s="57"/>
      <c r="C18" s="58">
        <v>2891958.0311006503</v>
      </c>
      <c r="D18" s="58">
        <v>3166900.23839135</v>
      </c>
      <c r="E18" s="58">
        <v>3553896.7618630491</v>
      </c>
      <c r="F18" s="58">
        <v>3536384.3895007502</v>
      </c>
      <c r="G18" s="58">
        <v>3553896.7695328491</v>
      </c>
      <c r="H18" s="58">
        <v>3536384.5146816503</v>
      </c>
      <c r="I18" s="58">
        <v>3553896.6755094491</v>
      </c>
      <c r="J18" s="58">
        <v>3553896.8081775494</v>
      </c>
      <c r="K18" s="58">
        <v>3536384.4276972506</v>
      </c>
      <c r="L18" s="58">
        <v>3552245.5513631487</v>
      </c>
      <c r="M18" s="58">
        <v>3534232.4604336498</v>
      </c>
      <c r="N18" s="58">
        <v>7651970.1398906512</v>
      </c>
      <c r="O18" s="58">
        <v>45622046.768141985</v>
      </c>
      <c r="P18" s="58">
        <v>48570829.171862505</v>
      </c>
      <c r="Q18" s="58">
        <v>51228263.029020198</v>
      </c>
    </row>
    <row r="19" spans="1:17" ht="15.75" thickTop="1" x14ac:dyDescent="0.25"/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7"/>
  <sheetViews>
    <sheetView tabSelected="1" zoomScaleNormal="100" workbookViewId="0">
      <selection activeCell="B1" sqref="B1:B2"/>
    </sheetView>
  </sheetViews>
  <sheetFormatPr defaultRowHeight="12.75" x14ac:dyDescent="0.2"/>
  <cols>
    <col min="1" max="1" width="1.7109375" style="3" customWidth="1"/>
    <col min="2" max="2" width="32.7109375" customWidth="1"/>
    <col min="3" max="14" width="11.7109375" customWidth="1"/>
    <col min="15" max="15" width="13.7109375" customWidth="1"/>
    <col min="16" max="16" width="11.7109375" style="41" customWidth="1"/>
    <col min="17" max="17" width="14" bestFit="1" customWidth="1"/>
    <col min="18" max="18" width="10.28515625" bestFit="1" customWidth="1"/>
  </cols>
  <sheetData>
    <row r="1" spans="1:18" ht="15" x14ac:dyDescent="0.25">
      <c r="A1" s="60" t="s">
        <v>79</v>
      </c>
    </row>
    <row r="2" spans="1:18" ht="15" x14ac:dyDescent="0.25">
      <c r="A2" s="60" t="s">
        <v>76</v>
      </c>
    </row>
    <row r="7" spans="1:18" ht="15.75" x14ac:dyDescent="0.25">
      <c r="A7" s="1" t="s">
        <v>0</v>
      </c>
      <c r="B7" s="2"/>
      <c r="C7" s="2"/>
      <c r="D7" s="2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8" ht="12.95" customHeight="1" x14ac:dyDescent="0.2">
      <c r="B8" t="s">
        <v>1</v>
      </c>
      <c r="P8" s="59" t="s">
        <v>72</v>
      </c>
    </row>
    <row r="9" spans="1:18" x14ac:dyDescent="0.2">
      <c r="P9" s="59"/>
    </row>
    <row r="10" spans="1:18" x14ac:dyDescent="0.2">
      <c r="B10" s="13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9"/>
    </row>
    <row r="11" spans="1:18" ht="15.75" x14ac:dyDescent="0.25">
      <c r="A11" s="4" t="s">
        <v>2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  <c r="K11" s="5" t="s">
        <v>3</v>
      </c>
      <c r="L11" s="5" t="s">
        <v>3</v>
      </c>
      <c r="M11" s="5" t="s">
        <v>3</v>
      </c>
      <c r="N11" s="5" t="s">
        <v>3</v>
      </c>
      <c r="O11" s="5" t="s">
        <v>3</v>
      </c>
      <c r="P11" s="59"/>
    </row>
    <row r="12" spans="1:18" ht="13.5" thickBot="1" x14ac:dyDescent="0.25">
      <c r="B12" s="6" t="s">
        <v>4</v>
      </c>
      <c r="C12" s="7">
        <v>44197</v>
      </c>
      <c r="D12" s="7">
        <v>44228</v>
      </c>
      <c r="E12" s="7">
        <v>44256</v>
      </c>
      <c r="F12" s="7">
        <v>44287</v>
      </c>
      <c r="G12" s="7">
        <v>44317</v>
      </c>
      <c r="H12" s="7">
        <v>44348</v>
      </c>
      <c r="I12" s="7">
        <v>44378</v>
      </c>
      <c r="J12" s="7">
        <v>44409</v>
      </c>
      <c r="K12" s="7">
        <v>44440</v>
      </c>
      <c r="L12" s="7">
        <v>44470</v>
      </c>
      <c r="M12" s="7">
        <v>44501</v>
      </c>
      <c r="N12" s="7">
        <v>44531</v>
      </c>
      <c r="O12" s="8" t="s">
        <v>12</v>
      </c>
      <c r="P12" s="59"/>
    </row>
    <row r="13" spans="1:18" x14ac:dyDescent="0.2">
      <c r="A13"/>
      <c r="B13" s="9" t="s">
        <v>5</v>
      </c>
      <c r="C13" s="42">
        <v>84146.44605688921</v>
      </c>
      <c r="D13" s="42">
        <v>84146.44605688921</v>
      </c>
      <c r="E13" s="42">
        <v>123588.23363157935</v>
      </c>
      <c r="F13" s="42">
        <v>123588.23363157935</v>
      </c>
      <c r="G13" s="42">
        <v>123588.23363157935</v>
      </c>
      <c r="H13" s="42">
        <v>123588.23363157935</v>
      </c>
      <c r="I13" s="42">
        <v>123588.23363157935</v>
      </c>
      <c r="J13" s="42">
        <v>123588.23363157935</v>
      </c>
      <c r="K13" s="42">
        <v>123588.23363157935</v>
      </c>
      <c r="L13" s="42">
        <v>123588.23363157935</v>
      </c>
      <c r="M13" s="42">
        <v>123588.23363157935</v>
      </c>
      <c r="N13" s="42">
        <v>123588.23363157935</v>
      </c>
      <c r="O13" s="42">
        <f t="shared" ref="O13:O18" si="0">SUM(C13:N13)</f>
        <v>1404175.228429572</v>
      </c>
      <c r="P13" s="53"/>
      <c r="Q13" s="10">
        <v>1404175.2284295722</v>
      </c>
      <c r="R13" s="14"/>
    </row>
    <row r="14" spans="1:18" s="43" customFormat="1" x14ac:dyDescent="0.2">
      <c r="B14" s="44" t="s">
        <v>6</v>
      </c>
      <c r="C14" s="42">
        <v>59474.886174636333</v>
      </c>
      <c r="D14" s="42">
        <v>59474.886174636333</v>
      </c>
      <c r="E14" s="42">
        <v>93084.701177897907</v>
      </c>
      <c r="F14" s="42">
        <v>93084.701177897907</v>
      </c>
      <c r="G14" s="42">
        <v>93084.701177897907</v>
      </c>
      <c r="H14" s="42">
        <v>93084.701177897907</v>
      </c>
      <c r="I14" s="42">
        <v>93084.701177897907</v>
      </c>
      <c r="J14" s="42">
        <v>93084.701177897907</v>
      </c>
      <c r="K14" s="42">
        <v>93084.701177897907</v>
      </c>
      <c r="L14" s="42">
        <v>93084.701177897907</v>
      </c>
      <c r="M14" s="42">
        <v>93084.701177897907</v>
      </c>
      <c r="N14" s="42">
        <v>93084.701177897907</v>
      </c>
      <c r="O14" s="42">
        <f t="shared" si="0"/>
        <v>1049796.7841282515</v>
      </c>
      <c r="P14" s="53"/>
      <c r="Q14" s="45">
        <v>1049796.7841282517</v>
      </c>
      <c r="R14" s="14"/>
    </row>
    <row r="15" spans="1:18" s="43" customFormat="1" x14ac:dyDescent="0.2">
      <c r="B15" s="46" t="s">
        <v>7</v>
      </c>
      <c r="C15" s="47">
        <f>C14*0.5</f>
        <v>29737.443087318166</v>
      </c>
      <c r="D15" s="47">
        <f t="shared" ref="D15:N15" si="1">D14*0.5</f>
        <v>29737.443087318166</v>
      </c>
      <c r="E15" s="47">
        <f t="shared" si="1"/>
        <v>46542.350588948953</v>
      </c>
      <c r="F15" s="47">
        <f t="shared" si="1"/>
        <v>46542.350588948953</v>
      </c>
      <c r="G15" s="47">
        <f t="shared" si="1"/>
        <v>46542.350588948953</v>
      </c>
      <c r="H15" s="47">
        <f t="shared" si="1"/>
        <v>46542.350588948953</v>
      </c>
      <c r="I15" s="47">
        <f t="shared" si="1"/>
        <v>46542.350588948953</v>
      </c>
      <c r="J15" s="47">
        <f t="shared" si="1"/>
        <v>46542.350588948953</v>
      </c>
      <c r="K15" s="47">
        <f t="shared" si="1"/>
        <v>46542.350588948953</v>
      </c>
      <c r="L15" s="47">
        <f t="shared" si="1"/>
        <v>46542.350588948953</v>
      </c>
      <c r="M15" s="47">
        <f t="shared" si="1"/>
        <v>46542.350588948953</v>
      </c>
      <c r="N15" s="47">
        <f t="shared" si="1"/>
        <v>46542.350588948953</v>
      </c>
      <c r="O15" s="48">
        <f t="shared" si="0"/>
        <v>524898.39206412574</v>
      </c>
      <c r="P15" s="53"/>
    </row>
    <row r="16" spans="1:18" x14ac:dyDescent="0.2">
      <c r="A16"/>
      <c r="B16" s="46" t="s">
        <v>8</v>
      </c>
      <c r="C16" s="48">
        <f>C13-C14</f>
        <v>24671.559882252877</v>
      </c>
      <c r="D16" s="48">
        <f t="shared" ref="D16:N16" si="2">D13-D14</f>
        <v>24671.559882252877</v>
      </c>
      <c r="E16" s="48">
        <f t="shared" si="2"/>
        <v>30503.532453681444</v>
      </c>
      <c r="F16" s="48">
        <f t="shared" si="2"/>
        <v>30503.532453681444</v>
      </c>
      <c r="G16" s="48">
        <f t="shared" si="2"/>
        <v>30503.532453681444</v>
      </c>
      <c r="H16" s="48">
        <f t="shared" si="2"/>
        <v>30503.532453681444</v>
      </c>
      <c r="I16" s="48">
        <f t="shared" si="2"/>
        <v>30503.532453681444</v>
      </c>
      <c r="J16" s="48">
        <f t="shared" si="2"/>
        <v>30503.532453681444</v>
      </c>
      <c r="K16" s="48">
        <f t="shared" si="2"/>
        <v>30503.532453681444</v>
      </c>
      <c r="L16" s="48">
        <f t="shared" si="2"/>
        <v>30503.532453681444</v>
      </c>
      <c r="M16" s="48">
        <f t="shared" si="2"/>
        <v>30503.532453681444</v>
      </c>
      <c r="N16" s="48">
        <f t="shared" si="2"/>
        <v>30503.532453681444</v>
      </c>
      <c r="O16" s="48">
        <f t="shared" si="0"/>
        <v>354378.4443013203</v>
      </c>
    </row>
    <row r="17" spans="1:18" x14ac:dyDescent="0.2">
      <c r="B17" s="49" t="s">
        <v>9</v>
      </c>
      <c r="C17" s="48">
        <f>SUM(C15:C16)</f>
        <v>54409.00296957104</v>
      </c>
      <c r="D17" s="48">
        <f t="shared" ref="D17:N17" si="3">SUM(D15:D16)</f>
        <v>54409.00296957104</v>
      </c>
      <c r="E17" s="48">
        <f t="shared" si="3"/>
        <v>77045.88304263039</v>
      </c>
      <c r="F17" s="48">
        <f t="shared" si="3"/>
        <v>77045.88304263039</v>
      </c>
      <c r="G17" s="48">
        <f t="shared" si="3"/>
        <v>77045.88304263039</v>
      </c>
      <c r="H17" s="48">
        <f t="shared" si="3"/>
        <v>77045.88304263039</v>
      </c>
      <c r="I17" s="48">
        <f t="shared" si="3"/>
        <v>77045.88304263039</v>
      </c>
      <c r="J17" s="48">
        <f t="shared" si="3"/>
        <v>77045.88304263039</v>
      </c>
      <c r="K17" s="48">
        <f t="shared" si="3"/>
        <v>77045.88304263039</v>
      </c>
      <c r="L17" s="48">
        <f t="shared" si="3"/>
        <v>77045.88304263039</v>
      </c>
      <c r="M17" s="48">
        <f t="shared" si="3"/>
        <v>77045.88304263039</v>
      </c>
      <c r="N17" s="48">
        <f t="shared" si="3"/>
        <v>77045.88304263039</v>
      </c>
      <c r="O17" s="48">
        <f t="shared" si="0"/>
        <v>879276.83636544598</v>
      </c>
    </row>
    <row r="18" spans="1:18" x14ac:dyDescent="0.2">
      <c r="B18" s="49" t="s">
        <v>10</v>
      </c>
      <c r="C18" s="48">
        <f>SUM(C17)*$Q$19</f>
        <v>-2769.4182511511654</v>
      </c>
      <c r="D18" s="48">
        <f t="shared" ref="D18:N18" si="4">SUM(D17)*$Q$19</f>
        <v>-2769.4182511511654</v>
      </c>
      <c r="E18" s="48">
        <f t="shared" si="4"/>
        <v>-3921.635446869886</v>
      </c>
      <c r="F18" s="48">
        <f t="shared" si="4"/>
        <v>-3921.635446869886</v>
      </c>
      <c r="G18" s="48">
        <f t="shared" si="4"/>
        <v>-3921.635446869886</v>
      </c>
      <c r="H18" s="48">
        <f t="shared" si="4"/>
        <v>-3921.635446869886</v>
      </c>
      <c r="I18" s="48">
        <f t="shared" si="4"/>
        <v>-3921.635446869886</v>
      </c>
      <c r="J18" s="48">
        <f t="shared" si="4"/>
        <v>-3921.635446869886</v>
      </c>
      <c r="K18" s="48">
        <f t="shared" si="4"/>
        <v>-3921.635446869886</v>
      </c>
      <c r="L18" s="48">
        <f t="shared" si="4"/>
        <v>-3921.635446869886</v>
      </c>
      <c r="M18" s="48">
        <f t="shared" si="4"/>
        <v>-3921.635446869886</v>
      </c>
      <c r="N18" s="48">
        <f t="shared" si="4"/>
        <v>-3921.635446869886</v>
      </c>
      <c r="O18" s="48">
        <f t="shared" si="0"/>
        <v>-44755.190971001182</v>
      </c>
    </row>
    <row r="19" spans="1:18" ht="13.5" thickBot="1" x14ac:dyDescent="0.25">
      <c r="B19" s="11" t="s">
        <v>11</v>
      </c>
      <c r="C19" s="50">
        <f>SUM(C17:C18)</f>
        <v>51639.584718419872</v>
      </c>
      <c r="D19" s="50">
        <f t="shared" ref="D19:N19" si="5">SUM(D17:D18)</f>
        <v>51639.584718419872</v>
      </c>
      <c r="E19" s="50">
        <f t="shared" si="5"/>
        <v>73124.247595760506</v>
      </c>
      <c r="F19" s="50">
        <f t="shared" si="5"/>
        <v>73124.247595760506</v>
      </c>
      <c r="G19" s="50">
        <f t="shared" si="5"/>
        <v>73124.247595760506</v>
      </c>
      <c r="H19" s="50">
        <f t="shared" si="5"/>
        <v>73124.247595760506</v>
      </c>
      <c r="I19" s="50">
        <f t="shared" si="5"/>
        <v>73124.247595760506</v>
      </c>
      <c r="J19" s="50">
        <f t="shared" si="5"/>
        <v>73124.247595760506</v>
      </c>
      <c r="K19" s="50">
        <f t="shared" si="5"/>
        <v>73124.247595760506</v>
      </c>
      <c r="L19" s="50">
        <f t="shared" si="5"/>
        <v>73124.247595760506</v>
      </c>
      <c r="M19" s="50">
        <f t="shared" si="5"/>
        <v>73124.247595760506</v>
      </c>
      <c r="N19" s="50">
        <f t="shared" si="5"/>
        <v>73124.247595760506</v>
      </c>
      <c r="O19" s="51">
        <f>SUM(O17:O18)</f>
        <v>834521.64539444481</v>
      </c>
      <c r="P19" s="53">
        <v>-89510.381942002336</v>
      </c>
      <c r="Q19" s="12">
        <v>-5.0899999999999987E-2</v>
      </c>
    </row>
    <row r="20" spans="1:18" x14ac:dyDescent="0.2">
      <c r="B20" s="13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8" ht="15.75" x14ac:dyDescent="0.25">
      <c r="A21" s="4" t="s">
        <v>2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</row>
    <row r="22" spans="1:18" ht="13.5" thickBot="1" x14ac:dyDescent="0.25">
      <c r="B22" s="6" t="s">
        <v>4</v>
      </c>
      <c r="C22" s="7">
        <v>44562</v>
      </c>
      <c r="D22" s="7">
        <v>44593</v>
      </c>
      <c r="E22" s="7">
        <v>44621</v>
      </c>
      <c r="F22" s="7">
        <v>44652</v>
      </c>
      <c r="G22" s="7">
        <v>44682</v>
      </c>
      <c r="H22" s="7">
        <v>44713</v>
      </c>
      <c r="I22" s="7">
        <v>44743</v>
      </c>
      <c r="J22" s="7">
        <v>44774</v>
      </c>
      <c r="K22" s="7">
        <v>44805</v>
      </c>
      <c r="L22" s="7">
        <v>44835</v>
      </c>
      <c r="M22" s="7">
        <v>44866</v>
      </c>
      <c r="N22" s="7">
        <v>44896</v>
      </c>
      <c r="O22" s="8" t="s">
        <v>13</v>
      </c>
    </row>
    <row r="23" spans="1:18" x14ac:dyDescent="0.2">
      <c r="A23"/>
      <c r="B23" s="9" t="s">
        <v>5</v>
      </c>
      <c r="C23" s="42">
        <v>76100.296467923748</v>
      </c>
      <c r="D23" s="42">
        <v>76100.296467923748</v>
      </c>
      <c r="E23" s="42">
        <v>117726.31947277836</v>
      </c>
      <c r="F23" s="42">
        <v>117726.31947277836</v>
      </c>
      <c r="G23" s="42">
        <v>117726.31947277836</v>
      </c>
      <c r="H23" s="42">
        <v>117726.31947277836</v>
      </c>
      <c r="I23" s="42">
        <v>117726.31947277836</v>
      </c>
      <c r="J23" s="42">
        <v>117726.31947277836</v>
      </c>
      <c r="K23" s="42">
        <v>117726.31947277836</v>
      </c>
      <c r="L23" s="42">
        <v>117726.31947277836</v>
      </c>
      <c r="M23" s="42">
        <v>117726.31947277836</v>
      </c>
      <c r="N23" s="42">
        <v>117726.31947277836</v>
      </c>
      <c r="O23" s="42">
        <f t="shared" ref="O23:O28" si="6">SUM(C23:N23)</f>
        <v>1329463.7876636311</v>
      </c>
      <c r="P23" s="53"/>
      <c r="Q23" s="10">
        <v>1329463.7876636311</v>
      </c>
      <c r="R23" s="14"/>
    </row>
    <row r="24" spans="1:18" s="43" customFormat="1" x14ac:dyDescent="0.2">
      <c r="B24" s="44" t="s">
        <v>6</v>
      </c>
      <c r="C24" s="42">
        <v>62226.136706333251</v>
      </c>
      <c r="D24" s="42">
        <v>62226.136706333251</v>
      </c>
      <c r="E24" s="42">
        <v>97671.33078635436</v>
      </c>
      <c r="F24" s="42">
        <v>97671.33078635436</v>
      </c>
      <c r="G24" s="42">
        <v>97671.33078635436</v>
      </c>
      <c r="H24" s="42">
        <v>97671.33078635436</v>
      </c>
      <c r="I24" s="42">
        <v>97671.33078635436</v>
      </c>
      <c r="J24" s="42">
        <v>97671.33078635436</v>
      </c>
      <c r="K24" s="42">
        <v>97671.33078635436</v>
      </c>
      <c r="L24" s="42">
        <v>97671.33078635436</v>
      </c>
      <c r="M24" s="42">
        <v>97671.33078635436</v>
      </c>
      <c r="N24" s="42">
        <v>97671.33078635436</v>
      </c>
      <c r="O24" s="42">
        <f t="shared" si="6"/>
        <v>1101165.58127621</v>
      </c>
      <c r="P24" s="53"/>
      <c r="Q24" s="45">
        <v>1101165.58127621</v>
      </c>
    </row>
    <row r="25" spans="1:18" s="43" customFormat="1" x14ac:dyDescent="0.2">
      <c r="B25" s="46" t="s">
        <v>7</v>
      </c>
      <c r="C25" s="47">
        <f>C24*0.5</f>
        <v>31113.068353166625</v>
      </c>
      <c r="D25" s="47">
        <f t="shared" ref="D25:N25" si="7">D24*0.5</f>
        <v>31113.068353166625</v>
      </c>
      <c r="E25" s="47">
        <f t="shared" si="7"/>
        <v>48835.66539317718</v>
      </c>
      <c r="F25" s="47">
        <f t="shared" si="7"/>
        <v>48835.66539317718</v>
      </c>
      <c r="G25" s="47">
        <f t="shared" si="7"/>
        <v>48835.66539317718</v>
      </c>
      <c r="H25" s="47">
        <f t="shared" si="7"/>
        <v>48835.66539317718</v>
      </c>
      <c r="I25" s="47">
        <f t="shared" si="7"/>
        <v>48835.66539317718</v>
      </c>
      <c r="J25" s="47">
        <f t="shared" si="7"/>
        <v>48835.66539317718</v>
      </c>
      <c r="K25" s="47">
        <f t="shared" si="7"/>
        <v>48835.66539317718</v>
      </c>
      <c r="L25" s="47">
        <f t="shared" si="7"/>
        <v>48835.66539317718</v>
      </c>
      <c r="M25" s="47">
        <f t="shared" si="7"/>
        <v>48835.66539317718</v>
      </c>
      <c r="N25" s="47">
        <f t="shared" si="7"/>
        <v>48835.66539317718</v>
      </c>
      <c r="O25" s="48">
        <f t="shared" si="6"/>
        <v>550582.79063810501</v>
      </c>
      <c r="P25" s="53"/>
    </row>
    <row r="26" spans="1:18" x14ac:dyDescent="0.2">
      <c r="A26"/>
      <c r="B26" s="46" t="s">
        <v>8</v>
      </c>
      <c r="C26" s="48">
        <f>C23-C24</f>
        <v>13874.159761590498</v>
      </c>
      <c r="D26" s="48">
        <f t="shared" ref="D26:N26" si="8">D23-D24</f>
        <v>13874.159761590498</v>
      </c>
      <c r="E26" s="48">
        <f t="shared" si="8"/>
        <v>20054.988686423996</v>
      </c>
      <c r="F26" s="48">
        <f t="shared" si="8"/>
        <v>20054.988686423996</v>
      </c>
      <c r="G26" s="48">
        <f t="shared" si="8"/>
        <v>20054.988686423996</v>
      </c>
      <c r="H26" s="48">
        <f t="shared" si="8"/>
        <v>20054.988686423996</v>
      </c>
      <c r="I26" s="48">
        <f t="shared" si="8"/>
        <v>20054.988686423996</v>
      </c>
      <c r="J26" s="48">
        <f t="shared" si="8"/>
        <v>20054.988686423996</v>
      </c>
      <c r="K26" s="48">
        <f t="shared" si="8"/>
        <v>20054.988686423996</v>
      </c>
      <c r="L26" s="48">
        <f t="shared" si="8"/>
        <v>20054.988686423996</v>
      </c>
      <c r="M26" s="48">
        <f t="shared" si="8"/>
        <v>20054.988686423996</v>
      </c>
      <c r="N26" s="48">
        <f t="shared" si="8"/>
        <v>20054.988686423996</v>
      </c>
      <c r="O26" s="48">
        <f t="shared" si="6"/>
        <v>228298.20638742088</v>
      </c>
    </row>
    <row r="27" spans="1:18" x14ac:dyDescent="0.2">
      <c r="B27" s="49" t="s">
        <v>9</v>
      </c>
      <c r="C27" s="48">
        <f>SUM(C25:C26)</f>
        <v>44987.228114757119</v>
      </c>
      <c r="D27" s="48">
        <f t="shared" ref="D27:N27" si="9">SUM(D25:D26)</f>
        <v>44987.228114757119</v>
      </c>
      <c r="E27" s="48">
        <f t="shared" si="9"/>
        <v>68890.654079601169</v>
      </c>
      <c r="F27" s="48">
        <f t="shared" si="9"/>
        <v>68890.654079601169</v>
      </c>
      <c r="G27" s="48">
        <f t="shared" si="9"/>
        <v>68890.654079601169</v>
      </c>
      <c r="H27" s="48">
        <f t="shared" si="9"/>
        <v>68890.654079601169</v>
      </c>
      <c r="I27" s="48">
        <f t="shared" si="9"/>
        <v>68890.654079601169</v>
      </c>
      <c r="J27" s="48">
        <f t="shared" si="9"/>
        <v>68890.654079601169</v>
      </c>
      <c r="K27" s="48">
        <f t="shared" si="9"/>
        <v>68890.654079601169</v>
      </c>
      <c r="L27" s="48">
        <f t="shared" si="9"/>
        <v>68890.654079601169</v>
      </c>
      <c r="M27" s="48">
        <f t="shared" si="9"/>
        <v>68890.654079601169</v>
      </c>
      <c r="N27" s="48">
        <f t="shared" si="9"/>
        <v>68890.654079601169</v>
      </c>
      <c r="O27" s="48">
        <f t="shared" si="6"/>
        <v>778880.9970255259</v>
      </c>
    </row>
    <row r="28" spans="1:18" x14ac:dyDescent="0.2">
      <c r="B28" s="49" t="s">
        <v>10</v>
      </c>
      <c r="C28" s="48">
        <f>SUM(C27)*$Q$29</f>
        <v>-2375.3256444591748</v>
      </c>
      <c r="D28" s="48">
        <f t="shared" ref="D28:N28" si="10">SUM(D27)*$Q$29</f>
        <v>-2375.3256444591748</v>
      </c>
      <c r="E28" s="48">
        <f t="shared" si="10"/>
        <v>-3637.4265354029403</v>
      </c>
      <c r="F28" s="48">
        <f t="shared" si="10"/>
        <v>-3637.4265354029403</v>
      </c>
      <c r="G28" s="48">
        <f t="shared" si="10"/>
        <v>-3637.4265354029403</v>
      </c>
      <c r="H28" s="48">
        <f t="shared" si="10"/>
        <v>-3637.4265354029403</v>
      </c>
      <c r="I28" s="48">
        <f t="shared" si="10"/>
        <v>-3637.4265354029403</v>
      </c>
      <c r="J28" s="48">
        <f t="shared" si="10"/>
        <v>-3637.4265354029403</v>
      </c>
      <c r="K28" s="48">
        <f t="shared" si="10"/>
        <v>-3637.4265354029403</v>
      </c>
      <c r="L28" s="48">
        <f t="shared" si="10"/>
        <v>-3637.4265354029403</v>
      </c>
      <c r="M28" s="48">
        <f t="shared" si="10"/>
        <v>-3637.4265354029403</v>
      </c>
      <c r="N28" s="48">
        <f t="shared" si="10"/>
        <v>-3637.4265354029403</v>
      </c>
      <c r="O28" s="48">
        <f t="shared" si="6"/>
        <v>-41124.916642947755</v>
      </c>
    </row>
    <row r="29" spans="1:18" ht="13.5" thickBot="1" x14ac:dyDescent="0.25">
      <c r="B29" s="11" t="s">
        <v>11</v>
      </c>
      <c r="C29" s="50">
        <f>SUM(C27:C28)</f>
        <v>42611.902470297944</v>
      </c>
      <c r="D29" s="50">
        <f t="shared" ref="D29:N29" si="11">SUM(D27:D28)</f>
        <v>42611.902470297944</v>
      </c>
      <c r="E29" s="50">
        <f t="shared" si="11"/>
        <v>65253.227544198227</v>
      </c>
      <c r="F29" s="50">
        <f t="shared" si="11"/>
        <v>65253.227544198227</v>
      </c>
      <c r="G29" s="50">
        <f t="shared" si="11"/>
        <v>65253.227544198227</v>
      </c>
      <c r="H29" s="50">
        <f t="shared" si="11"/>
        <v>65253.227544198227</v>
      </c>
      <c r="I29" s="50">
        <f t="shared" si="11"/>
        <v>65253.227544198227</v>
      </c>
      <c r="J29" s="50">
        <f t="shared" si="11"/>
        <v>65253.227544198227</v>
      </c>
      <c r="K29" s="50">
        <f t="shared" si="11"/>
        <v>65253.227544198227</v>
      </c>
      <c r="L29" s="50">
        <f t="shared" si="11"/>
        <v>65253.227544198227</v>
      </c>
      <c r="M29" s="50">
        <f t="shared" si="11"/>
        <v>65253.227544198227</v>
      </c>
      <c r="N29" s="50">
        <f t="shared" si="11"/>
        <v>65253.227544198227</v>
      </c>
      <c r="O29" s="51">
        <f>SUM(O27:O28)</f>
        <v>737756.08038257819</v>
      </c>
      <c r="P29" s="53">
        <v>-82249.833285895409</v>
      </c>
      <c r="Q29" s="12">
        <v>-5.2799999999999979E-2</v>
      </c>
    </row>
    <row r="30" spans="1:18" s="17" customFormat="1" x14ac:dyDescent="0.2">
      <c r="A30" s="15"/>
      <c r="B30" s="16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41"/>
    </row>
    <row r="31" spans="1:18" ht="15.75" x14ac:dyDescent="0.25">
      <c r="A31" s="4" t="s">
        <v>2</v>
      </c>
      <c r="C31" s="5" t="s">
        <v>3</v>
      </c>
      <c r="D31" s="5" t="s">
        <v>3</v>
      </c>
      <c r="E31" s="5" t="s">
        <v>3</v>
      </c>
      <c r="F31" s="5" t="s">
        <v>3</v>
      </c>
      <c r="G31" s="5" t="s">
        <v>3</v>
      </c>
      <c r="H31" s="5" t="s">
        <v>3</v>
      </c>
      <c r="I31" s="5" t="s">
        <v>3</v>
      </c>
      <c r="J31" s="5" t="s">
        <v>3</v>
      </c>
      <c r="K31" s="5" t="s">
        <v>3</v>
      </c>
      <c r="L31" s="5" t="s">
        <v>3</v>
      </c>
      <c r="M31" s="5" t="s">
        <v>3</v>
      </c>
      <c r="N31" s="5" t="s">
        <v>3</v>
      </c>
      <c r="O31" s="5" t="s">
        <v>3</v>
      </c>
    </row>
    <row r="32" spans="1:18" ht="13.5" thickBot="1" x14ac:dyDescent="0.25">
      <c r="B32" s="6" t="s">
        <v>4</v>
      </c>
      <c r="C32" s="7">
        <v>44927</v>
      </c>
      <c r="D32" s="7">
        <v>44958</v>
      </c>
      <c r="E32" s="7">
        <v>44986</v>
      </c>
      <c r="F32" s="7">
        <v>45017</v>
      </c>
      <c r="G32" s="7">
        <v>45047</v>
      </c>
      <c r="H32" s="7">
        <v>45078</v>
      </c>
      <c r="I32" s="7">
        <v>45108</v>
      </c>
      <c r="J32" s="7">
        <v>45139</v>
      </c>
      <c r="K32" s="7">
        <v>45170</v>
      </c>
      <c r="L32" s="7">
        <v>45200</v>
      </c>
      <c r="M32" s="7">
        <v>45231</v>
      </c>
      <c r="N32" s="7">
        <v>45261</v>
      </c>
      <c r="O32" s="8" t="s">
        <v>14</v>
      </c>
    </row>
    <row r="33" spans="1:18" x14ac:dyDescent="0.2">
      <c r="A33"/>
      <c r="B33" s="9" t="s">
        <v>5</v>
      </c>
      <c r="C33" s="42">
        <v>83324.407102432466</v>
      </c>
      <c r="D33" s="42">
        <v>83324.407102432466</v>
      </c>
      <c r="E33" s="42">
        <v>127273.45920296933</v>
      </c>
      <c r="F33" s="42">
        <v>127273.45920296933</v>
      </c>
      <c r="G33" s="42">
        <v>127273.45920296933</v>
      </c>
      <c r="H33" s="42">
        <v>127273.45920296933</v>
      </c>
      <c r="I33" s="42">
        <v>127273.45920296933</v>
      </c>
      <c r="J33" s="42">
        <v>127273.45920296933</v>
      </c>
      <c r="K33" s="42">
        <v>127273.45920296933</v>
      </c>
      <c r="L33" s="42">
        <v>127273.45920296933</v>
      </c>
      <c r="M33" s="42">
        <v>127273.45920296933</v>
      </c>
      <c r="N33" s="42">
        <v>127273.45920296933</v>
      </c>
      <c r="O33" s="42">
        <f t="shared" ref="O33:O38" si="12">SUM(C33:N33)</f>
        <v>1439383.4062345587</v>
      </c>
      <c r="P33" s="53"/>
      <c r="Q33" s="10">
        <v>1439383.4062345582</v>
      </c>
      <c r="R33" s="14"/>
    </row>
    <row r="34" spans="1:18" s="43" customFormat="1" x14ac:dyDescent="0.2">
      <c r="B34" s="44" t="s">
        <v>6</v>
      </c>
      <c r="C34" s="42">
        <v>68926.616264088138</v>
      </c>
      <c r="D34" s="42">
        <v>68926.616264088138</v>
      </c>
      <c r="E34" s="42">
        <v>106326.25789840234</v>
      </c>
      <c r="F34" s="42">
        <v>106326.25789840234</v>
      </c>
      <c r="G34" s="42">
        <v>106326.25789840234</v>
      </c>
      <c r="H34" s="42">
        <v>106326.25789840234</v>
      </c>
      <c r="I34" s="42">
        <v>106326.25789840234</v>
      </c>
      <c r="J34" s="42">
        <v>106326.25789840234</v>
      </c>
      <c r="K34" s="42">
        <v>106326.25789840234</v>
      </c>
      <c r="L34" s="42">
        <v>106326.25789840234</v>
      </c>
      <c r="M34" s="42">
        <v>106326.25789840234</v>
      </c>
      <c r="N34" s="42">
        <v>106326.25789840234</v>
      </c>
      <c r="O34" s="42">
        <f t="shared" si="12"/>
        <v>1201115.8115121999</v>
      </c>
      <c r="P34" s="53"/>
      <c r="Q34" s="45">
        <v>1201115.8115121997</v>
      </c>
    </row>
    <row r="35" spans="1:18" s="43" customFormat="1" x14ac:dyDescent="0.2">
      <c r="B35" s="46" t="s">
        <v>7</v>
      </c>
      <c r="C35" s="47">
        <f>C34*0.5</f>
        <v>34463.308132044069</v>
      </c>
      <c r="D35" s="47">
        <f t="shared" ref="D35:N35" si="13">D34*0.5</f>
        <v>34463.308132044069</v>
      </c>
      <c r="E35" s="47">
        <f t="shared" si="13"/>
        <v>53163.128949201171</v>
      </c>
      <c r="F35" s="47">
        <f t="shared" si="13"/>
        <v>53163.128949201171</v>
      </c>
      <c r="G35" s="47">
        <f t="shared" si="13"/>
        <v>53163.128949201171</v>
      </c>
      <c r="H35" s="47">
        <f t="shared" si="13"/>
        <v>53163.128949201171</v>
      </c>
      <c r="I35" s="47">
        <f t="shared" si="13"/>
        <v>53163.128949201171</v>
      </c>
      <c r="J35" s="47">
        <f t="shared" si="13"/>
        <v>53163.128949201171</v>
      </c>
      <c r="K35" s="47">
        <f t="shared" si="13"/>
        <v>53163.128949201171</v>
      </c>
      <c r="L35" s="47">
        <f t="shared" si="13"/>
        <v>53163.128949201171</v>
      </c>
      <c r="M35" s="47">
        <f t="shared" si="13"/>
        <v>53163.128949201171</v>
      </c>
      <c r="N35" s="47">
        <f t="shared" si="13"/>
        <v>53163.128949201171</v>
      </c>
      <c r="O35" s="48">
        <f t="shared" si="12"/>
        <v>600557.90575609996</v>
      </c>
      <c r="P35" s="53"/>
    </row>
    <row r="36" spans="1:18" x14ac:dyDescent="0.2">
      <c r="A36"/>
      <c r="B36" s="46" t="s">
        <v>8</v>
      </c>
      <c r="C36" s="48">
        <f>C33-C34</f>
        <v>14397.790838344328</v>
      </c>
      <c r="D36" s="48">
        <f t="shared" ref="D36:N36" si="14">D33-D34</f>
        <v>14397.790838344328</v>
      </c>
      <c r="E36" s="48">
        <f t="shared" si="14"/>
        <v>20947.201304566988</v>
      </c>
      <c r="F36" s="48">
        <f t="shared" si="14"/>
        <v>20947.201304566988</v>
      </c>
      <c r="G36" s="48">
        <f t="shared" si="14"/>
        <v>20947.201304566988</v>
      </c>
      <c r="H36" s="48">
        <f t="shared" si="14"/>
        <v>20947.201304566988</v>
      </c>
      <c r="I36" s="48">
        <f t="shared" si="14"/>
        <v>20947.201304566988</v>
      </c>
      <c r="J36" s="48">
        <f t="shared" si="14"/>
        <v>20947.201304566988</v>
      </c>
      <c r="K36" s="48">
        <f t="shared" si="14"/>
        <v>20947.201304566988</v>
      </c>
      <c r="L36" s="48">
        <f t="shared" si="14"/>
        <v>20947.201304566988</v>
      </c>
      <c r="M36" s="48">
        <f t="shared" si="14"/>
        <v>20947.201304566988</v>
      </c>
      <c r="N36" s="48">
        <f t="shared" si="14"/>
        <v>20947.201304566988</v>
      </c>
      <c r="O36" s="48">
        <f t="shared" si="12"/>
        <v>238267.59472235854</v>
      </c>
    </row>
    <row r="37" spans="1:18" x14ac:dyDescent="0.2">
      <c r="B37" s="49" t="s">
        <v>9</v>
      </c>
      <c r="C37" s="48">
        <f>SUM(C35:C36)</f>
        <v>48861.098970388397</v>
      </c>
      <c r="D37" s="48">
        <f t="shared" ref="D37:N37" si="15">SUM(D35:D36)</f>
        <v>48861.098970388397</v>
      </c>
      <c r="E37" s="48">
        <f t="shared" si="15"/>
        <v>74110.330253768159</v>
      </c>
      <c r="F37" s="48">
        <f t="shared" si="15"/>
        <v>74110.330253768159</v>
      </c>
      <c r="G37" s="48">
        <f t="shared" si="15"/>
        <v>74110.330253768159</v>
      </c>
      <c r="H37" s="48">
        <f t="shared" si="15"/>
        <v>74110.330253768159</v>
      </c>
      <c r="I37" s="48">
        <f t="shared" si="15"/>
        <v>74110.330253768159</v>
      </c>
      <c r="J37" s="48">
        <f t="shared" si="15"/>
        <v>74110.330253768159</v>
      </c>
      <c r="K37" s="48">
        <f t="shared" si="15"/>
        <v>74110.330253768159</v>
      </c>
      <c r="L37" s="48">
        <f t="shared" si="15"/>
        <v>74110.330253768159</v>
      </c>
      <c r="M37" s="48">
        <f t="shared" si="15"/>
        <v>74110.330253768159</v>
      </c>
      <c r="N37" s="48">
        <f t="shared" si="15"/>
        <v>74110.330253768159</v>
      </c>
      <c r="O37" s="48">
        <f t="shared" si="12"/>
        <v>838825.50047845824</v>
      </c>
    </row>
    <row r="38" spans="1:18" x14ac:dyDescent="0.2">
      <c r="B38" s="49" t="s">
        <v>10</v>
      </c>
      <c r="C38" s="48">
        <f>SUM(C37)*$Q$39</f>
        <v>-2614.0687949157787</v>
      </c>
      <c r="D38" s="48">
        <f t="shared" ref="D38:N38" si="16">SUM(D37)*$Q$29</f>
        <v>-2579.8660256365065</v>
      </c>
      <c r="E38" s="48">
        <f t="shared" si="16"/>
        <v>-3913.0254373989574</v>
      </c>
      <c r="F38" s="48">
        <f t="shared" si="16"/>
        <v>-3913.0254373989574</v>
      </c>
      <c r="G38" s="48">
        <f t="shared" si="16"/>
        <v>-3913.0254373989574</v>
      </c>
      <c r="H38" s="48">
        <f t="shared" si="16"/>
        <v>-3913.0254373989574</v>
      </c>
      <c r="I38" s="48">
        <f t="shared" si="16"/>
        <v>-3913.0254373989574</v>
      </c>
      <c r="J38" s="48">
        <f t="shared" si="16"/>
        <v>-3913.0254373989574</v>
      </c>
      <c r="K38" s="48">
        <f t="shared" si="16"/>
        <v>-3913.0254373989574</v>
      </c>
      <c r="L38" s="48">
        <f t="shared" si="16"/>
        <v>-3913.0254373989574</v>
      </c>
      <c r="M38" s="48">
        <f t="shared" si="16"/>
        <v>-3913.0254373989574</v>
      </c>
      <c r="N38" s="48">
        <f t="shared" si="16"/>
        <v>-3913.0254373989574</v>
      </c>
      <c r="O38" s="48">
        <f t="shared" si="12"/>
        <v>-44324.189194541868</v>
      </c>
    </row>
    <row r="39" spans="1:18" ht="13.5" thickBot="1" x14ac:dyDescent="0.25">
      <c r="B39" s="11" t="s">
        <v>11</v>
      </c>
      <c r="C39" s="50">
        <f>SUM(C37:C38)</f>
        <v>46247.030175472617</v>
      </c>
      <c r="D39" s="50">
        <f t="shared" ref="D39:N39" si="17">SUM(D37:D38)</f>
        <v>46281.232944751893</v>
      </c>
      <c r="E39" s="50">
        <f t="shared" si="17"/>
        <v>70197.3048163692</v>
      </c>
      <c r="F39" s="50">
        <f t="shared" si="17"/>
        <v>70197.3048163692</v>
      </c>
      <c r="G39" s="50">
        <f t="shared" si="17"/>
        <v>70197.3048163692</v>
      </c>
      <c r="H39" s="50">
        <f t="shared" si="17"/>
        <v>70197.3048163692</v>
      </c>
      <c r="I39" s="50">
        <f t="shared" si="17"/>
        <v>70197.3048163692</v>
      </c>
      <c r="J39" s="50">
        <f t="shared" si="17"/>
        <v>70197.3048163692</v>
      </c>
      <c r="K39" s="50">
        <f t="shared" si="17"/>
        <v>70197.3048163692</v>
      </c>
      <c r="L39" s="50">
        <f t="shared" si="17"/>
        <v>70197.3048163692</v>
      </c>
      <c r="M39" s="50">
        <f t="shared" si="17"/>
        <v>70197.3048163692</v>
      </c>
      <c r="N39" s="50">
        <f t="shared" si="17"/>
        <v>70197.3048163692</v>
      </c>
      <c r="O39" s="51">
        <f>SUM(O37:O38)</f>
        <v>794501.31128391635</v>
      </c>
      <c r="P39" s="53">
        <v>-88614.175619804533</v>
      </c>
      <c r="Q39" s="12">
        <v>-5.3499999999999985E-2</v>
      </c>
    </row>
    <row r="40" spans="1:18" s="17" customFormat="1" x14ac:dyDescent="0.2">
      <c r="A40" s="15"/>
      <c r="B40" s="16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41"/>
    </row>
    <row r="41" spans="1:18" s="17" customFormat="1" x14ac:dyDescent="0.2">
      <c r="A41" s="15"/>
      <c r="B41" s="16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41"/>
    </row>
    <row r="42" spans="1:18" x14ac:dyDescent="0.2">
      <c r="B42" s="13" t="s">
        <v>15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3" spans="1:18" x14ac:dyDescent="0.2">
      <c r="B43" s="13" t="s">
        <v>16</v>
      </c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</row>
    <row r="44" spans="1:18" x14ac:dyDescent="0.2">
      <c r="B44" s="13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</row>
    <row r="45" spans="1:18" s="17" customFormat="1" x14ac:dyDescent="0.2">
      <c r="A45" s="15"/>
      <c r="B45" s="16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41"/>
    </row>
    <row r="46" spans="1:18" x14ac:dyDescent="0.2">
      <c r="A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</row>
    <row r="47" spans="1:18" x14ac:dyDescent="0.2">
      <c r="A47" s="20"/>
      <c r="G47" s="43"/>
      <c r="H47" s="43"/>
      <c r="I47" s="43"/>
      <c r="J47" s="43"/>
      <c r="K47" s="43"/>
      <c r="L47" s="43"/>
      <c r="M47" s="43"/>
      <c r="N47" s="43"/>
    </row>
    <row r="48" spans="1:18" x14ac:dyDescent="0.2">
      <c r="G48" s="43"/>
      <c r="H48" s="43"/>
      <c r="I48" s="43"/>
      <c r="J48" s="43"/>
      <c r="K48" s="43"/>
      <c r="L48" s="43"/>
      <c r="M48" s="43"/>
      <c r="N48" s="43"/>
    </row>
    <row r="49" spans="1:16" x14ac:dyDescent="0.2">
      <c r="G49" s="43"/>
      <c r="H49" s="43"/>
      <c r="I49" s="43"/>
      <c r="J49" s="43"/>
      <c r="K49" s="43"/>
      <c r="L49" s="43"/>
      <c r="M49" s="43"/>
      <c r="N49" s="43"/>
    </row>
    <row r="50" spans="1:16" x14ac:dyDescent="0.2">
      <c r="G50" s="43"/>
      <c r="H50" s="43"/>
      <c r="I50" s="43"/>
      <c r="J50" s="43"/>
      <c r="K50" s="43"/>
      <c r="L50" s="43"/>
      <c r="M50" s="43"/>
      <c r="N50" s="43"/>
    </row>
    <row r="51" spans="1:16" x14ac:dyDescent="0.2">
      <c r="G51" s="43"/>
      <c r="H51" s="43"/>
      <c r="I51" s="43"/>
      <c r="J51" s="43"/>
      <c r="K51" s="43"/>
      <c r="L51" s="43"/>
      <c r="M51" s="43"/>
      <c r="N51" s="43"/>
    </row>
    <row r="52" spans="1:16" s="17" customFormat="1" x14ac:dyDescent="0.2">
      <c r="A52" s="15"/>
      <c r="B52" s="43"/>
      <c r="P52" s="41"/>
    </row>
    <row r="53" spans="1:16" s="17" customFormat="1" x14ac:dyDescent="0.2">
      <c r="A53" s="15"/>
      <c r="B53" s="43"/>
      <c r="P53" s="41"/>
    </row>
    <row r="54" spans="1:16" x14ac:dyDescent="0.2">
      <c r="B54" s="43"/>
    </row>
    <row r="55" spans="1:16" x14ac:dyDescent="0.2">
      <c r="B55" s="43"/>
    </row>
    <row r="56" spans="1:16" x14ac:dyDescent="0.2">
      <c r="B56" s="43"/>
    </row>
    <row r="57" spans="1:16" x14ac:dyDescent="0.2">
      <c r="B57" s="43"/>
    </row>
  </sheetData>
  <mergeCells count="1">
    <mergeCell ref="P8:P12"/>
  </mergeCells>
  <pageMargins left="0.5" right="0.5" top="1" bottom="0.5" header="0.5" footer="0.5"/>
  <pageSetup scale="68" orientation="landscape" cellComments="asDisplayed" r:id="rId1"/>
  <headerFooter alignWithMargins="0">
    <oddHeader>&amp;L&amp;"Arial,Bold"CONFIDENTIAL</oddHeader>
    <oddFooter>&amp;L&amp;"Arial,Italic"&amp;8HR Cost &amp;&amp; Performance&amp;R&amp;"Arial,Italic"&amp;8&amp;F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Pgs xmlns="C2952A52-8A0A-49DD-9489-84516BF5EFD0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178</SRCH_DocketId>
    <CaseType xmlns="8b86ae58-4ff9-4300-8876-bb89783e485c" xsi:nil="true"/>
    <Sequence_x0020_Number xmlns="C2952A52-8A0A-49DD-9489-84516BF5EFD0" xsi:nil="true"/>
    <Document_x0020_Type xmlns="c85253b9-0a55-49a1-98ad-b5b6252d7079">Question</Document_x0020_Type>
    <CasePracticeArea xmlns="8b86ae58-4ff9-4300-8876-bb89783e485c" xsi:nil="true"/>
    <MB xmlns="C2952A52-8A0A-49DD-9489-84516BF5EFD0" xsi:nil="true"/>
    <SRCH_DrSiteId xmlns="8b86ae58-4ff9-4300-8876-bb89783e48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71B695E64A9C42AC39FC4338BD253D" ma:contentTypeVersion="" ma:contentTypeDescription="Create a new document." ma:contentTypeScope="" ma:versionID="736d78c158eb5ad755fab9e1e81e2fe2">
  <xsd:schema xmlns:xsd="http://www.w3.org/2001/XMLSchema" xmlns:xs="http://www.w3.org/2001/XMLSchema" xmlns:p="http://schemas.microsoft.com/office/2006/metadata/properties" xmlns:ns2="c85253b9-0a55-49a1-98ad-b5b6252d7079" xmlns:ns3="C2952A52-8A0A-49DD-9489-84516BF5EFD0" xmlns:ns4="8b86ae58-4ff9-4300-8876-bb89783e485c" xmlns:ns5="3a6ed07f-74d3-4d6b-b2d6-faf8761c8676" targetNamespace="http://schemas.microsoft.com/office/2006/metadata/properties" ma:root="true" ma:fieldsID="4a65ee71c1f91ac67c46d372be99d2a6" ns2:_="" ns3:_="" ns4:_="" ns5:_="">
    <xsd:import namespace="c85253b9-0a55-49a1-98ad-b5b6252d7079"/>
    <xsd:import namespace="C2952A52-8A0A-49DD-9489-84516BF5EFD0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952A52-8A0A-49DD-9489-84516BF5EFD0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79086A-D919-4916-9F69-5EF86EFF2879}">
  <ds:schemaRefs>
    <ds:schemaRef ds:uri="c85253b9-0a55-49a1-98ad-b5b6252d7079"/>
    <ds:schemaRef ds:uri="http://schemas.microsoft.com/office/2006/documentManagement/types"/>
    <ds:schemaRef ds:uri="http://purl.org/dc/terms/"/>
    <ds:schemaRef ds:uri="8b86ae58-4ff9-4300-8876-bb89783e485c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3a6ed07f-74d3-4d6b-b2d6-faf8761c8676"/>
    <ds:schemaRef ds:uri="C2952A52-8A0A-49DD-9489-84516BF5EFD0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ECBB416-4535-462D-8F4F-C63E0AD460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C2952A52-8A0A-49DD-9489-84516BF5EFD0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2CEED0-E7B0-435D-AAB2-A8BE0679D0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5yr Fcast</vt:lpstr>
      <vt:lpstr>Non Exec PSA Recalc</vt:lpstr>
      <vt:lpstr>'Non Exec PSA Recalc'!Print_Area</vt:lpstr>
      <vt:lpstr>Summary!Print_Area</vt:lpstr>
      <vt:lpstr>Summary!Print_Titles</vt:lpstr>
    </vt:vector>
  </TitlesOfParts>
  <Company>NexteraEnergy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Witherspoon</dc:creator>
  <cp:lastModifiedBy>Adams, Starr</cp:lastModifiedBy>
  <cp:lastPrinted>2020-11-17T17:11:14Z</cp:lastPrinted>
  <dcterms:created xsi:type="dcterms:W3CDTF">2020-10-19T19:02:44Z</dcterms:created>
  <dcterms:modified xsi:type="dcterms:W3CDTF">2021-05-07T16:15:24Z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0x0101006B71B695E64A9C42AC39FC4338BD253D</vt:lpwstr>
  </property>
</Properties>
</file>