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11F09F72-C3B5-4A2E-9D23-35EF16E2D788}" xr6:coauthVersionLast="45" xr6:coauthVersionMax="45" xr10:uidLastSave="{00000000-0000-0000-0000-000000000000}"/>
  <bookViews>
    <workbookView xWindow="30300" yWindow="3315" windowWidth="24615" windowHeight="11025" xr2:uid="{00000000-000D-0000-FFFF-FFFF00000000}"/>
  </bookViews>
  <sheets>
    <sheet name="CAP_ Results - Plant Activity" sheetId="1" r:id="rId1"/>
  </sheets>
  <definedNames>
    <definedName name="_xlnm.Print_Titles" localSheetId="0">'CAP_ Results - Plant Activity'!$B:$H,'CAP_ Results - Plant Activity'!$7:$10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5" i="1" l="1"/>
  <c r="AX35" i="1"/>
  <c r="AK36" i="1"/>
  <c r="AX36" i="1"/>
  <c r="AK37" i="1"/>
  <c r="AX37" i="1"/>
  <c r="AX18" i="1" l="1"/>
  <c r="AX17" i="1"/>
  <c r="AX13" i="1"/>
  <c r="AX12" i="1"/>
  <c r="AZ19" i="1" l="1"/>
  <c r="AZ20" i="1"/>
  <c r="AZ21" i="1"/>
  <c r="AX16" i="1" l="1"/>
  <c r="AX11" i="1"/>
  <c r="AW33" i="1"/>
  <c r="AV33" i="1"/>
  <c r="AU33" i="1"/>
  <c r="AT33" i="1"/>
  <c r="AS33" i="1"/>
  <c r="AR33" i="1"/>
  <c r="AQ33" i="1"/>
  <c r="AP33" i="1"/>
  <c r="AO33" i="1"/>
  <c r="AN33" i="1"/>
  <c r="AW30" i="1"/>
  <c r="AV30" i="1"/>
  <c r="AU30" i="1"/>
  <c r="AT30" i="1"/>
  <c r="AS30" i="1"/>
  <c r="AR30" i="1"/>
  <c r="AQ30" i="1"/>
  <c r="AP30" i="1"/>
  <c r="AO30" i="1"/>
  <c r="AN30" i="1"/>
  <c r="AM33" i="1"/>
  <c r="AM30" i="1"/>
  <c r="AL33" i="1"/>
  <c r="AJ33" i="1"/>
  <c r="AL30" i="1"/>
  <c r="AI33" i="1"/>
  <c r="AH33" i="1"/>
  <c r="AG33" i="1"/>
  <c r="AF33" i="1"/>
  <c r="AE33" i="1"/>
  <c r="AD33" i="1"/>
  <c r="AC33" i="1"/>
  <c r="AB33" i="1"/>
  <c r="AA33" i="1"/>
  <c r="Z33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Y33" i="1"/>
  <c r="Y31" i="1" s="1"/>
  <c r="AK17" i="1"/>
  <c r="AK18" i="1"/>
  <c r="AK16" i="1"/>
  <c r="AK13" i="1"/>
  <c r="AK12" i="1"/>
  <c r="AK11" i="1"/>
  <c r="AY18" i="1" l="1"/>
  <c r="BA18" i="1"/>
  <c r="BC18" i="1"/>
  <c r="BA17" i="1"/>
  <c r="BC17" i="1"/>
  <c r="AY17" i="1"/>
  <c r="AZ11" i="1"/>
  <c r="BD11" i="1"/>
  <c r="BB11" i="1"/>
  <c r="BC16" i="1"/>
  <c r="AY16" i="1"/>
  <c r="BA16" i="1"/>
  <c r="BA19" i="1" s="1"/>
  <c r="BA20" i="1" s="1"/>
  <c r="BA11" i="1"/>
  <c r="AY11" i="1"/>
  <c r="BC11" i="1"/>
  <c r="AY12" i="1"/>
  <c r="BC12" i="1"/>
  <c r="BA12" i="1"/>
  <c r="BC13" i="1"/>
  <c r="AY13" i="1"/>
  <c r="BA13" i="1"/>
  <c r="BB16" i="1"/>
  <c r="AZ16" i="1"/>
  <c r="BD16" i="1"/>
  <c r="AK30" i="1"/>
  <c r="AX30" i="1"/>
  <c r="Z31" i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Y32" i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L32" i="1" s="1"/>
  <c r="BA14" i="1" l="1"/>
  <c r="AY19" i="1"/>
  <c r="BC19" i="1"/>
  <c r="BC20" i="1" s="1"/>
  <c r="AM32" i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BD30" i="1"/>
  <c r="BD43" i="1" s="1"/>
  <c r="AZ30" i="1"/>
  <c r="AZ43" i="1" s="1"/>
  <c r="BB30" i="1"/>
  <c r="BB43" i="1" s="1"/>
  <c r="AZ17" i="1"/>
  <c r="BB17" i="1"/>
  <c r="BD17" i="1"/>
  <c r="AZ13" i="1"/>
  <c r="BB13" i="1"/>
  <c r="BD13" i="1"/>
  <c r="BD12" i="1"/>
  <c r="AZ12" i="1"/>
  <c r="BB12" i="1"/>
  <c r="BB14" i="1" s="1"/>
  <c r="BC30" i="1"/>
  <c r="BC43" i="1" s="1"/>
  <c r="BA30" i="1"/>
  <c r="BA43" i="1" s="1"/>
  <c r="AY30" i="1"/>
  <c r="AY43" i="1" s="1"/>
  <c r="BD18" i="1"/>
  <c r="BD19" i="1" s="1"/>
  <c r="BD20" i="1" s="1"/>
  <c r="BB18" i="1"/>
  <c r="BB19" i="1" s="1"/>
  <c r="BB20" i="1" s="1"/>
  <c r="AZ18" i="1"/>
  <c r="BC14" i="1"/>
  <c r="AY14" i="1"/>
  <c r="AY20" i="1"/>
  <c r="AL31" i="1"/>
  <c r="AK31" i="1"/>
  <c r="AK32" i="1"/>
  <c r="AM31" i="1" l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/>
  <c r="AZ14" i="1"/>
  <c r="BA31" i="1"/>
  <c r="BA44" i="1" s="1"/>
  <c r="AY31" i="1"/>
  <c r="AY44" i="1" s="1"/>
  <c r="BC31" i="1"/>
  <c r="BC44" i="1" s="1"/>
  <c r="BD14" i="1"/>
  <c r="BA32" i="1"/>
  <c r="BA45" i="1" s="1"/>
  <c r="AY32" i="1"/>
  <c r="AY45" i="1" s="1"/>
  <c r="BC32" i="1"/>
  <c r="BC45" i="1" s="1"/>
  <c r="BB31" i="1" l="1"/>
  <c r="BB44" i="1" s="1"/>
  <c r="BD31" i="1"/>
  <c r="BD44" i="1" s="1"/>
  <c r="AZ31" i="1"/>
  <c r="AZ44" i="1" s="1"/>
  <c r="BD32" i="1"/>
  <c r="BD45" i="1" s="1"/>
  <c r="AZ32" i="1"/>
  <c r="AZ45" i="1" s="1"/>
  <c r="BB32" i="1"/>
  <c r="BB45" i="1" s="1"/>
</calcChain>
</file>

<file path=xl/sharedStrings.xml><?xml version="1.0" encoding="utf-8"?>
<sst xmlns="http://schemas.openxmlformats.org/spreadsheetml/2006/main" count="247" uniqueCount="77">
  <si>
    <t>CDR: 2020 Rate Case Standalone</t>
  </si>
  <si>
    <t>Business Area</t>
  </si>
  <si>
    <t>FERC Function</t>
  </si>
  <si>
    <t>Plant Site</t>
  </si>
  <si>
    <t>Cap - Component</t>
  </si>
  <si>
    <t>Depr Group: SAP FERC Account - Expense of Cap - Depr Groups</t>
  </si>
  <si>
    <t>Depr Group: SAP FERC Account - Plant of Cap - Depr Groups</t>
  </si>
  <si>
    <t>Depr Group: SAP FERC Account - Reserve of Cap - Depr Groups</t>
  </si>
  <si>
    <t>a-Sep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</si>
  <si>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</si>
  <si>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</si>
  <si>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</si>
  <si>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</si>
  <si>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</si>
  <si>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</si>
  <si>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</si>
  <si>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</si>
  <si>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</si>
  <si>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</si>
  <si>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</si>
  <si>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</si>
  <si>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</si>
  <si>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</si>
  <si>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</si>
  <si>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</si>
  <si>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</si>
  <si>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</si>
  <si>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</si>
  <si>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</si>
  <si>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</si>
  <si>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</si>
  <si>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</si>
  <si>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</si>
  <si>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</si>
  <si>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</si>
  <si>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</si>
  <si>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</si>
  <si>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</si>
  <si>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</si>
  <si>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</si>
  <si>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</si>
  <si>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</si>
  <si>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</si>
  <si>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</si>
  <si>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</si>
  <si>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</si>
  <si>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</si>
  <si>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</si>
  <si>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A01: Base</t>
  </si>
  <si>
    <t>001: Steam Generation</t>
  </si>
  <si>
    <t>070: SANFORD UNIT 3</t>
  </si>
  <si>
    <t>Book Depreciation</t>
  </si>
  <si>
    <t>9404000: Amort Limited-Term Elec Plt</t>
  </si>
  <si>
    <t>9101000: Electric Plant in Service</t>
  </si>
  <si>
    <t>9111000: Accm Prov Amortiz-Elec Util Plant</t>
  </si>
  <si>
    <t>Ending Plant Balance</t>
  </si>
  <si>
    <t>Ending Reserve Balance</t>
  </si>
  <si>
    <t>Plant Retirements - Normal</t>
  </si>
  <si>
    <t>170: MANATEE TOTAL SITE COMMON</t>
  </si>
  <si>
    <t>Plant Transfer - Ending Balance</t>
  </si>
  <si>
    <t>Plant Transfers</t>
  </si>
  <si>
    <t>Reserve Transfer</t>
  </si>
  <si>
    <t>180: MARTIN TOTAL STATION COMMON</t>
  </si>
  <si>
    <t>Reserve Transfer - Ending Balance</t>
  </si>
  <si>
    <t>A08: ECRC</t>
  </si>
  <si>
    <t>9404003: Amort Limited-Term Elec Plt-A08 Environ</t>
  </si>
  <si>
    <t>9111002: Accm Provision Amort-Envirn Recovery</t>
  </si>
  <si>
    <t>13 Mo Avg / Annual Activity</t>
  </si>
  <si>
    <t>Calculated</t>
  </si>
  <si>
    <t>BAL001100: PLT IN SERV - STEAM</t>
  </si>
  <si>
    <t>INC603010: DEPR &amp; AMORT EXP - STEAM</t>
  </si>
  <si>
    <t>BAL008100: ACC PROV DEPR &amp; AMORT - STEAM</t>
  </si>
  <si>
    <t>Without  Rsam</t>
  </si>
  <si>
    <t>With Rsam</t>
  </si>
  <si>
    <t>FPL SA</t>
  </si>
  <si>
    <t xml:space="preserve">     20210015-EI     </t>
  </si>
  <si>
    <t xml:space="preserve">     FPL 047062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</si>
</sst>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);[Red]\(#,##0\);&quot; &quot;"/>
    <numFmt numFmtId="165" formatCode="#,##0.000000_);[Red]\(#,##0.000000\);&quot; &quot;"/>
  </numFmts>
  <fonts count="1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165" fontId="1" fillId="0" borderId="0" xfId="0" applyNumberFormat="1" applyFont="1" applyFill="1" applyAlignment="1">
      <alignment horizontal="right"/>
    </xf>
    <xf numFmtId="0" fontId="0" fillId="0" borderId="0" xfId="0" applyFill="1"/>
    <xf numFmtId="165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0" fontId="0" fillId="0" borderId="5" xfId="0" applyBorder="1" applyAlignment="1">
      <alignment horizontal="center"/>
    </xf>
    <xf numFmtId="0" fontId="11" fillId="0" borderId="0" xfId="2"/>
  </cellXfs>
  <cellStyles count="3">
    <cellStyle name="Comma" xfId="1" builtinId="3"/>
    <cellStyle name="Normal" xfId="0" builtinId="0"/>
    <cellStyle name="Normal 3" xfId="2" xr:uid="{FB0FFD82-67B6-4D67-9C5E-956D2A677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0"/>
  <sheetViews>
    <sheetView showGridLines="0" showZeros="0" tabSelected="1" zoomScale="70" zoomScaleNormal="70" workbookViewId="0">
      <selection activeCell="C10" sqref="C10"/>
    </sheetView>
  </sheetViews>
  <sheetFormatPr defaultRowHeight="15" x14ac:dyDescent="0.25"/>
  <cols>
    <col min="1" max="1" width="11.5703125" bestFit="1" customWidth="1"/>
    <col min="2" max="4" width="39" customWidth="1"/>
    <col min="5" max="5" width="33.28515625" customWidth="1"/>
    <col min="6" max="6" width="32.140625" customWidth="1"/>
    <col min="7" max="7" width="29.28515625" customWidth="1"/>
    <col min="8" max="8" width="39" customWidth="1"/>
    <col min="9" max="23" width="15.5703125" customWidth="1"/>
    <col min="24" max="24" width="15.5703125" customWidth="1" collapsed="1"/>
    <col min="25" max="36" width="15.5703125" customWidth="1"/>
    <col min="37" max="37" width="14.7109375" customWidth="1"/>
    <col min="38" max="49" width="15.5703125" customWidth="1"/>
    <col min="50" max="50" width="14.7109375" customWidth="1"/>
    <col min="51" max="51" width="10.5703125" bestFit="1" customWidth="1"/>
    <col min="52" max="52" width="12" bestFit="1" customWidth="1"/>
    <col min="53" max="53" width="10.5703125" bestFit="1" customWidth="1"/>
    <col min="54" max="54" width="11.5703125" bestFit="1" customWidth="1"/>
    <col min="55" max="55" width="10.5703125" bestFit="1" customWidth="1"/>
    <col min="56" max="56" width="12" bestFit="1" customWidth="1"/>
  </cols>
  <sheetData>
    <row r="1" spans="1:56" x14ac:dyDescent="0.25">
      <c r="A1" s="34" t="s">
        <v>76</v>
      </c>
    </row>
    <row r="2" spans="1:56" x14ac:dyDescent="0.25">
      <c r="A2" s="34" t="s">
        <v>75</v>
      </c>
    </row>
    <row r="7" spans="1:56" ht="15.75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6" ht="15" customHeight="1" thickBot="1" x14ac:dyDescent="0.3">
      <c r="B8" s="2" t="s">
        <v>0</v>
      </c>
    </row>
    <row r="9" spans="1:56" ht="15.75" thickBo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2">
        <v>2022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7">
        <v>2023</v>
      </c>
      <c r="AY9" s="33" t="s">
        <v>73</v>
      </c>
      <c r="AZ9" s="33"/>
      <c r="BA9" s="33" t="s">
        <v>72</v>
      </c>
      <c r="BB9" s="33"/>
      <c r="BC9" s="33" t="s">
        <v>74</v>
      </c>
      <c r="BD9" s="33"/>
    </row>
    <row r="10" spans="1:56" ht="26.25" thickBot="1" x14ac:dyDescent="0.3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  <c r="AI10" s="3" t="s">
        <v>34</v>
      </c>
      <c r="AJ10" s="3" t="s">
        <v>35</v>
      </c>
      <c r="AK10" s="13" t="s">
        <v>67</v>
      </c>
      <c r="AL10" s="3" t="s">
        <v>36</v>
      </c>
      <c r="AM10" s="3" t="s">
        <v>37</v>
      </c>
      <c r="AN10" s="3" t="s">
        <v>38</v>
      </c>
      <c r="AO10" s="3" t="s">
        <v>39</v>
      </c>
      <c r="AP10" s="3" t="s">
        <v>40</v>
      </c>
      <c r="AQ10" s="3" t="s">
        <v>41</v>
      </c>
      <c r="AR10" s="3" t="s">
        <v>42</v>
      </c>
      <c r="AS10" s="3" t="s">
        <v>43</v>
      </c>
      <c r="AT10" s="3" t="s">
        <v>44</v>
      </c>
      <c r="AU10" s="3" t="s">
        <v>45</v>
      </c>
      <c r="AV10" s="3" t="s">
        <v>46</v>
      </c>
      <c r="AW10" s="3" t="s">
        <v>47</v>
      </c>
      <c r="AX10" s="18" t="s">
        <v>67</v>
      </c>
      <c r="AY10" s="19">
        <v>2022</v>
      </c>
      <c r="AZ10" s="19">
        <v>2023</v>
      </c>
      <c r="BA10" s="19">
        <v>2022</v>
      </c>
      <c r="BB10" s="19">
        <v>2023</v>
      </c>
      <c r="BC10" s="19">
        <v>2022</v>
      </c>
      <c r="BD10" s="19">
        <v>2023</v>
      </c>
    </row>
    <row r="11" spans="1:56" x14ac:dyDescent="0.25">
      <c r="B11" s="4" t="s">
        <v>48</v>
      </c>
      <c r="C11" s="5" t="s">
        <v>49</v>
      </c>
      <c r="D11" s="6" t="s">
        <v>50</v>
      </c>
      <c r="E11" s="7" t="s">
        <v>51</v>
      </c>
      <c r="F11" s="8" t="s">
        <v>52</v>
      </c>
      <c r="G11" s="9" t="s">
        <v>53</v>
      </c>
      <c r="H11" s="10" t="s">
        <v>54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-813.39749999999992</v>
      </c>
      <c r="Y11" s="11">
        <v>-1626.7949999999998</v>
      </c>
      <c r="Z11" s="11">
        <v>-1626.7949999999998</v>
      </c>
      <c r="AA11" s="11">
        <v>-1626.7949999999998</v>
      </c>
      <c r="AB11" s="11">
        <v>-1626.7949999999998</v>
      </c>
      <c r="AC11" s="11">
        <v>-1626.7949999999998</v>
      </c>
      <c r="AD11" s="11">
        <v>-1626.7949999999998</v>
      </c>
      <c r="AE11" s="11">
        <v>-1626.7949999999998</v>
      </c>
      <c r="AF11" s="11">
        <v>-1626.7949999999998</v>
      </c>
      <c r="AG11" s="11">
        <v>-1626.7949999999998</v>
      </c>
      <c r="AH11" s="11">
        <v>-1626.7949999999998</v>
      </c>
      <c r="AI11" s="11">
        <v>-1626.7949999999998</v>
      </c>
      <c r="AJ11" s="11">
        <v>-1626.7949999999998</v>
      </c>
      <c r="AK11" s="14">
        <f>SUM(Y11:AJ11)</f>
        <v>-19521.539999999997</v>
      </c>
      <c r="AL11" s="11">
        <v>-1626.7949999999998</v>
      </c>
      <c r="AM11" s="11">
        <v>-1626.7949999999998</v>
      </c>
      <c r="AN11" s="11">
        <v>-1626.7949999999998</v>
      </c>
      <c r="AO11" s="11">
        <v>-1626.7949999999998</v>
      </c>
      <c r="AP11" s="11">
        <v>-1626.7949999999998</v>
      </c>
      <c r="AQ11" s="11">
        <v>-1626.7949999999998</v>
      </c>
      <c r="AR11" s="11">
        <v>-1626.7949999999998</v>
      </c>
      <c r="AS11" s="11">
        <v>-1626.7949999999998</v>
      </c>
      <c r="AT11" s="11">
        <v>-1626.7949999999998</v>
      </c>
      <c r="AU11" s="11">
        <v>-1626.7949999999998</v>
      </c>
      <c r="AV11" s="11">
        <v>-1626.7949999999998</v>
      </c>
      <c r="AW11" s="11">
        <v>-1626.7949999999998</v>
      </c>
      <c r="AX11" s="14">
        <f>SUM(AL11:AW11)</f>
        <v>-19521.539999999997</v>
      </c>
      <c r="AY11" s="16">
        <f>-AK11*AY49</f>
        <v>18724.649731305057</v>
      </c>
      <c r="AZ11" s="16">
        <f>-AX11*AZ49</f>
        <v>18719.782190325488</v>
      </c>
      <c r="BA11" s="16">
        <f>-AK11*BA49</f>
        <v>18724.649731305053</v>
      </c>
      <c r="BB11" s="16">
        <f>-AX11*BB49</f>
        <v>18719.782190325488</v>
      </c>
      <c r="BC11" s="16">
        <f>-AK11*BC49</f>
        <v>18659.078307255088</v>
      </c>
      <c r="BD11" s="16">
        <f>-AX11*BD49</f>
        <v>18656.851648606742</v>
      </c>
    </row>
    <row r="12" spans="1:56" x14ac:dyDescent="0.25">
      <c r="B12" s="4" t="s">
        <v>48</v>
      </c>
      <c r="C12" s="5" t="s">
        <v>49</v>
      </c>
      <c r="D12" s="6" t="s">
        <v>50</v>
      </c>
      <c r="E12" s="7" t="s">
        <v>55</v>
      </c>
      <c r="F12" s="8" t="s">
        <v>52</v>
      </c>
      <c r="G12" s="9" t="s">
        <v>53</v>
      </c>
      <c r="H12" s="10" t="s">
        <v>54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-97607.7</v>
      </c>
      <c r="Y12" s="11">
        <v>-97607.7</v>
      </c>
      <c r="Z12" s="11">
        <v>-97607.7</v>
      </c>
      <c r="AA12" s="11">
        <v>-97607.7</v>
      </c>
      <c r="AB12" s="11">
        <v>-97607.7</v>
      </c>
      <c r="AC12" s="11">
        <v>-97607.7</v>
      </c>
      <c r="AD12" s="11">
        <v>-97607.7</v>
      </c>
      <c r="AE12" s="11">
        <v>-97607.7</v>
      </c>
      <c r="AF12" s="11">
        <v>-97607.7</v>
      </c>
      <c r="AG12" s="11">
        <v>-97607.7</v>
      </c>
      <c r="AH12" s="11">
        <v>-97607.7</v>
      </c>
      <c r="AI12" s="11">
        <v>-97607.7</v>
      </c>
      <c r="AJ12" s="11">
        <v>-97607.7</v>
      </c>
      <c r="AK12" s="14">
        <f>AVERAGE(X12:AJ12)</f>
        <v>-97607.699999999968</v>
      </c>
      <c r="AL12" s="11">
        <v>-97607.7</v>
      </c>
      <c r="AM12" s="11">
        <v>-97607.7</v>
      </c>
      <c r="AN12" s="11">
        <v>-97607.7</v>
      </c>
      <c r="AO12" s="11">
        <v>-97607.7</v>
      </c>
      <c r="AP12" s="11">
        <v>-97607.7</v>
      </c>
      <c r="AQ12" s="11">
        <v>-97607.7</v>
      </c>
      <c r="AR12" s="11">
        <v>-97607.7</v>
      </c>
      <c r="AS12" s="11">
        <v>-97607.7</v>
      </c>
      <c r="AT12" s="11">
        <v>-97607.7</v>
      </c>
      <c r="AU12" s="11">
        <v>-97607.7</v>
      </c>
      <c r="AV12" s="11">
        <v>-97607.7</v>
      </c>
      <c r="AW12" s="11">
        <v>-97607.7</v>
      </c>
      <c r="AX12" s="14">
        <f>(SUM(AL12:AW12)+AJ12)/13</f>
        <v>-97607.699999999968</v>
      </c>
      <c r="AY12" s="16">
        <f>-AK12*AY50</f>
        <v>93604.959464192492</v>
      </c>
      <c r="AZ12" s="16">
        <f>-AX12*AZ50</f>
        <v>93591.406638569126</v>
      </c>
      <c r="BA12" s="16">
        <f>-AK12*BA50</f>
        <v>93604.959464192492</v>
      </c>
      <c r="BB12" s="16">
        <f>-AX12*BB50</f>
        <v>93591.406638569126</v>
      </c>
      <c r="BC12" s="16">
        <f>-AK12*BC50</f>
        <v>93178.282460234885</v>
      </c>
      <c r="BD12" s="16">
        <f>-AX12*BD50</f>
        <v>93365.401037127638</v>
      </c>
    </row>
    <row r="13" spans="1:56" x14ac:dyDescent="0.25">
      <c r="B13" s="4" t="s">
        <v>48</v>
      </c>
      <c r="C13" s="5" t="s">
        <v>49</v>
      </c>
      <c r="D13" s="6" t="s">
        <v>50</v>
      </c>
      <c r="E13" s="7" t="s">
        <v>56</v>
      </c>
      <c r="F13" s="8" t="s">
        <v>52</v>
      </c>
      <c r="G13" s="9" t="s">
        <v>53</v>
      </c>
      <c r="H13" s="10" t="s">
        <v>54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-98421.097500000003</v>
      </c>
      <c r="Y13" s="11">
        <v>-100047.8925</v>
      </c>
      <c r="Z13" s="11">
        <v>-101674.6875</v>
      </c>
      <c r="AA13" s="11">
        <v>-103301.4825</v>
      </c>
      <c r="AB13" s="11">
        <v>-104928.2775</v>
      </c>
      <c r="AC13" s="11">
        <v>-106555.07249999999</v>
      </c>
      <c r="AD13" s="11">
        <v>-108181.86749999999</v>
      </c>
      <c r="AE13" s="11">
        <v>-109808.66249999999</v>
      </c>
      <c r="AF13" s="11">
        <v>-111435.45749999999</v>
      </c>
      <c r="AG13" s="11">
        <v>-113062.25249999999</v>
      </c>
      <c r="AH13" s="11">
        <v>-114689.04749999999</v>
      </c>
      <c r="AI13" s="11">
        <v>-116315.84249999998</v>
      </c>
      <c r="AJ13" s="11">
        <v>-117942.63749999998</v>
      </c>
      <c r="AK13" s="14">
        <f>AVERAGE(X13:AJ13)</f>
        <v>-108181.86749999999</v>
      </c>
      <c r="AL13" s="11">
        <v>-119569.43249999998</v>
      </c>
      <c r="AM13" s="11">
        <v>-121196.22749999998</v>
      </c>
      <c r="AN13" s="11">
        <v>-122823.02249999998</v>
      </c>
      <c r="AO13" s="11">
        <v>-124449.81749999998</v>
      </c>
      <c r="AP13" s="11">
        <v>-126076.61249999997</v>
      </c>
      <c r="AQ13" s="11">
        <v>-127703.40749999997</v>
      </c>
      <c r="AR13" s="11">
        <v>-129330.20249999997</v>
      </c>
      <c r="AS13" s="11">
        <v>-130956.99749999997</v>
      </c>
      <c r="AT13" s="11">
        <v>-132583.79249999998</v>
      </c>
      <c r="AU13" s="11">
        <v>-134210.58749999999</v>
      </c>
      <c r="AV13" s="11">
        <v>-135837.38250000001</v>
      </c>
      <c r="AW13" s="11">
        <v>-137464.17750000002</v>
      </c>
      <c r="AX13" s="14">
        <f>(SUM(AL13:AW13)+AJ13)/13</f>
        <v>-127703.40749999997</v>
      </c>
      <c r="AY13" s="16">
        <f>AK13*AY51</f>
        <v>-102846.54698133876</v>
      </c>
      <c r="AZ13" s="16">
        <f>AX13*AZ51</f>
        <v>-121541.34512930772</v>
      </c>
      <c r="BA13" s="16">
        <f>AK13*BA51</f>
        <v>-102846.54698133876</v>
      </c>
      <c r="BB13" s="16">
        <f>AX13*BB51</f>
        <v>-121541.34512930772</v>
      </c>
      <c r="BC13" s="16">
        <f>AK13*BC51</f>
        <v>-103277.16558872802</v>
      </c>
      <c r="BD13" s="16">
        <f>AX13*BD51</f>
        <v>-121875.41679920992</v>
      </c>
    </row>
    <row r="14" spans="1:56" x14ac:dyDescent="0.25">
      <c r="B14" s="4" t="s">
        <v>48</v>
      </c>
      <c r="C14" s="5" t="s">
        <v>49</v>
      </c>
      <c r="D14" s="6" t="s">
        <v>50</v>
      </c>
      <c r="E14" s="7" t="s">
        <v>57</v>
      </c>
      <c r="F14" s="8" t="s">
        <v>52</v>
      </c>
      <c r="G14" s="9" t="s">
        <v>53</v>
      </c>
      <c r="H14" s="10" t="s">
        <v>54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-97607.7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4"/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4"/>
      <c r="AY14" s="15">
        <f>+AY12+AY13</f>
        <v>-9241.5875171462685</v>
      </c>
      <c r="AZ14" s="15">
        <f>+AZ12-AZ13</f>
        <v>215132.75176787685</v>
      </c>
      <c r="BA14" s="15">
        <f>+BA12+BA13</f>
        <v>-9241.5875171462685</v>
      </c>
      <c r="BB14" s="15">
        <f>+BB12+BB13</f>
        <v>-27949.938490738597</v>
      </c>
      <c r="BC14" s="15">
        <f>+BC12+BC13</f>
        <v>-10098.883128493137</v>
      </c>
      <c r="BD14" s="15">
        <f>+BD12+BD13</f>
        <v>-28510.015762082287</v>
      </c>
    </row>
    <row r="15" spans="1:56" x14ac:dyDescent="0.25">
      <c r="B15" s="4"/>
      <c r="C15" s="5"/>
      <c r="D15" s="6"/>
      <c r="E15" s="7"/>
      <c r="F15" s="8"/>
      <c r="G15" s="9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4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4"/>
    </row>
    <row r="16" spans="1:56" x14ac:dyDescent="0.25">
      <c r="B16" s="4" t="s">
        <v>48</v>
      </c>
      <c r="C16" s="5" t="s">
        <v>49</v>
      </c>
      <c r="D16" s="6" t="s">
        <v>58</v>
      </c>
      <c r="E16" s="7" t="s">
        <v>51</v>
      </c>
      <c r="F16" s="8" t="s">
        <v>52</v>
      </c>
      <c r="G16" s="9" t="s">
        <v>53</v>
      </c>
      <c r="H16" s="10" t="s">
        <v>54</v>
      </c>
      <c r="I16" s="11">
        <v>54188.040000000008</v>
      </c>
      <c r="J16" s="11">
        <v>54262.867967709804</v>
      </c>
      <c r="K16" s="11">
        <v>53166.971739627726</v>
      </c>
      <c r="L16" s="11">
        <v>51825.32307598451</v>
      </c>
      <c r="M16" s="11">
        <v>50709.49578803606</v>
      </c>
      <c r="N16" s="11">
        <v>49934.404088510993</v>
      </c>
      <c r="O16" s="11">
        <v>50017.159682093974</v>
      </c>
      <c r="P16" s="11">
        <v>50002.47575381623</v>
      </c>
      <c r="Q16" s="11">
        <v>49986.361777884813</v>
      </c>
      <c r="R16" s="11">
        <v>49799.605841080527</v>
      </c>
      <c r="S16" s="11">
        <v>49531.327751207988</v>
      </c>
      <c r="T16" s="11">
        <v>49443.880848195018</v>
      </c>
      <c r="U16" s="11">
        <v>49191.12370626015</v>
      </c>
      <c r="V16" s="11">
        <v>48739.939425436685</v>
      </c>
      <c r="W16" s="11">
        <v>48202.143067144993</v>
      </c>
      <c r="X16" s="11">
        <v>47497.587247902782</v>
      </c>
      <c r="Y16" s="11">
        <v>1792.9557786875255</v>
      </c>
      <c r="Z16" s="11">
        <v>-819.51783967443885</v>
      </c>
      <c r="AA16" s="11">
        <v>-1639.0356804269388</v>
      </c>
      <c r="AB16" s="11">
        <v>-3920.0300990927635</v>
      </c>
      <c r="AC16" s="11">
        <v>-6391.2373710971888</v>
      </c>
      <c r="AD16" s="11">
        <v>-6641.4193303792636</v>
      </c>
      <c r="AE16" s="11">
        <v>-6786.4991489062395</v>
      </c>
      <c r="AF16" s="11">
        <v>-6871.6098614897392</v>
      </c>
      <c r="AG16" s="11">
        <v>-6871.6098614897392</v>
      </c>
      <c r="AH16" s="11">
        <v>-6871.6098614897392</v>
      </c>
      <c r="AI16" s="11">
        <v>-6946.4708718972797</v>
      </c>
      <c r="AJ16" s="11">
        <v>-7040.410512875631</v>
      </c>
      <c r="AK16" s="14">
        <f>SUM(Y16:AJ16)</f>
        <v>-59006.494660131444</v>
      </c>
      <c r="AL16" s="11">
        <v>-10861.17484214654</v>
      </c>
      <c r="AM16" s="11">
        <v>-14768.8166696799</v>
      </c>
      <c r="AN16" s="11">
        <v>-14874.83696517854</v>
      </c>
      <c r="AO16" s="11">
        <v>-14918.585654779758</v>
      </c>
      <c r="AP16" s="11">
        <v>-14962.270177715591</v>
      </c>
      <c r="AQ16" s="11">
        <v>-15532.22451547433</v>
      </c>
      <c r="AR16" s="11">
        <v>-16102.178853233076</v>
      </c>
      <c r="AS16" s="11">
        <v>-16176.056113660292</v>
      </c>
      <c r="AT16" s="11">
        <v>-16320.558253627391</v>
      </c>
      <c r="AU16" s="11">
        <v>-16416.712894561439</v>
      </c>
      <c r="AV16" s="11">
        <v>-16527.200987589771</v>
      </c>
      <c r="AW16" s="11">
        <v>-16790.618482321421</v>
      </c>
      <c r="AX16" s="14">
        <f>SUM(AL16:AW16)</f>
        <v>-184251.23440996805</v>
      </c>
      <c r="AY16" s="16">
        <f>-AK16*AY49</f>
        <v>56597.786054946671</v>
      </c>
      <c r="AZ16" s="16">
        <f>-AX16*AZ49</f>
        <v>176683.95917807749</v>
      </c>
      <c r="BA16" s="16">
        <f>-AK16*BA49</f>
        <v>56597.786054946664</v>
      </c>
      <c r="BB16" s="16">
        <f>-AX16*BB49</f>
        <v>176683.95917807749</v>
      </c>
      <c r="BC16" s="16">
        <f>-AK16*BC49</f>
        <v>56399.587558154832</v>
      </c>
      <c r="BD16" s="16">
        <f>-AX16*BD49</f>
        <v>176089.99835358482</v>
      </c>
    </row>
    <row r="17" spans="1:56" x14ac:dyDescent="0.25">
      <c r="B17" s="4" t="s">
        <v>48</v>
      </c>
      <c r="C17" s="5" t="s">
        <v>49</v>
      </c>
      <c r="D17" s="6" t="s">
        <v>58</v>
      </c>
      <c r="E17" s="7" t="s">
        <v>55</v>
      </c>
      <c r="F17" s="8" t="s">
        <v>52</v>
      </c>
      <c r="G17" s="9" t="s">
        <v>53</v>
      </c>
      <c r="H17" s="10" t="s">
        <v>54</v>
      </c>
      <c r="I17" s="11">
        <v>4385689.9380365843</v>
      </c>
      <c r="J17" s="11">
        <v>4384390.8180365842</v>
      </c>
      <c r="K17" s="11">
        <v>4201579.368036584</v>
      </c>
      <c r="L17" s="11">
        <v>4158993.8380365847</v>
      </c>
      <c r="M17" s="11">
        <v>4015899.2280365848</v>
      </c>
      <c r="N17" s="11">
        <v>4030557.2780365846</v>
      </c>
      <c r="O17" s="11">
        <v>4029802.1680365847</v>
      </c>
      <c r="P17" s="11">
        <v>4028090.3780365847</v>
      </c>
      <c r="Q17" s="11">
        <v>4027644.7280365843</v>
      </c>
      <c r="R17" s="11">
        <v>3997265.0880365842</v>
      </c>
      <c r="S17" s="11">
        <v>3982574.0080365841</v>
      </c>
      <c r="T17" s="11">
        <v>3982574.0080365841</v>
      </c>
      <c r="U17" s="11">
        <v>3950029.6880365838</v>
      </c>
      <c r="V17" s="11">
        <v>3916693.9280365841</v>
      </c>
      <c r="W17" s="11">
        <v>3859679.8980365843</v>
      </c>
      <c r="X17" s="11">
        <v>3798328.5480365842</v>
      </c>
      <c r="Y17" s="11">
        <v>1.0214050732873427E-4</v>
      </c>
      <c r="Z17" s="11">
        <v>-137678.99989785947</v>
      </c>
      <c r="AA17" s="11">
        <v>-137678.99989785947</v>
      </c>
      <c r="AB17" s="11">
        <v>-520886.06989785953</v>
      </c>
      <c r="AC17" s="11">
        <v>-552841.82989785948</v>
      </c>
      <c r="AD17" s="11">
        <v>-562916.63989785954</v>
      </c>
      <c r="AE17" s="11">
        <v>-577215.23989785952</v>
      </c>
      <c r="AF17" s="11">
        <v>-577215.23989785952</v>
      </c>
      <c r="AG17" s="11">
        <v>-577215.23989785952</v>
      </c>
      <c r="AH17" s="11">
        <v>-577215.23989785952</v>
      </c>
      <c r="AI17" s="11">
        <v>-589791.88989785954</v>
      </c>
      <c r="AJ17" s="11">
        <v>-592997.0998978595</v>
      </c>
      <c r="AK17" s="14">
        <f>AVERAGE(X17:AJ17)</f>
        <v>-123486.45697982539</v>
      </c>
      <c r="AL17" s="11">
        <v>-1200890.5798978596</v>
      </c>
      <c r="AM17" s="11">
        <v>-1218691.2098978595</v>
      </c>
      <c r="AN17" s="11">
        <v>-1218701.9898978595</v>
      </c>
      <c r="AO17" s="11">
        <v>-1226040.9898978595</v>
      </c>
      <c r="AP17" s="11">
        <v>-1226040.9898978595</v>
      </c>
      <c r="AQ17" s="11">
        <v>-1312385.9598978597</v>
      </c>
      <c r="AR17" s="11">
        <v>-1312385.9598978597</v>
      </c>
      <c r="AS17" s="11">
        <v>-1324797.3398978596</v>
      </c>
      <c r="AT17" s="11">
        <v>-1336662.3198978596</v>
      </c>
      <c r="AU17" s="11">
        <v>-1340951.3198978596</v>
      </c>
      <c r="AV17" s="11">
        <v>-1355224.3198978596</v>
      </c>
      <c r="AW17" s="11">
        <v>-1385205.4598978595</v>
      </c>
      <c r="AX17" s="14">
        <f>(SUM(AL17:AW17)+AJ17)/13</f>
        <v>-1234690.4260517058</v>
      </c>
      <c r="AY17" s="16">
        <f>-AK17*AY50</f>
        <v>118422.46871889522</v>
      </c>
      <c r="AZ17" s="16">
        <f>-AX17*AZ50</f>
        <v>1183886.2480865074</v>
      </c>
      <c r="BA17" s="16">
        <f>-AK17*BA50</f>
        <v>118422.46871889522</v>
      </c>
      <c r="BB17" s="16">
        <f>-AX17*BB50</f>
        <v>1183886.2480865074</v>
      </c>
      <c r="BC17" s="16">
        <f>-AK17*BC50</f>
        <v>117882.66672075889</v>
      </c>
      <c r="BD17" s="16">
        <f>-AX17*BD50</f>
        <v>1181027.3860056077</v>
      </c>
    </row>
    <row r="18" spans="1:56" x14ac:dyDescent="0.25">
      <c r="B18" s="4" t="s">
        <v>48</v>
      </c>
      <c r="C18" s="5" t="s">
        <v>49</v>
      </c>
      <c r="D18" s="6" t="s">
        <v>58</v>
      </c>
      <c r="E18" s="7" t="s">
        <v>56</v>
      </c>
      <c r="F18" s="8" t="s">
        <v>52</v>
      </c>
      <c r="G18" s="9" t="s">
        <v>53</v>
      </c>
      <c r="H18" s="10" t="s">
        <v>54</v>
      </c>
      <c r="I18" s="11">
        <v>2661922.61</v>
      </c>
      <c r="J18" s="11">
        <v>2714886.3579677097</v>
      </c>
      <c r="K18" s="11">
        <v>2585241.8797073374</v>
      </c>
      <c r="L18" s="11">
        <v>2594481.6727833217</v>
      </c>
      <c r="M18" s="11">
        <v>2502096.5585713573</v>
      </c>
      <c r="N18" s="11">
        <v>2566689.0126598682</v>
      </c>
      <c r="O18" s="11">
        <v>2615951.062341962</v>
      </c>
      <c r="P18" s="11">
        <v>2664241.7480957783</v>
      </c>
      <c r="Q18" s="11">
        <v>2713782.4598736628</v>
      </c>
      <c r="R18" s="11">
        <v>2733202.4257147433</v>
      </c>
      <c r="S18" s="11">
        <v>2768042.6734659509</v>
      </c>
      <c r="T18" s="11">
        <v>2817486.5543141467</v>
      </c>
      <c r="U18" s="11">
        <v>2834133.3580204062</v>
      </c>
      <c r="V18" s="11">
        <v>2849537.5374458437</v>
      </c>
      <c r="W18" s="11">
        <v>2840725.6505129887</v>
      </c>
      <c r="X18" s="11">
        <v>2826871.8877608916</v>
      </c>
      <c r="Y18" s="11">
        <v>-2.6042130775749683E-4</v>
      </c>
      <c r="Z18" s="11">
        <v>-138498.51810009577</v>
      </c>
      <c r="AA18" s="11">
        <v>-140137.55378052272</v>
      </c>
      <c r="AB18" s="11">
        <v>-527264.65387961548</v>
      </c>
      <c r="AC18" s="11">
        <v>-565611.65125071269</v>
      </c>
      <c r="AD18" s="11">
        <v>-582327.88058109197</v>
      </c>
      <c r="AE18" s="11">
        <v>-603412.97972999816</v>
      </c>
      <c r="AF18" s="11">
        <v>-610284.58959148789</v>
      </c>
      <c r="AG18" s="11">
        <v>-617156.19945297763</v>
      </c>
      <c r="AH18" s="11">
        <v>-624027.80931446736</v>
      </c>
      <c r="AI18" s="11">
        <v>-643550.93018636457</v>
      </c>
      <c r="AJ18" s="11">
        <v>-653796.55069924018</v>
      </c>
      <c r="AK18" s="14">
        <f>AVERAGE(X18:AJ18)</f>
        <v>-221476.72531277718</v>
      </c>
      <c r="AL18" s="11">
        <v>-1272551.2055413867</v>
      </c>
      <c r="AM18" s="11">
        <v>-1305120.6522110666</v>
      </c>
      <c r="AN18" s="11">
        <v>-1320006.2691762452</v>
      </c>
      <c r="AO18" s="11">
        <v>-1342263.8548310248</v>
      </c>
      <c r="AP18" s="11">
        <v>-1357226.1250087405</v>
      </c>
      <c r="AQ18" s="11">
        <v>-1459103.3195242148</v>
      </c>
      <c r="AR18" s="11">
        <v>-1475205.4983774479</v>
      </c>
      <c r="AS18" s="11">
        <v>-1503792.9344911079</v>
      </c>
      <c r="AT18" s="11">
        <v>-1531978.4727447352</v>
      </c>
      <c r="AU18" s="11">
        <v>-1552684.1856392969</v>
      </c>
      <c r="AV18" s="11">
        <v>-1583484.3866268867</v>
      </c>
      <c r="AW18" s="11">
        <v>-1630256.1451092081</v>
      </c>
      <c r="AX18" s="14">
        <f>(SUM(AL18:AW18)+AJ18)/13</f>
        <v>-1383651.5076908155</v>
      </c>
      <c r="AY18" s="16">
        <f>AK18*AY51</f>
        <v>-210553.92147998925</v>
      </c>
      <c r="AZ18" s="16">
        <f>AX18*AZ51</f>
        <v>-1316886.2814795009</v>
      </c>
      <c r="BA18" s="16">
        <f>AK18*BA51</f>
        <v>-210553.92147998925</v>
      </c>
      <c r="BB18" s="16">
        <f>AX18*BB51</f>
        <v>-1316886.2814795009</v>
      </c>
      <c r="BC18" s="16">
        <f>AK18*BC51</f>
        <v>-211435.5109850264</v>
      </c>
      <c r="BD18" s="16">
        <f>AX18*BD51</f>
        <v>-1320505.9090116557</v>
      </c>
    </row>
    <row r="19" spans="1:56" x14ac:dyDescent="0.25">
      <c r="B19" s="4" t="s">
        <v>48</v>
      </c>
      <c r="C19" s="5" t="s">
        <v>49</v>
      </c>
      <c r="D19" s="6" t="s">
        <v>58</v>
      </c>
      <c r="E19" s="7" t="s">
        <v>57</v>
      </c>
      <c r="F19" s="8" t="s">
        <v>52</v>
      </c>
      <c r="G19" s="9" t="s">
        <v>53</v>
      </c>
      <c r="H19" s="10" t="s">
        <v>54</v>
      </c>
      <c r="I19" s="11">
        <v>0</v>
      </c>
      <c r="J19" s="11">
        <v>-1299.1199999999999</v>
      </c>
      <c r="K19" s="11">
        <v>-182811.45</v>
      </c>
      <c r="L19" s="11">
        <v>-42585.53</v>
      </c>
      <c r="M19" s="11">
        <v>-143094.60999999999</v>
      </c>
      <c r="N19" s="11">
        <v>14658.05</v>
      </c>
      <c r="O19" s="11">
        <v>-755.11</v>
      </c>
      <c r="P19" s="11">
        <v>-1711.79</v>
      </c>
      <c r="Q19" s="11">
        <v>-445.65000000000003</v>
      </c>
      <c r="R19" s="11">
        <v>-30379.64</v>
      </c>
      <c r="S19" s="11">
        <v>-14691.08</v>
      </c>
      <c r="T19" s="11">
        <v>0</v>
      </c>
      <c r="U19" s="11">
        <v>-32544.32</v>
      </c>
      <c r="V19" s="11">
        <v>-33335.760000000002</v>
      </c>
      <c r="W19" s="11">
        <v>-57014.03</v>
      </c>
      <c r="X19" s="11">
        <v>-61351.35</v>
      </c>
      <c r="Y19" s="11">
        <v>-263177.69</v>
      </c>
      <c r="Z19" s="11">
        <v>-137679</v>
      </c>
      <c r="AA19" s="11">
        <v>0</v>
      </c>
      <c r="AB19" s="11">
        <v>-383207.07</v>
      </c>
      <c r="AC19" s="11">
        <v>-31955.759999999998</v>
      </c>
      <c r="AD19" s="11">
        <v>-10074.81</v>
      </c>
      <c r="AE19" s="11">
        <v>-14298.6</v>
      </c>
      <c r="AF19" s="11">
        <v>0</v>
      </c>
      <c r="AG19" s="11">
        <v>0</v>
      </c>
      <c r="AH19" s="11">
        <v>0</v>
      </c>
      <c r="AI19" s="11">
        <v>-12576.65</v>
      </c>
      <c r="AJ19" s="11">
        <v>-3205.21</v>
      </c>
      <c r="AK19" s="14"/>
      <c r="AL19" s="11">
        <v>-607893.48</v>
      </c>
      <c r="AM19" s="11">
        <v>-17800.63</v>
      </c>
      <c r="AN19" s="11">
        <v>-10.78</v>
      </c>
      <c r="AO19" s="11">
        <v>-7339</v>
      </c>
      <c r="AP19" s="11">
        <v>0</v>
      </c>
      <c r="AQ19" s="11">
        <v>-86344.97</v>
      </c>
      <c r="AR19" s="11">
        <v>0</v>
      </c>
      <c r="AS19" s="11">
        <v>-12411.38</v>
      </c>
      <c r="AT19" s="11">
        <v>-11864.98</v>
      </c>
      <c r="AU19" s="11">
        <v>-4289</v>
      </c>
      <c r="AV19" s="11">
        <v>-14273</v>
      </c>
      <c r="AW19" s="11">
        <v>-29981.14</v>
      </c>
      <c r="AX19" s="14"/>
      <c r="AY19" s="15">
        <f>SUM(AY16:AY18)</f>
        <v>-35533.666706147371</v>
      </c>
      <c r="AZ19" s="16">
        <f>-AX19*AZ52</f>
        <v>0</v>
      </c>
      <c r="BA19" s="15">
        <f>SUM(BA16:BA18)</f>
        <v>-35533.666706147371</v>
      </c>
      <c r="BB19" s="15">
        <f>SUM(BB16:BB18)</f>
        <v>43683.925785084022</v>
      </c>
      <c r="BC19" s="15">
        <f>SUM(BC16:BC18)</f>
        <v>-37153.256706112676</v>
      </c>
      <c r="BD19" s="15">
        <f>SUM(BD16:BD18)</f>
        <v>36611.475347536849</v>
      </c>
    </row>
    <row r="20" spans="1:56" x14ac:dyDescent="0.25">
      <c r="B20" s="4" t="s">
        <v>48</v>
      </c>
      <c r="C20" s="5" t="s">
        <v>49</v>
      </c>
      <c r="D20" s="6" t="s">
        <v>58</v>
      </c>
      <c r="E20" s="7" t="s">
        <v>60</v>
      </c>
      <c r="F20" s="8" t="s">
        <v>52</v>
      </c>
      <c r="G20" s="9" t="s">
        <v>53</v>
      </c>
      <c r="H20" s="10" t="s">
        <v>54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-3535150.8579344442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4"/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4"/>
      <c r="AY20" s="15">
        <f>+AY18+AY19</f>
        <v>-246087.58818613662</v>
      </c>
      <c r="AZ20" s="16">
        <f>-AX20*AZ53</f>
        <v>0</v>
      </c>
      <c r="BA20" s="15">
        <f>+BA18+BA19</f>
        <v>-246087.58818613662</v>
      </c>
      <c r="BB20" s="15">
        <f>+BB18+BB19</f>
        <v>-1273202.3556944169</v>
      </c>
      <c r="BC20" s="15">
        <f>+BC18+BC19</f>
        <v>-248588.76769113907</v>
      </c>
      <c r="BD20" s="15">
        <f>+BD18+BD19</f>
        <v>-1283894.4336641189</v>
      </c>
    </row>
    <row r="21" spans="1:56" x14ac:dyDescent="0.25">
      <c r="B21" s="4" t="s">
        <v>48</v>
      </c>
      <c r="C21" s="5" t="s">
        <v>49</v>
      </c>
      <c r="D21" s="6" t="s">
        <v>58</v>
      </c>
      <c r="E21" s="7" t="s">
        <v>61</v>
      </c>
      <c r="F21" s="8" t="s">
        <v>52</v>
      </c>
      <c r="G21" s="9" t="s">
        <v>53</v>
      </c>
      <c r="H21" s="10" t="s">
        <v>54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-2565487.1538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4"/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4"/>
      <c r="AZ21" s="16">
        <f>-AX21*AZ54</f>
        <v>0</v>
      </c>
    </row>
    <row r="22" spans="1:56" collapsed="1" x14ac:dyDescent="0.25">
      <c r="B22" s="4"/>
      <c r="C22" s="5"/>
      <c r="D22" s="6"/>
      <c r="E22" s="7"/>
      <c r="F22" s="8"/>
      <c r="G22" s="9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4"/>
      <c r="AZ22" s="16"/>
    </row>
    <row r="23" spans="1:56" x14ac:dyDescent="0.25">
      <c r="B23" s="4" t="s">
        <v>48</v>
      </c>
      <c r="C23" s="5" t="s">
        <v>49</v>
      </c>
      <c r="D23" s="6" t="s">
        <v>62</v>
      </c>
      <c r="E23" s="7" t="s">
        <v>51</v>
      </c>
      <c r="F23" s="8" t="s">
        <v>52</v>
      </c>
      <c r="G23" s="9" t="s">
        <v>53</v>
      </c>
      <c r="H23" s="10" t="s">
        <v>54</v>
      </c>
      <c r="I23" s="11">
        <v>5294.6399999999994</v>
      </c>
      <c r="J23" s="11">
        <v>5294.9466495385386</v>
      </c>
      <c r="K23" s="11">
        <v>5294.9466495385386</v>
      </c>
      <c r="L23" s="11">
        <v>5294.9466495385386</v>
      </c>
      <c r="M23" s="11">
        <v>5294.9466495385386</v>
      </c>
      <c r="N23" s="11">
        <v>5294.9466495385386</v>
      </c>
      <c r="O23" s="11">
        <v>5294.9466495385386</v>
      </c>
      <c r="P23" s="11">
        <v>5294.9466495385386</v>
      </c>
      <c r="Q23" s="11">
        <v>5294.9466495385386</v>
      </c>
      <c r="R23" s="11">
        <v>5294.9466495385386</v>
      </c>
      <c r="S23" s="11">
        <v>5294.9466495385386</v>
      </c>
      <c r="T23" s="11">
        <v>5294.9466495385386</v>
      </c>
      <c r="U23" s="11">
        <v>5294.9466495385386</v>
      </c>
      <c r="V23" s="11">
        <v>5294.9466495385386</v>
      </c>
      <c r="W23" s="11">
        <v>5294.9466495385386</v>
      </c>
      <c r="X23" s="11">
        <v>5294.9466495385386</v>
      </c>
      <c r="Y23" s="11">
        <v>-100.86611010244636</v>
      </c>
      <c r="Z23" s="11">
        <v>-326.51152451265887</v>
      </c>
      <c r="AA23" s="11">
        <v>-451.29082882042138</v>
      </c>
      <c r="AB23" s="11">
        <v>-451.29082882042138</v>
      </c>
      <c r="AC23" s="11">
        <v>-451.29082882042138</v>
      </c>
      <c r="AD23" s="11">
        <v>-451.29082882042138</v>
      </c>
      <c r="AE23" s="11">
        <v>-451.29082882042138</v>
      </c>
      <c r="AF23" s="11">
        <v>-451.29082882042138</v>
      </c>
      <c r="AG23" s="11">
        <v>-451.29082882042138</v>
      </c>
      <c r="AH23" s="11">
        <v>-451.29082882042138</v>
      </c>
      <c r="AI23" s="11">
        <v>-451.29082882042138</v>
      </c>
      <c r="AJ23" s="11">
        <v>-451.29082882042138</v>
      </c>
      <c r="AK23" s="14"/>
      <c r="AL23" s="11">
        <v>-451.29082882042138</v>
      </c>
      <c r="AM23" s="11">
        <v>-451.29082882042138</v>
      </c>
      <c r="AN23" s="11">
        <v>-451.29082882042138</v>
      </c>
      <c r="AO23" s="11">
        <v>-451.29082882042138</v>
      </c>
      <c r="AP23" s="11">
        <v>-451.29082882042138</v>
      </c>
      <c r="AQ23" s="11">
        <v>-451.29082882042138</v>
      </c>
      <c r="AR23" s="11">
        <v>-451.29082882042138</v>
      </c>
      <c r="AS23" s="11">
        <v>-451.29082882042138</v>
      </c>
      <c r="AT23" s="11">
        <v>-451.29082882042138</v>
      </c>
      <c r="AU23" s="11">
        <v>-451.29082882042138</v>
      </c>
      <c r="AV23" s="11">
        <v>-451.29082882042138</v>
      </c>
      <c r="AW23" s="11">
        <v>-451.29082882042138</v>
      </c>
      <c r="AX23" s="14"/>
    </row>
    <row r="24" spans="1:56" x14ac:dyDescent="0.25">
      <c r="B24" s="4" t="s">
        <v>48</v>
      </c>
      <c r="C24" s="5" t="s">
        <v>49</v>
      </c>
      <c r="D24" s="6" t="s">
        <v>62</v>
      </c>
      <c r="E24" s="7" t="s">
        <v>55</v>
      </c>
      <c r="F24" s="8" t="s">
        <v>52</v>
      </c>
      <c r="G24" s="9" t="s">
        <v>53</v>
      </c>
      <c r="H24" s="10" t="s">
        <v>54</v>
      </c>
      <c r="I24" s="11">
        <v>374254.82358718128</v>
      </c>
      <c r="J24" s="11">
        <v>374254.82358718128</v>
      </c>
      <c r="K24" s="11">
        <v>374254.82358718128</v>
      </c>
      <c r="L24" s="11">
        <v>374254.82358718128</v>
      </c>
      <c r="M24" s="11">
        <v>374254.82358718128</v>
      </c>
      <c r="N24" s="11">
        <v>374254.82358718128</v>
      </c>
      <c r="O24" s="11">
        <v>374254.82358718128</v>
      </c>
      <c r="P24" s="11">
        <v>374254.82358718128</v>
      </c>
      <c r="Q24" s="11">
        <v>374254.82358718128</v>
      </c>
      <c r="R24" s="11">
        <v>374254.82358718128</v>
      </c>
      <c r="S24" s="11">
        <v>374254.82358718128</v>
      </c>
      <c r="T24" s="11">
        <v>374254.82358718128</v>
      </c>
      <c r="U24" s="11">
        <v>374254.82358718128</v>
      </c>
      <c r="V24" s="11">
        <v>374254.82358718128</v>
      </c>
      <c r="W24" s="11">
        <v>374254.82358718128</v>
      </c>
      <c r="X24" s="11">
        <v>0</v>
      </c>
      <c r="Y24" s="11">
        <v>-7262.3599999998214</v>
      </c>
      <c r="Z24" s="11">
        <v>-16246.469999999823</v>
      </c>
      <c r="AA24" s="11">
        <v>-16246.469999999823</v>
      </c>
      <c r="AB24" s="11">
        <v>-16246.469999999823</v>
      </c>
      <c r="AC24" s="11">
        <v>-16246.469999999823</v>
      </c>
      <c r="AD24" s="11">
        <v>-16246.469999999823</v>
      </c>
      <c r="AE24" s="11">
        <v>-16246.469999999823</v>
      </c>
      <c r="AF24" s="11">
        <v>-16246.469999999823</v>
      </c>
      <c r="AG24" s="11">
        <v>-16246.469999999823</v>
      </c>
      <c r="AH24" s="11">
        <v>-16246.469999999823</v>
      </c>
      <c r="AI24" s="11">
        <v>-16246.469999999823</v>
      </c>
      <c r="AJ24" s="11">
        <v>-16246.469999999823</v>
      </c>
      <c r="AK24" s="14"/>
      <c r="AL24" s="11">
        <v>-16246.469999999823</v>
      </c>
      <c r="AM24" s="11">
        <v>-16246.469999999823</v>
      </c>
      <c r="AN24" s="11">
        <v>-16246.469999999823</v>
      </c>
      <c r="AO24" s="11">
        <v>-16246.469999999823</v>
      </c>
      <c r="AP24" s="11">
        <v>-16246.469999999823</v>
      </c>
      <c r="AQ24" s="11">
        <v>-16246.469999999823</v>
      </c>
      <c r="AR24" s="11">
        <v>-16246.469999999823</v>
      </c>
      <c r="AS24" s="11">
        <v>-16246.469999999823</v>
      </c>
      <c r="AT24" s="11">
        <v>-16246.469999999823</v>
      </c>
      <c r="AU24" s="11">
        <v>-16246.469999999823</v>
      </c>
      <c r="AV24" s="11">
        <v>-16246.469999999823</v>
      </c>
      <c r="AW24" s="11">
        <v>-16246.469999999823</v>
      </c>
      <c r="AX24" s="14"/>
    </row>
    <row r="25" spans="1:56" x14ac:dyDescent="0.25">
      <c r="B25" s="4" t="s">
        <v>48</v>
      </c>
      <c r="C25" s="5" t="s">
        <v>49</v>
      </c>
      <c r="D25" s="6" t="s">
        <v>62</v>
      </c>
      <c r="E25" s="7" t="s">
        <v>56</v>
      </c>
      <c r="F25" s="8" t="s">
        <v>52</v>
      </c>
      <c r="G25" s="9" t="s">
        <v>53</v>
      </c>
      <c r="H25" s="10" t="s">
        <v>54</v>
      </c>
      <c r="I25" s="11">
        <v>-2004566.4000000001</v>
      </c>
      <c r="J25" s="11">
        <v>-1999271.4533504613</v>
      </c>
      <c r="K25" s="11">
        <v>-1993976.5067009227</v>
      </c>
      <c r="L25" s="11">
        <v>-1988681.5600513841</v>
      </c>
      <c r="M25" s="11">
        <v>-1983386.6134018456</v>
      </c>
      <c r="N25" s="11">
        <v>-1978091.6667523067</v>
      </c>
      <c r="O25" s="11">
        <v>-1972796.7201027682</v>
      </c>
      <c r="P25" s="11">
        <v>-1967501.7734532293</v>
      </c>
      <c r="Q25" s="11">
        <v>-1962206.826803691</v>
      </c>
      <c r="R25" s="11">
        <v>-1956911.8801541522</v>
      </c>
      <c r="S25" s="11">
        <v>-1951616.9335046136</v>
      </c>
      <c r="T25" s="11">
        <v>-1946321.986855075</v>
      </c>
      <c r="U25" s="11">
        <v>-1941027.0402055364</v>
      </c>
      <c r="V25" s="11">
        <v>-1935732.0935559976</v>
      </c>
      <c r="W25" s="11">
        <v>-1930437.146906459</v>
      </c>
      <c r="X25" s="11">
        <v>-2096011.3100000003</v>
      </c>
      <c r="Y25" s="11">
        <v>-2103374.5361101031</v>
      </c>
      <c r="Z25" s="11">
        <v>-2112685.1576346154</v>
      </c>
      <c r="AA25" s="11">
        <v>-2113136.4484634362</v>
      </c>
      <c r="AB25" s="11">
        <v>-2113587.7392922565</v>
      </c>
      <c r="AC25" s="11">
        <v>-2114039.0301210769</v>
      </c>
      <c r="AD25" s="11">
        <v>-2114490.3209498972</v>
      </c>
      <c r="AE25" s="11">
        <v>-2114941.6117787175</v>
      </c>
      <c r="AF25" s="11">
        <v>-2115392.9026075378</v>
      </c>
      <c r="AG25" s="11">
        <v>-2115844.1934363586</v>
      </c>
      <c r="AH25" s="11">
        <v>-2116295.4842651789</v>
      </c>
      <c r="AI25" s="11">
        <v>-2116746.7750939997</v>
      </c>
      <c r="AJ25" s="11">
        <v>-2117198.06592282</v>
      </c>
      <c r="AK25" s="14"/>
      <c r="AL25" s="11">
        <v>-2117649.3567516403</v>
      </c>
      <c r="AM25" s="11">
        <v>-2118100.6475804606</v>
      </c>
      <c r="AN25" s="11">
        <v>-2118551.938409281</v>
      </c>
      <c r="AO25" s="11">
        <v>-2119003.2292381013</v>
      </c>
      <c r="AP25" s="11">
        <v>-2119454.5200669221</v>
      </c>
      <c r="AQ25" s="11">
        <v>-2119905.8108957424</v>
      </c>
      <c r="AR25" s="11">
        <v>-2120357.1017245632</v>
      </c>
      <c r="AS25" s="11">
        <v>-2120808.3925533835</v>
      </c>
      <c r="AT25" s="11">
        <v>-2121259.6833822038</v>
      </c>
      <c r="AU25" s="11">
        <v>-2121710.9742110241</v>
      </c>
      <c r="AV25" s="11">
        <v>-2122162.2650398444</v>
      </c>
      <c r="AW25" s="11">
        <v>-2122613.5558686648</v>
      </c>
      <c r="AX25" s="14"/>
    </row>
    <row r="26" spans="1:56" x14ac:dyDescent="0.25">
      <c r="B26" s="4" t="s">
        <v>48</v>
      </c>
      <c r="C26" s="5" t="s">
        <v>49</v>
      </c>
      <c r="D26" s="6" t="s">
        <v>62</v>
      </c>
      <c r="E26" s="7" t="s">
        <v>57</v>
      </c>
      <c r="F26" s="8" t="s">
        <v>52</v>
      </c>
      <c r="G26" s="9" t="s">
        <v>53</v>
      </c>
      <c r="H26" s="10" t="s">
        <v>54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-7262.36</v>
      </c>
      <c r="Z26" s="11">
        <v>-8984.11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4"/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4"/>
    </row>
    <row r="27" spans="1:56" x14ac:dyDescent="0.25">
      <c r="B27" s="4" t="s">
        <v>48</v>
      </c>
      <c r="C27" s="5" t="s">
        <v>49</v>
      </c>
      <c r="D27" s="6" t="s">
        <v>62</v>
      </c>
      <c r="E27" s="7" t="s">
        <v>59</v>
      </c>
      <c r="F27" s="8" t="s">
        <v>52</v>
      </c>
      <c r="G27" s="9" t="s">
        <v>53</v>
      </c>
      <c r="H27" s="10" t="s">
        <v>54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-374254.8235871811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4"/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4"/>
    </row>
    <row r="28" spans="1:56" x14ac:dyDescent="0.25">
      <c r="B28" s="4" t="s">
        <v>48</v>
      </c>
      <c r="C28" s="5" t="s">
        <v>49</v>
      </c>
      <c r="D28" s="6" t="s">
        <v>62</v>
      </c>
      <c r="E28" s="7" t="s">
        <v>63</v>
      </c>
      <c r="F28" s="8" t="s">
        <v>52</v>
      </c>
      <c r="G28" s="9" t="s">
        <v>53</v>
      </c>
      <c r="H28" s="10" t="s">
        <v>54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-170869.10974307999</v>
      </c>
      <c r="Y28" s="11">
        <v>0</v>
      </c>
      <c r="Z28" s="11">
        <v>0</v>
      </c>
      <c r="AA28" s="11"/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4"/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4"/>
    </row>
    <row r="29" spans="1:56" x14ac:dyDescent="0.25">
      <c r="B29" s="4"/>
      <c r="C29" s="5"/>
      <c r="D29" s="6"/>
      <c r="E29" s="7"/>
      <c r="F29" s="8"/>
      <c r="G29" s="9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4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/>
    </row>
    <row r="30" spans="1:56" s="21" customFormat="1" x14ac:dyDescent="0.25">
      <c r="A30" s="21" t="s">
        <v>68</v>
      </c>
      <c r="B30" s="23" t="s">
        <v>48</v>
      </c>
      <c r="C30" s="24" t="s">
        <v>49</v>
      </c>
      <c r="D30" s="25" t="s">
        <v>62</v>
      </c>
      <c r="E30" s="26" t="s">
        <v>51</v>
      </c>
      <c r="F30" s="27" t="s">
        <v>52</v>
      </c>
      <c r="G30" s="28" t="s">
        <v>53</v>
      </c>
      <c r="H30" s="29" t="s">
        <v>54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f t="shared" ref="Y30:AJ30" si="0">Y23</f>
        <v>-100.86611010244636</v>
      </c>
      <c r="Z30" s="30">
        <f t="shared" si="0"/>
        <v>-326.51152451265887</v>
      </c>
      <c r="AA30" s="30">
        <f t="shared" si="0"/>
        <v>-451.29082882042138</v>
      </c>
      <c r="AB30" s="30">
        <f t="shared" si="0"/>
        <v>-451.29082882042138</v>
      </c>
      <c r="AC30" s="30">
        <f t="shared" si="0"/>
        <v>-451.29082882042138</v>
      </c>
      <c r="AD30" s="30">
        <f t="shared" si="0"/>
        <v>-451.29082882042138</v>
      </c>
      <c r="AE30" s="30">
        <f t="shared" si="0"/>
        <v>-451.29082882042138</v>
      </c>
      <c r="AF30" s="30">
        <f t="shared" si="0"/>
        <v>-451.29082882042138</v>
      </c>
      <c r="AG30" s="30">
        <f t="shared" si="0"/>
        <v>-451.29082882042138</v>
      </c>
      <c r="AH30" s="30">
        <f t="shared" si="0"/>
        <v>-451.29082882042138</v>
      </c>
      <c r="AI30" s="30">
        <f t="shared" si="0"/>
        <v>-451.29082882042138</v>
      </c>
      <c r="AJ30" s="30">
        <f t="shared" si="0"/>
        <v>-451.29082882042138</v>
      </c>
      <c r="AK30" s="30">
        <f>SUM(Y30:AJ30)</f>
        <v>-4940.2859228193183</v>
      </c>
      <c r="AL30" s="30">
        <f t="shared" ref="AL30:AW30" si="1">AL23</f>
        <v>-451.29082882042138</v>
      </c>
      <c r="AM30" s="30">
        <f t="shared" si="1"/>
        <v>-451.29082882042138</v>
      </c>
      <c r="AN30" s="30">
        <f t="shared" si="1"/>
        <v>-451.29082882042138</v>
      </c>
      <c r="AO30" s="30">
        <f t="shared" si="1"/>
        <v>-451.29082882042138</v>
      </c>
      <c r="AP30" s="30">
        <f t="shared" si="1"/>
        <v>-451.29082882042138</v>
      </c>
      <c r="AQ30" s="30">
        <f t="shared" si="1"/>
        <v>-451.29082882042138</v>
      </c>
      <c r="AR30" s="30">
        <f t="shared" si="1"/>
        <v>-451.29082882042138</v>
      </c>
      <c r="AS30" s="30">
        <f t="shared" si="1"/>
        <v>-451.29082882042138</v>
      </c>
      <c r="AT30" s="30">
        <f t="shared" si="1"/>
        <v>-451.29082882042138</v>
      </c>
      <c r="AU30" s="30">
        <f t="shared" si="1"/>
        <v>-451.29082882042138</v>
      </c>
      <c r="AV30" s="30">
        <f t="shared" si="1"/>
        <v>-451.29082882042138</v>
      </c>
      <c r="AW30" s="30">
        <f t="shared" si="1"/>
        <v>-451.29082882042138</v>
      </c>
      <c r="AX30" s="30">
        <f>SUM(AL30:AW30)</f>
        <v>-5415.4899458450564</v>
      </c>
      <c r="AY30" s="31">
        <f>-AK30*AY49</f>
        <v>4738.6181355205026</v>
      </c>
      <c r="AZ30" s="31">
        <f>-AX30*AZ49</f>
        <v>5193.0735095754244</v>
      </c>
      <c r="BA30" s="31">
        <f>-AK30*BA49</f>
        <v>4738.6181355205017</v>
      </c>
      <c r="BB30" s="31">
        <f>-AX30*BB49</f>
        <v>5193.0735095754244</v>
      </c>
      <c r="BC30" s="31">
        <f>-AK30*BC49</f>
        <v>4722.0240766924962</v>
      </c>
      <c r="BD30" s="31">
        <f>-AX30*BD49</f>
        <v>5175.6158850250849</v>
      </c>
    </row>
    <row r="31" spans="1:56" s="21" customFormat="1" x14ac:dyDescent="0.25">
      <c r="A31" s="21" t="s">
        <v>68</v>
      </c>
      <c r="B31" s="23" t="s">
        <v>48</v>
      </c>
      <c r="C31" s="24" t="s">
        <v>49</v>
      </c>
      <c r="D31" s="25" t="s">
        <v>62</v>
      </c>
      <c r="E31" s="26" t="s">
        <v>55</v>
      </c>
      <c r="F31" s="27" t="s">
        <v>52</v>
      </c>
      <c r="G31" s="28" t="s">
        <v>53</v>
      </c>
      <c r="H31" s="29" t="s">
        <v>54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2">
        <v>0</v>
      </c>
      <c r="Y31" s="30">
        <f>Y33</f>
        <v>-7262.36</v>
      </c>
      <c r="Z31" s="30">
        <f>Y31+Z33</f>
        <v>-16246.470000000001</v>
      </c>
      <c r="AA31" s="30">
        <f t="shared" ref="AA31:AJ31" si="2">Z31+AA33</f>
        <v>-16246.470000000001</v>
      </c>
      <c r="AB31" s="30">
        <f t="shared" si="2"/>
        <v>-16246.470000000001</v>
      </c>
      <c r="AC31" s="30">
        <f t="shared" si="2"/>
        <v>-16246.470000000001</v>
      </c>
      <c r="AD31" s="30">
        <f t="shared" si="2"/>
        <v>-16246.470000000001</v>
      </c>
      <c r="AE31" s="30">
        <f t="shared" si="2"/>
        <v>-16246.470000000001</v>
      </c>
      <c r="AF31" s="30">
        <f t="shared" si="2"/>
        <v>-16246.470000000001</v>
      </c>
      <c r="AG31" s="30">
        <f t="shared" si="2"/>
        <v>-16246.470000000001</v>
      </c>
      <c r="AH31" s="30">
        <f t="shared" si="2"/>
        <v>-16246.470000000001</v>
      </c>
      <c r="AI31" s="30">
        <f t="shared" si="2"/>
        <v>-16246.470000000001</v>
      </c>
      <c r="AJ31" s="30">
        <f t="shared" si="2"/>
        <v>-16246.470000000001</v>
      </c>
      <c r="AK31" s="30">
        <f>AVERAGE(X31:AJ31)</f>
        <v>-14305.656153846154</v>
      </c>
      <c r="AL31" s="30">
        <f>AJ31+AL33</f>
        <v>-16246.470000000001</v>
      </c>
      <c r="AM31" s="30">
        <f>AL31+AM33</f>
        <v>-16246.470000000001</v>
      </c>
      <c r="AN31" s="30">
        <f t="shared" ref="AN31:AW31" si="3">AM31+AN33</f>
        <v>-16246.470000000001</v>
      </c>
      <c r="AO31" s="30">
        <f t="shared" si="3"/>
        <v>-16246.470000000001</v>
      </c>
      <c r="AP31" s="30">
        <f t="shared" si="3"/>
        <v>-16246.470000000001</v>
      </c>
      <c r="AQ31" s="30">
        <f t="shared" si="3"/>
        <v>-16246.470000000001</v>
      </c>
      <c r="AR31" s="30">
        <f t="shared" si="3"/>
        <v>-16246.470000000001</v>
      </c>
      <c r="AS31" s="30">
        <f t="shared" si="3"/>
        <v>-16246.470000000001</v>
      </c>
      <c r="AT31" s="30">
        <f t="shared" si="3"/>
        <v>-16246.470000000001</v>
      </c>
      <c r="AU31" s="30">
        <f t="shared" si="3"/>
        <v>-16246.470000000001</v>
      </c>
      <c r="AV31" s="30">
        <f t="shared" si="3"/>
        <v>-16246.470000000001</v>
      </c>
      <c r="AW31" s="30">
        <f t="shared" si="3"/>
        <v>-16246.470000000001</v>
      </c>
      <c r="AX31" s="30">
        <f>(SUM(AL31:AW31)+AJ31)/13</f>
        <v>-16246.470000000001</v>
      </c>
      <c r="AY31" s="31">
        <f>-AK31*AY50</f>
        <v>13719.003361307003</v>
      </c>
      <c r="AZ31" s="31">
        <f>-AX31*AZ50</f>
        <v>15577.971617109251</v>
      </c>
      <c r="BA31" s="31">
        <f>-AK31*BA50</f>
        <v>13719.003361307003</v>
      </c>
      <c r="BB31" s="31">
        <f>-AX31*BB50</f>
        <v>15577.971617109251</v>
      </c>
      <c r="BC31" s="31">
        <f>-AK31*BC50</f>
        <v>13656.468392166547</v>
      </c>
      <c r="BD31" s="31">
        <f>-AX31*BD50</f>
        <v>15540.35375270254</v>
      </c>
    </row>
    <row r="32" spans="1:56" s="21" customFormat="1" x14ac:dyDescent="0.25">
      <c r="A32" s="21" t="s">
        <v>68</v>
      </c>
      <c r="B32" s="23" t="s">
        <v>48</v>
      </c>
      <c r="C32" s="24" t="s">
        <v>49</v>
      </c>
      <c r="D32" s="25" t="s">
        <v>62</v>
      </c>
      <c r="E32" s="26" t="s">
        <v>56</v>
      </c>
      <c r="F32" s="27" t="s">
        <v>52</v>
      </c>
      <c r="G32" s="28" t="s">
        <v>53</v>
      </c>
      <c r="H32" s="29" t="s">
        <v>54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2">
        <v>0</v>
      </c>
      <c r="Y32" s="30">
        <f>Y33+Y30</f>
        <v>-7363.226110102446</v>
      </c>
      <c r="Z32" s="30">
        <f>Z33+Z30+Y32</f>
        <v>-16673.847634615104</v>
      </c>
      <c r="AA32" s="30">
        <f t="shared" ref="AA32:AJ32" si="4">AA33+AA30+Z32</f>
        <v>-17125.138463435524</v>
      </c>
      <c r="AB32" s="30">
        <f t="shared" si="4"/>
        <v>-17576.429292255943</v>
      </c>
      <c r="AC32" s="30">
        <f t="shared" si="4"/>
        <v>-18027.720121076363</v>
      </c>
      <c r="AD32" s="30">
        <f t="shared" si="4"/>
        <v>-18479.010949896783</v>
      </c>
      <c r="AE32" s="30">
        <f t="shared" si="4"/>
        <v>-18930.301778717203</v>
      </c>
      <c r="AF32" s="30">
        <f t="shared" si="4"/>
        <v>-19381.592607537623</v>
      </c>
      <c r="AG32" s="30">
        <f t="shared" si="4"/>
        <v>-19832.883436358043</v>
      </c>
      <c r="AH32" s="30">
        <f t="shared" si="4"/>
        <v>-20284.174265178463</v>
      </c>
      <c r="AI32" s="30">
        <f t="shared" si="4"/>
        <v>-20735.465093998882</v>
      </c>
      <c r="AJ32" s="30">
        <f t="shared" si="4"/>
        <v>-21186.755922819302</v>
      </c>
      <c r="AK32" s="30">
        <f>AVERAGE(X32:AJ32)</f>
        <v>-16584.349667383976</v>
      </c>
      <c r="AL32" s="30">
        <f>AL33+AL30+AJ32</f>
        <v>-21638.046751639722</v>
      </c>
      <c r="AM32" s="30">
        <f>AM33+AM30+AL32</f>
        <v>-22089.337580460142</v>
      </c>
      <c r="AN32" s="30">
        <f t="shared" ref="AN32:AW32" si="5">AN33+AN30+AM32</f>
        <v>-22540.628409280562</v>
      </c>
      <c r="AO32" s="30">
        <f t="shared" si="5"/>
        <v>-22991.919238100982</v>
      </c>
      <c r="AP32" s="30">
        <f t="shared" si="5"/>
        <v>-23443.210066921401</v>
      </c>
      <c r="AQ32" s="30">
        <f t="shared" si="5"/>
        <v>-23894.500895741821</v>
      </c>
      <c r="AR32" s="30">
        <f t="shared" si="5"/>
        <v>-24345.791724562241</v>
      </c>
      <c r="AS32" s="30">
        <f t="shared" si="5"/>
        <v>-24797.082553382661</v>
      </c>
      <c r="AT32" s="30">
        <f t="shared" si="5"/>
        <v>-25248.373382203081</v>
      </c>
      <c r="AU32" s="30">
        <f t="shared" si="5"/>
        <v>-25699.664211023501</v>
      </c>
      <c r="AV32" s="30">
        <f t="shared" si="5"/>
        <v>-26150.955039843921</v>
      </c>
      <c r="AW32" s="30">
        <f t="shared" si="5"/>
        <v>-26602.24586866434</v>
      </c>
      <c r="AX32" s="30">
        <f>(SUM(AL32:AW32)+AJ32)/13</f>
        <v>-23894.500895741825</v>
      </c>
      <c r="AY32" s="31">
        <f>AK32*AY51</f>
        <v>-15766.441610203819</v>
      </c>
      <c r="AZ32" s="31">
        <f>AX32*AZ51</f>
        <v>-22741.52144344238</v>
      </c>
      <c r="BA32" s="31">
        <f>AK32*BA51</f>
        <v>-15766.441610203819</v>
      </c>
      <c r="BB32" s="31">
        <f>AX32*BB51</f>
        <v>-22741.52144344238</v>
      </c>
      <c r="BC32" s="31">
        <f>AK32*BC51</f>
        <v>-15832.455718882662</v>
      </c>
      <c r="BD32" s="31">
        <f>AX32*BD51</f>
        <v>-22804.029374687048</v>
      </c>
    </row>
    <row r="33" spans="1:56" s="21" customFormat="1" x14ac:dyDescent="0.25">
      <c r="A33" s="21" t="s">
        <v>68</v>
      </c>
      <c r="B33" s="23" t="s">
        <v>48</v>
      </c>
      <c r="C33" s="24" t="s">
        <v>49</v>
      </c>
      <c r="D33" s="25" t="s">
        <v>62</v>
      </c>
      <c r="E33" s="26" t="s">
        <v>57</v>
      </c>
      <c r="F33" s="27" t="s">
        <v>52</v>
      </c>
      <c r="G33" s="28" t="s">
        <v>53</v>
      </c>
      <c r="H33" s="29" t="s">
        <v>54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2">
        <v>0</v>
      </c>
      <c r="Y33" s="30">
        <f t="shared" ref="Y33:AJ33" si="6">Y26</f>
        <v>-7262.36</v>
      </c>
      <c r="Z33" s="30">
        <f t="shared" si="6"/>
        <v>-8984.11</v>
      </c>
      <c r="AA33" s="30">
        <f t="shared" si="6"/>
        <v>0</v>
      </c>
      <c r="AB33" s="30">
        <f t="shared" si="6"/>
        <v>0</v>
      </c>
      <c r="AC33" s="30">
        <f t="shared" si="6"/>
        <v>0</v>
      </c>
      <c r="AD33" s="30">
        <f t="shared" si="6"/>
        <v>0</v>
      </c>
      <c r="AE33" s="30">
        <f t="shared" si="6"/>
        <v>0</v>
      </c>
      <c r="AF33" s="30">
        <f t="shared" si="6"/>
        <v>0</v>
      </c>
      <c r="AG33" s="30">
        <f t="shared" si="6"/>
        <v>0</v>
      </c>
      <c r="AH33" s="30">
        <f t="shared" si="6"/>
        <v>0</v>
      </c>
      <c r="AI33" s="30">
        <f t="shared" si="6"/>
        <v>0</v>
      </c>
      <c r="AJ33" s="30">
        <f t="shared" si="6"/>
        <v>0</v>
      </c>
      <c r="AK33" s="30"/>
      <c r="AL33" s="30">
        <f>AL26</f>
        <v>0</v>
      </c>
      <c r="AM33" s="30">
        <f>AM26</f>
        <v>0</v>
      </c>
      <c r="AN33" s="30">
        <f t="shared" ref="AN33:AW33" si="7">AN26</f>
        <v>0</v>
      </c>
      <c r="AO33" s="30">
        <f t="shared" si="7"/>
        <v>0</v>
      </c>
      <c r="AP33" s="30">
        <f t="shared" si="7"/>
        <v>0</v>
      </c>
      <c r="AQ33" s="30">
        <f t="shared" si="7"/>
        <v>0</v>
      </c>
      <c r="AR33" s="30">
        <f t="shared" si="7"/>
        <v>0</v>
      </c>
      <c r="AS33" s="30">
        <f t="shared" si="7"/>
        <v>0</v>
      </c>
      <c r="AT33" s="30">
        <f t="shared" si="7"/>
        <v>0</v>
      </c>
      <c r="AU33" s="30">
        <f t="shared" si="7"/>
        <v>0</v>
      </c>
      <c r="AV33" s="30">
        <f t="shared" si="7"/>
        <v>0</v>
      </c>
      <c r="AW33" s="30">
        <f t="shared" si="7"/>
        <v>0</v>
      </c>
      <c r="AX33" s="30"/>
    </row>
    <row r="34" spans="1:56" x14ac:dyDescent="0.25">
      <c r="B34" s="4"/>
      <c r="C34" s="5"/>
      <c r="D34" s="6"/>
      <c r="E34" s="7"/>
      <c r="F34" s="8"/>
      <c r="G34" s="9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4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4"/>
    </row>
    <row r="35" spans="1:56" x14ac:dyDescent="0.25">
      <c r="B35" s="4" t="s">
        <v>64</v>
      </c>
      <c r="C35" s="5" t="s">
        <v>49</v>
      </c>
      <c r="D35" s="6" t="s">
        <v>62</v>
      </c>
      <c r="E35" s="7" t="s">
        <v>51</v>
      </c>
      <c r="F35" s="8" t="s">
        <v>65</v>
      </c>
      <c r="G35" s="9" t="s">
        <v>53</v>
      </c>
      <c r="H35" s="10" t="s">
        <v>66</v>
      </c>
      <c r="I35" s="11">
        <v>6903.24</v>
      </c>
      <c r="J35" s="11">
        <v>6903.6454142551265</v>
      </c>
      <c r="K35" s="11">
        <v>6903.6454142551265</v>
      </c>
      <c r="L35" s="11">
        <v>6856.9398199511434</v>
      </c>
      <c r="M35" s="11">
        <v>6244.7832250514184</v>
      </c>
      <c r="N35" s="11">
        <v>5655.9366892093012</v>
      </c>
      <c r="O35" s="11">
        <v>5678.0562721002425</v>
      </c>
      <c r="P35" s="11">
        <v>5724.7618664042257</v>
      </c>
      <c r="Q35" s="11">
        <v>5725.9523425708921</v>
      </c>
      <c r="R35" s="11">
        <v>5725.9523425708921</v>
      </c>
      <c r="S35" s="11">
        <v>5725.9523425708921</v>
      </c>
      <c r="T35" s="11">
        <v>5725.9523425708921</v>
      </c>
      <c r="U35" s="11">
        <v>5725.9523425708921</v>
      </c>
      <c r="V35" s="11">
        <v>5725.9523425708921</v>
      </c>
      <c r="W35" s="11">
        <v>5725.9523425708921</v>
      </c>
      <c r="X35" s="11">
        <v>5694.6993670054762</v>
      </c>
      <c r="Y35" s="11">
        <v>0</v>
      </c>
      <c r="Z35" s="11">
        <v>-971.224999999999</v>
      </c>
      <c r="AA35" s="11">
        <v>-1942.4499999999989</v>
      </c>
      <c r="AB35" s="11">
        <v>-1942.4499999999989</v>
      </c>
      <c r="AC35" s="11">
        <v>-1942.4499999999989</v>
      </c>
      <c r="AD35" s="11">
        <v>-2135.8671389887991</v>
      </c>
      <c r="AE35" s="11">
        <v>-2367.0127296039823</v>
      </c>
      <c r="AF35" s="11">
        <v>-2404.7411812303658</v>
      </c>
      <c r="AG35" s="11">
        <v>-2404.7411812303658</v>
      </c>
      <c r="AH35" s="11">
        <v>-2514.9249885504992</v>
      </c>
      <c r="AI35" s="11">
        <v>-2625.1087958706321</v>
      </c>
      <c r="AJ35" s="11">
        <v>-2820.2569467295739</v>
      </c>
      <c r="AK35" s="14">
        <f>SUM(Y35:AJ35)</f>
        <v>-24071.227962204208</v>
      </c>
      <c r="AL35" s="11">
        <v>-3015.4050975885157</v>
      </c>
      <c r="AM35" s="11">
        <v>-3015.4050975885157</v>
      </c>
      <c r="AN35" s="11">
        <v>-3015.4050975885157</v>
      </c>
      <c r="AO35" s="11">
        <v>-3015.4050975885157</v>
      </c>
      <c r="AP35" s="11">
        <v>-3015.4050975885157</v>
      </c>
      <c r="AQ35" s="11">
        <v>-3015.4050975885157</v>
      </c>
      <c r="AR35" s="11">
        <v>-3015.4050975885157</v>
      </c>
      <c r="AS35" s="11">
        <v>-3015.4050975885157</v>
      </c>
      <c r="AT35" s="11">
        <v>-3015.4050975885157</v>
      </c>
      <c r="AU35" s="11">
        <v>-3015.4050975885157</v>
      </c>
      <c r="AV35" s="11">
        <v>-3015.4050975885157</v>
      </c>
      <c r="AW35" s="11">
        <v>-3015.4050975885157</v>
      </c>
      <c r="AX35" s="14">
        <f>SUM(AL35:AW35)</f>
        <v>-36184.861171062184</v>
      </c>
    </row>
    <row r="36" spans="1:56" x14ac:dyDescent="0.25">
      <c r="B36" s="4" t="s">
        <v>64</v>
      </c>
      <c r="C36" s="5" t="s">
        <v>49</v>
      </c>
      <c r="D36" s="6" t="s">
        <v>62</v>
      </c>
      <c r="E36" s="7" t="s">
        <v>55</v>
      </c>
      <c r="F36" s="8" t="s">
        <v>65</v>
      </c>
      <c r="G36" s="9" t="s">
        <v>53</v>
      </c>
      <c r="H36" s="10" t="s">
        <v>66</v>
      </c>
      <c r="I36" s="11">
        <v>489001.42432820809</v>
      </c>
      <c r="J36" s="11">
        <v>489001.42432820809</v>
      </c>
      <c r="K36" s="11">
        <v>489001.42432820809</v>
      </c>
      <c r="L36" s="11">
        <v>481154.88432820811</v>
      </c>
      <c r="M36" s="11">
        <v>386159.11432820809</v>
      </c>
      <c r="N36" s="11">
        <v>382228.66432820808</v>
      </c>
      <c r="O36" s="11">
        <v>389875.20432820811</v>
      </c>
      <c r="P36" s="11">
        <v>390075.20432820811</v>
      </c>
      <c r="Q36" s="11">
        <v>390075.20432820811</v>
      </c>
      <c r="R36" s="11">
        <v>390075.20432820811</v>
      </c>
      <c r="S36" s="11">
        <v>390075.20432820811</v>
      </c>
      <c r="T36" s="11">
        <v>390075.20432820811</v>
      </c>
      <c r="U36" s="11">
        <v>390075.20432820811</v>
      </c>
      <c r="V36" s="11">
        <v>390075.20432820811</v>
      </c>
      <c r="W36" s="11">
        <v>390075.20432820811</v>
      </c>
      <c r="X36" s="11">
        <v>0</v>
      </c>
      <c r="Y36" s="11">
        <v>0</v>
      </c>
      <c r="Z36" s="11">
        <v>-116546.99999999991</v>
      </c>
      <c r="AA36" s="11">
        <v>-116546.99999999991</v>
      </c>
      <c r="AB36" s="11">
        <v>-116546.99999999991</v>
      </c>
      <c r="AC36" s="11">
        <v>-116546.99999999991</v>
      </c>
      <c r="AD36" s="11">
        <v>-149041.0799999999</v>
      </c>
      <c r="AE36" s="11">
        <v>-155379.4599999999</v>
      </c>
      <c r="AF36" s="11">
        <v>-155379.4599999999</v>
      </c>
      <c r="AG36" s="11">
        <v>-155379.4599999999</v>
      </c>
      <c r="AH36" s="11">
        <v>-173890.33999999991</v>
      </c>
      <c r="AI36" s="11">
        <v>-173890.33999999991</v>
      </c>
      <c r="AJ36" s="11">
        <v>-206675.22999999992</v>
      </c>
      <c r="AK36" s="14">
        <f>AVERAGE(X36:AJ36)</f>
        <v>-125832.56692307685</v>
      </c>
      <c r="AL36" s="11">
        <v>-206675.22999999992</v>
      </c>
      <c r="AM36" s="11">
        <v>-206675.22999999992</v>
      </c>
      <c r="AN36" s="11">
        <v>-206675.22999999992</v>
      </c>
      <c r="AO36" s="11">
        <v>-206675.22999999992</v>
      </c>
      <c r="AP36" s="11">
        <v>-206675.22999999992</v>
      </c>
      <c r="AQ36" s="11">
        <v>-206675.22999999992</v>
      </c>
      <c r="AR36" s="11">
        <v>-206675.22999999992</v>
      </c>
      <c r="AS36" s="11">
        <v>-206675.22999999992</v>
      </c>
      <c r="AT36" s="11">
        <v>-206675.22999999992</v>
      </c>
      <c r="AU36" s="11">
        <v>-206675.22999999992</v>
      </c>
      <c r="AV36" s="11">
        <v>-206675.22999999992</v>
      </c>
      <c r="AW36" s="11">
        <v>-206675.22999999992</v>
      </c>
      <c r="AX36" s="14">
        <f>(SUM(AL36:AW36)+AJ36)/13</f>
        <v>-206675.22999999995</v>
      </c>
    </row>
    <row r="37" spans="1:56" x14ac:dyDescent="0.25">
      <c r="B37" s="4" t="s">
        <v>64</v>
      </c>
      <c r="C37" s="5" t="s">
        <v>49</v>
      </c>
      <c r="D37" s="6" t="s">
        <v>62</v>
      </c>
      <c r="E37" s="7" t="s">
        <v>56</v>
      </c>
      <c r="F37" s="8" t="s">
        <v>65</v>
      </c>
      <c r="G37" s="9" t="s">
        <v>53</v>
      </c>
      <c r="H37" s="10" t="s">
        <v>66</v>
      </c>
      <c r="I37" s="11">
        <v>304708.71999999997</v>
      </c>
      <c r="J37" s="11">
        <v>311612.36541425518</v>
      </c>
      <c r="K37" s="11">
        <v>318516.01082851028</v>
      </c>
      <c r="L37" s="11">
        <v>317526.41064846143</v>
      </c>
      <c r="M37" s="11">
        <v>228775.42387351286</v>
      </c>
      <c r="N37" s="11">
        <v>230500.91056272216</v>
      </c>
      <c r="O37" s="11">
        <v>243825.50683482239</v>
      </c>
      <c r="P37" s="11">
        <v>249750.2687012266</v>
      </c>
      <c r="Q37" s="11">
        <v>255476.22104379747</v>
      </c>
      <c r="R37" s="11">
        <v>261202.17338636835</v>
      </c>
      <c r="S37" s="11">
        <v>266928.12572893919</v>
      </c>
      <c r="T37" s="11">
        <v>272654.07807151007</v>
      </c>
      <c r="U37" s="11">
        <v>278380.03041408095</v>
      </c>
      <c r="V37" s="11">
        <v>284105.98275665182</v>
      </c>
      <c r="W37" s="11">
        <v>289831.9350992227</v>
      </c>
      <c r="X37" s="11">
        <v>-9984.3399999997964</v>
      </c>
      <c r="Y37" s="11">
        <v>-9984.3399999997946</v>
      </c>
      <c r="Z37" s="11">
        <v>-127502.5649999998</v>
      </c>
      <c r="AA37" s="11">
        <v>-129445.0149999998</v>
      </c>
      <c r="AB37" s="11">
        <v>-131387.46499999979</v>
      </c>
      <c r="AC37" s="11">
        <v>-133329.9149999998</v>
      </c>
      <c r="AD37" s="11">
        <v>-167959.8621389886</v>
      </c>
      <c r="AE37" s="11">
        <v>-176665.25486859257</v>
      </c>
      <c r="AF37" s="11">
        <v>-179069.99604982292</v>
      </c>
      <c r="AG37" s="11">
        <v>-181474.7372310533</v>
      </c>
      <c r="AH37" s="11">
        <v>-202500.54221960381</v>
      </c>
      <c r="AI37" s="11">
        <v>-205125.65101547446</v>
      </c>
      <c r="AJ37" s="11">
        <v>-240730.79796220403</v>
      </c>
      <c r="AK37" s="14">
        <f>AVERAGE(X37:AJ37)</f>
        <v>-145781.57549890297</v>
      </c>
      <c r="AL37" s="11">
        <v>-243746.20305979255</v>
      </c>
      <c r="AM37" s="11">
        <v>-246761.6081573811</v>
      </c>
      <c r="AN37" s="11">
        <v>-249777.01325496964</v>
      </c>
      <c r="AO37" s="11">
        <v>-252792.41835255816</v>
      </c>
      <c r="AP37" s="11">
        <v>-255807.82345014668</v>
      </c>
      <c r="AQ37" s="11">
        <v>-258823.22854773523</v>
      </c>
      <c r="AR37" s="11">
        <v>-261838.63364532377</v>
      </c>
      <c r="AS37" s="11">
        <v>-264854.03874291229</v>
      </c>
      <c r="AT37" s="11">
        <v>-267869.44384050084</v>
      </c>
      <c r="AU37" s="11">
        <v>-270884.84893808939</v>
      </c>
      <c r="AV37" s="11">
        <v>-273900.25403567794</v>
      </c>
      <c r="AW37" s="11">
        <v>-276915.65913326642</v>
      </c>
      <c r="AX37" s="14">
        <f>(SUM(AL37:AW37)+AJ37)/13</f>
        <v>-258823.22854773517</v>
      </c>
    </row>
    <row r="38" spans="1:56" x14ac:dyDescent="0.25">
      <c r="B38" s="4" t="s">
        <v>64</v>
      </c>
      <c r="C38" s="5" t="s">
        <v>49</v>
      </c>
      <c r="D38" s="6" t="s">
        <v>62</v>
      </c>
      <c r="E38" s="7" t="s">
        <v>57</v>
      </c>
      <c r="F38" s="8" t="s">
        <v>65</v>
      </c>
      <c r="G38" s="9" t="s">
        <v>53</v>
      </c>
      <c r="H38" s="10" t="s">
        <v>66</v>
      </c>
      <c r="I38" s="11">
        <v>0</v>
      </c>
      <c r="J38" s="11">
        <v>0</v>
      </c>
      <c r="K38" s="11">
        <v>0</v>
      </c>
      <c r="L38" s="11">
        <v>-7846.54</v>
      </c>
      <c r="M38" s="11">
        <v>-94995.77</v>
      </c>
      <c r="N38" s="11">
        <v>-3930.45</v>
      </c>
      <c r="O38" s="11">
        <v>7646.54</v>
      </c>
      <c r="P38" s="11">
        <v>200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-5250.5</v>
      </c>
      <c r="Y38" s="11">
        <v>0</v>
      </c>
      <c r="Z38" s="11">
        <v>-116547</v>
      </c>
      <c r="AA38" s="11">
        <v>0</v>
      </c>
      <c r="AB38" s="11">
        <v>0</v>
      </c>
      <c r="AC38" s="11">
        <v>0</v>
      </c>
      <c r="AD38" s="11">
        <v>-32494.080000000002</v>
      </c>
      <c r="AE38" s="11">
        <v>-6338.38</v>
      </c>
      <c r="AF38" s="11">
        <v>0</v>
      </c>
      <c r="AG38" s="11">
        <v>0</v>
      </c>
      <c r="AH38" s="11">
        <v>-18510.88</v>
      </c>
      <c r="AI38" s="11">
        <v>0</v>
      </c>
      <c r="AJ38" s="11">
        <v>-32784.89</v>
      </c>
      <c r="AK38" s="14"/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4"/>
    </row>
    <row r="39" spans="1:56" x14ac:dyDescent="0.25">
      <c r="B39" s="4" t="s">
        <v>64</v>
      </c>
      <c r="C39" s="5" t="s">
        <v>49</v>
      </c>
      <c r="D39" s="6" t="s">
        <v>62</v>
      </c>
      <c r="E39" s="7" t="s">
        <v>59</v>
      </c>
      <c r="F39" s="8" t="s">
        <v>65</v>
      </c>
      <c r="G39" s="9" t="s">
        <v>53</v>
      </c>
      <c r="H39" s="10" t="s">
        <v>66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-384824.704328208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4"/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4"/>
    </row>
    <row r="40" spans="1:56" x14ac:dyDescent="0.25">
      <c r="B40" s="4" t="s">
        <v>64</v>
      </c>
      <c r="C40" s="5" t="s">
        <v>49</v>
      </c>
      <c r="D40" s="6" t="s">
        <v>62</v>
      </c>
      <c r="E40" s="7" t="s">
        <v>63</v>
      </c>
      <c r="F40" s="8" t="s">
        <v>65</v>
      </c>
      <c r="G40" s="9" t="s">
        <v>53</v>
      </c>
      <c r="H40" s="10" t="s">
        <v>66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-300260.47446622798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4"/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4"/>
    </row>
    <row r="43" spans="1:56" x14ac:dyDescent="0.25">
      <c r="H43" s="7" t="s">
        <v>51</v>
      </c>
      <c r="AY43" s="15">
        <f t="shared" ref="AY43:BD45" si="8">+AY11+AY16+AY30</f>
        <v>80061.05392177224</v>
      </c>
      <c r="AZ43" s="15">
        <f t="shared" si="8"/>
        <v>200596.81487797841</v>
      </c>
      <c r="BA43" s="15">
        <f t="shared" si="8"/>
        <v>80061.053921772225</v>
      </c>
      <c r="BB43" s="15">
        <f t="shared" si="8"/>
        <v>200596.81487797841</v>
      </c>
      <c r="BC43" s="15">
        <f t="shared" si="8"/>
        <v>79780.689942102414</v>
      </c>
      <c r="BD43" s="15">
        <f t="shared" si="8"/>
        <v>199922.46588721665</v>
      </c>
    </row>
    <row r="44" spans="1:56" x14ac:dyDescent="0.25">
      <c r="H44" s="7" t="s">
        <v>55</v>
      </c>
      <c r="AY44" s="15">
        <f t="shared" si="8"/>
        <v>225746.43154439473</v>
      </c>
      <c r="AZ44" s="15">
        <f t="shared" si="8"/>
        <v>1293055.6263421858</v>
      </c>
      <c r="BA44" s="15">
        <f t="shared" si="8"/>
        <v>225746.43154439473</v>
      </c>
      <c r="BB44" s="15">
        <f t="shared" si="8"/>
        <v>1293055.6263421858</v>
      </c>
      <c r="BC44" s="15">
        <f t="shared" si="8"/>
        <v>224717.41757316032</v>
      </c>
      <c r="BD44" s="15">
        <f t="shared" si="8"/>
        <v>1289933.1407954379</v>
      </c>
    </row>
    <row r="45" spans="1:56" x14ac:dyDescent="0.25">
      <c r="H45" s="7" t="s">
        <v>56</v>
      </c>
      <c r="AY45" s="15">
        <f t="shared" si="8"/>
        <v>-329166.91007153183</v>
      </c>
      <c r="AZ45" s="15">
        <f t="shared" si="8"/>
        <v>-1461169.1480522512</v>
      </c>
      <c r="BA45" s="15">
        <f t="shared" si="8"/>
        <v>-329166.91007153183</v>
      </c>
      <c r="BB45" s="15">
        <f t="shared" si="8"/>
        <v>-1461169.1480522512</v>
      </c>
      <c r="BC45" s="15">
        <f t="shared" si="8"/>
        <v>-330545.13229263708</v>
      </c>
      <c r="BD45" s="15">
        <f t="shared" si="8"/>
        <v>-1465185.3551855527</v>
      </c>
    </row>
    <row r="49" spans="2:56" x14ac:dyDescent="0.25">
      <c r="H49" t="s">
        <v>70</v>
      </c>
      <c r="AJ49" s="15"/>
      <c r="AK49" s="15"/>
      <c r="AY49" s="20">
        <v>0.95917892396322524</v>
      </c>
      <c r="AZ49" s="20">
        <v>0.95892958190416788</v>
      </c>
      <c r="BA49" s="20">
        <v>0.95917892396322502</v>
      </c>
      <c r="BB49" s="20">
        <v>0.95892958190416788</v>
      </c>
      <c r="BC49" s="20">
        <v>0.95581999715468602</v>
      </c>
      <c r="BD49" s="20">
        <v>0.95570593552592398</v>
      </c>
    </row>
    <row r="50" spans="2:56" x14ac:dyDescent="0.25">
      <c r="H50" t="s">
        <v>69</v>
      </c>
      <c r="AY50" s="22">
        <v>0.95899154948013854</v>
      </c>
      <c r="AZ50" s="22">
        <v>0.95885269951621799</v>
      </c>
      <c r="BA50" s="22">
        <v>0.95899154948013854</v>
      </c>
      <c r="BB50" s="22">
        <v>0.95885269951621799</v>
      </c>
      <c r="BC50" s="22">
        <v>0.95462020373633338</v>
      </c>
      <c r="BD50" s="22">
        <v>0.95653725102761022</v>
      </c>
    </row>
    <row r="51" spans="2:56" x14ac:dyDescent="0.25">
      <c r="H51" t="s">
        <v>71</v>
      </c>
      <c r="AY51" s="22">
        <v>0.9506819336552752</v>
      </c>
      <c r="AZ51" s="22">
        <v>0.95174707949204684</v>
      </c>
      <c r="BA51" s="22">
        <v>0.9506819336552752</v>
      </c>
      <c r="BB51" s="22">
        <v>0.95174707949204684</v>
      </c>
      <c r="BC51" s="22">
        <v>0.95466243997616351</v>
      </c>
      <c r="BD51" s="22">
        <v>0.95436307601431813</v>
      </c>
    </row>
    <row r="52" spans="2:56" x14ac:dyDescent="0.25">
      <c r="B52" s="21"/>
    </row>
    <row r="53" spans="2:56" x14ac:dyDescent="0.25">
      <c r="B53" s="21"/>
    </row>
    <row r="54" spans="2:56" x14ac:dyDescent="0.25">
      <c r="B54" s="21"/>
    </row>
    <row r="55" spans="2:56" x14ac:dyDescent="0.25">
      <c r="B55" s="21"/>
    </row>
    <row r="56" spans="2:56" x14ac:dyDescent="0.25">
      <c r="B56" s="21"/>
    </row>
    <row r="57" spans="2:56" x14ac:dyDescent="0.25">
      <c r="B57" s="21"/>
    </row>
    <row r="58" spans="2:56" x14ac:dyDescent="0.25">
      <c r="B58" s="21"/>
    </row>
    <row r="59" spans="2:56" x14ac:dyDescent="0.25">
      <c r="B59" s="21"/>
    </row>
    <row r="60" spans="2:56" x14ac:dyDescent="0.25">
      <c r="B60" s="21"/>
    </row>
  </sheetData>
  <mergeCells count="3">
    <mergeCell ref="AY9:AZ9"/>
    <mergeCell ref="BA9:BB9"/>
    <mergeCell ref="BC9:BD9"/>
  </mergeCells>
  <pageMargins left="0.7" right="0.7" top="0.75" bottom="0.75" header="0.3" footer="0.3"/>
  <pageSetup orientation="portrait" horizontalDpi="1200" verticalDpi="1200" r:id="rId1"/>
  <headerFooter>
    <oddHeader>&amp;L&amp;"Arial"&amp;12 &amp;BCAP: Results - Plant Activity&amp;B
&amp;B CDR: 2020 Rate Case Standalone&amp;B
&amp;B &amp;D - &amp;T&amp;B&amp;R&amp;"Arial"&amp;10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ED7F8-4398-4DDC-B1F9-16C6DED98C0C}">
  <ds:schemaRefs>
    <ds:schemaRef ds:uri="http://schemas.microsoft.com/office/2006/documentManagement/types"/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C2952A52-8A0A-49DD-9489-84516BF5EF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92A81-48A0-4393-AA28-D2EF8DDE7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CCC0EE-C1A8-4257-A5FC-88D23DF49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CAP_ Results - Plant Activity</vt:lpstr>
      <vt:lpstr>'CAP_ Results - Plant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Adams, Starr</cp:lastModifiedBy>
  <cp:lastPrinted>2021-04-27T12:16:30Z</cp:lastPrinted>
  <dcterms:created xsi:type="dcterms:W3CDTF">2021-03-23T19:44:26Z</dcterms:created>
  <dcterms:modified xsi:type="dcterms:W3CDTF">2021-05-07T16:15:56Z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