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Default Extension="vml" ContentType="application/vnd.openxmlformats-officedocument.vmlDrawing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0720" yWindow="840" windowWidth="22815" windowHeight="13905" firstSheet="2" activeTab="7"/>
  </bookViews>
  <sheets>
    <sheet name="_com.sap.ip.bi.xl.hiddensheet" sheetId="2" state="veryHidden" r:id="rId1"/>
    <sheet name="JE Upload" sheetId="9" r:id="rId2"/>
    <sheet name="OCT ICCA Calc" sheetId="4" r:id="rId3"/>
    <sheet name="OCT Veg Act" sheetId="1" r:id="rId4"/>
    <sheet name="3 YR AVG" sheetId="3" r:id="rId5"/>
    <sheet name="SALLY-Oct Estimate Template" sheetId="5" r:id="rId6"/>
    <sheet name="SALLY-OCT Act" sheetId="7" state="hidden" r:id="rId7"/>
    <sheet name="ZETA-Oct Estimate Template" sheetId="6" r:id="rId8"/>
    <sheet name="ZETA-OCT Act" sheetId="8" state="hidden" r:id="rId9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__sap2" hidden="1">5</definedName>
    <definedName name="__sap2" hidden="1">5</definedName>
    <definedName name="_sap2" hidden="1">5</definedName>
    <definedName name="BusinessUnit" localSheetId="7">#REF!</definedName>
    <definedName name="BusinessUnit">#REF!</definedName>
    <definedName name="data" localSheetId="7">#REF!</definedName>
    <definedName name="data">#REF!</definedName>
    <definedName name="DF_GRID_1" localSheetId="7">#REF!</definedName>
    <definedName name="DF_GRID_1">#REF!</definedName>
    <definedName name="E" localSheetId="7">#REF!</definedName>
    <definedName name="E">#REF!</definedName>
    <definedName name="estinv" localSheetId="7">#REF!</definedName>
    <definedName name="estinv">#REF!</definedName>
    <definedName name="GenericLocations" localSheetId="7">#REF!</definedName>
    <definedName name="GenericLocations">#REF!</definedName>
    <definedName name="North_Dade" localSheetId="7">#REF!</definedName>
    <definedName name="North_Dade">#REF!</definedName>
    <definedName name="_xlnm.Print_Area" localSheetId="5">'SALLY-Oct Estimate Template'!$A$3:$M$54</definedName>
    <definedName name="_xlnm.Print_Area" localSheetId="7">'ZETA-Oct Estimate Template'!$A$3:$M$54</definedName>
    <definedName name="qryCloneEstimatedetails" localSheetId="7">#REF!</definedName>
    <definedName name="qryCloneEstimatedetails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pmest" localSheetId="7">#REF!</definedName>
    <definedName name="rpmest">#REF!</definedName>
    <definedName name="SAPBEXhrIndnt" hidden="1">"Wide"</definedName>
    <definedName name="SAPBEXrevision" hidden="1">4</definedName>
    <definedName name="SAPBEXsysID" hidden="1">"BP1"</definedName>
    <definedName name="SAPBEXwbID" hidden="1">"3WX4IAUDLBA8IOY5E66YI6LZE"</definedName>
    <definedName name="SAPCrosstab1">'OCT Veg Act'!$A$3:$G$15</definedName>
    <definedName name="SAPCrosstab2">'SALLY-OCT Act'!$A$1:$H$63</definedName>
    <definedName name="SAPCrosstab3">'ZETA-OCT Act'!$A$1:$H$81</definedName>
    <definedName name="SAPsysID" hidden="1">"708C5W7SBKP804JT78WJ0JNKI"</definedName>
    <definedName name="SAPwbID" hidden="1">"ARS"</definedName>
    <definedName name="StormName" localSheetId="7">#REF!</definedName>
    <definedName name="StormName">#REF!</definedName>
    <definedName name="StormNames" localSheetId="7">#REF!</definedName>
    <definedName name="StormNames">#REF!</definedName>
    <definedName name="StormsNames" localSheetId="7">#REF!</definedName>
    <definedName name="StormsNames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<sst xmlns="http://schemas.openxmlformats.org/spreadsheetml/2006/main" count="765" uniqueCount="377">
  <si>
    <t/>
  </si>
  <si>
    <t>Actual
OCT 2020 - OCT 2020</t>
  </si>
  <si>
    <t>Plan Current Year
OCT 2020 - OCT 2020</t>
  </si>
  <si>
    <t>B/(W) 
Variance</t>
  </si>
  <si>
    <t>Var%</t>
  </si>
  <si>
    <t>Resp. cost cntr</t>
  </si>
  <si>
    <t>$</t>
  </si>
  <si>
    <t>%</t>
  </si>
  <si>
    <t>Central Maintenance</t>
  </si>
  <si>
    <t>Power Delivery</t>
  </si>
  <si>
    <t>Vegetation Management</t>
  </si>
  <si>
    <t>WBS-IM/Program Position</t>
  </si>
  <si>
    <t>2009/FPL/PD07A</t>
  </si>
  <si>
    <t>T&amp;S Reliability Vegtn</t>
  </si>
  <si>
    <t>2009/FPL/PD07B</t>
  </si>
  <si>
    <t>Dsbn Vegetation</t>
  </si>
  <si>
    <t>2009/FPL/PD07</t>
  </si>
  <si>
    <t>Vegetation</t>
  </si>
  <si>
    <t>Result</t>
  </si>
  <si>
    <t>Business area</t>
  </si>
  <si>
    <t>Base</t>
  </si>
  <si>
    <t>WBS-Project Type</t>
  </si>
  <si>
    <t>E</t>
  </si>
  <si>
    <t>Area</t>
  </si>
  <si>
    <t>3 YR AVG</t>
  </si>
  <si>
    <t>Distribution</t>
  </si>
  <si>
    <t>Transmission</t>
  </si>
  <si>
    <t>TOTAL</t>
  </si>
  <si>
    <t>September ICCA Calculation - SALLY</t>
  </si>
  <si>
    <t>3YR Avg</t>
  </si>
  <si>
    <t>Sept 17, 18, and 19 - Contractor Labor</t>
  </si>
  <si>
    <t>2020 Actuals</t>
  </si>
  <si>
    <t>Veg IM Position Contractor Labor</t>
  </si>
  <si>
    <t>Difference</t>
  </si>
  <si>
    <t>ICCA Adjustment for Sally - Sept 2020</t>
  </si>
  <si>
    <t>September ICCA Adjustment (Cristobal &amp; Sally)</t>
  </si>
  <si>
    <t>ES0067000003</t>
  </si>
  <si>
    <t>SALLY</t>
  </si>
  <si>
    <t>ES0039000005</t>
  </si>
  <si>
    <t>Cristobal</t>
  </si>
  <si>
    <t>TOTAL ICCA</t>
  </si>
  <si>
    <t>Note: Above ICCA Adjustment reclassed to BU IO # 6770001020</t>
  </si>
  <si>
    <t>September Veg Contractor Labor Actuals Breakdown</t>
  </si>
  <si>
    <t>O&amp;M  Cont Lbr</t>
  </si>
  <si>
    <t>&lt;---As of 10/1/2020 @ 12pm EST</t>
  </si>
  <si>
    <t>Cristobal ICCA</t>
  </si>
  <si>
    <t>Sally ICCA</t>
  </si>
  <si>
    <t>Total</t>
  </si>
  <si>
    <t>STORM PHASE III ESTIMATE TEMPLATE</t>
  </si>
  <si>
    <t>Business Unit</t>
  </si>
  <si>
    <t>Period</t>
  </si>
  <si>
    <t>Profit Center</t>
  </si>
  <si>
    <t>Storm Name</t>
  </si>
  <si>
    <t>Contact Person</t>
  </si>
  <si>
    <t>RESTORATION</t>
  </si>
  <si>
    <t>Actuals as of</t>
  </si>
  <si>
    <t>Actuals (including PWTI) as of</t>
  </si>
  <si>
    <t>Current Month Estimate</t>
  </si>
  <si>
    <t>ACCOUNT Description</t>
  </si>
  <si>
    <t>ACCOUNT Group</t>
  </si>
  <si>
    <r>
      <t xml:space="preserve">PWTI </t>
    </r>
    <r>
      <rPr>
        <b/>
        <vertAlign val="superscript"/>
        <sz val="10"/>
        <color indexed="12"/>
        <rFont val="Arial"/>
        <family val="2"/>
      </rPr>
      <t>[1]</t>
    </r>
  </si>
  <si>
    <t xml:space="preserve"> Business Unit Accrual</t>
  </si>
  <si>
    <t>Total Costs Incurred</t>
  </si>
  <si>
    <t>FAS 5 Contingency Accrual</t>
  </si>
  <si>
    <t>Restoration Costs</t>
  </si>
  <si>
    <t>Capital</t>
  </si>
  <si>
    <t>Net Amount</t>
  </si>
  <si>
    <t>Notes</t>
  </si>
  <si>
    <t xml:space="preserve"> (A)</t>
  </si>
  <si>
    <t>(B)</t>
  </si>
  <si>
    <t>(A + B) = ©</t>
  </si>
  <si>
    <t>(D - C)</t>
  </si>
  <si>
    <t>(D)</t>
  </si>
  <si>
    <t xml:space="preserve"> ( E )</t>
  </si>
  <si>
    <t xml:space="preserve"> (D) - (E )</t>
  </si>
  <si>
    <t>Regular Payroll</t>
  </si>
  <si>
    <t>Overtime Payroll</t>
  </si>
  <si>
    <t>Contractors</t>
  </si>
  <si>
    <t>Line Clearing</t>
  </si>
  <si>
    <t>Vehicle &amp; Fuel</t>
  </si>
  <si>
    <t>Materials</t>
  </si>
  <si>
    <t>Logistics</t>
  </si>
  <si>
    <t>Other</t>
  </si>
  <si>
    <r>
      <t>TOTAL</t>
    </r>
    <r>
      <rPr>
        <b/>
        <sz val="8"/>
        <rFont val="Arial"/>
        <family val="2"/>
      </rPr>
      <t xml:space="preserve"> (c)</t>
    </r>
  </si>
  <si>
    <t xml:space="preserve"> (*)</t>
  </si>
  <si>
    <t>FOLLOW-UP WORK</t>
  </si>
  <si>
    <t>Project</t>
  </si>
  <si>
    <t>Cost Finalization team</t>
  </si>
  <si>
    <t>TOTAL ESTIMATE</t>
  </si>
  <si>
    <r>
      <rPr>
        <b/>
        <vertAlign val="superscript"/>
        <sz val="10"/>
        <color indexed="12"/>
        <rFont val="Arial"/>
        <family val="2"/>
      </rPr>
      <t xml:space="preserve">[1] </t>
    </r>
    <r>
      <rPr>
        <b/>
        <sz val="10"/>
        <rFont val="Arial"/>
        <family val="2"/>
      </rPr>
      <t xml:space="preserve">2019 Payroll Overhead (PWTI) Rates </t>
    </r>
    <r>
      <rPr>
        <i/>
        <sz val="8"/>
        <rFont val="Arial"/>
        <family val="2"/>
      </rPr>
      <t>(as of April 2019)</t>
    </r>
    <r>
      <rPr>
        <b/>
        <sz val="10"/>
        <rFont val="Arial"/>
        <family val="2"/>
      </rPr>
      <t>:</t>
    </r>
  </si>
  <si>
    <t>FPL Payroll Tax OH</t>
  </si>
  <si>
    <t>FPL Employee Benefits - Funded Welfare</t>
  </si>
  <si>
    <t>FPL Employee Benefits - Unfunded Service Costs</t>
  </si>
  <si>
    <t>FPL Employee Benefits - Unfunded Benefits Costs</t>
  </si>
  <si>
    <t xml:space="preserve"> (*) Explanation of estimate variances included in separate sheet.</t>
  </si>
  <si>
    <t>I hereby certify that for my areas of responsibility, I have disclosed all expected remaining costs as shown on the attached estimate. I further represent that the stated costs:</t>
  </si>
  <si>
    <t>a) include all activities and associated costs that are known to have an impact on the overall storm estimate, and that I have performed  a diligent search to reach this conclusion</t>
  </si>
  <si>
    <t xml:space="preserve">b) include actual costs to date, outstanding invoices for work performed, and a preliminary estimate of costs for ongoing and future work.  I further understand that I am representing </t>
  </si>
  <si>
    <t>that the above amount is correct and will be charged to the storm internal order.</t>
  </si>
  <si>
    <t>Print Name:</t>
  </si>
  <si>
    <t>Terry Kitchener &amp; Clare Gerard</t>
  </si>
  <si>
    <t>Signature:</t>
  </si>
  <si>
    <t>Terry Kitchener &amp; Amy Black</t>
  </si>
  <si>
    <t>Date:</t>
  </si>
  <si>
    <t>capital assumes 2% of Restoration costs</t>
  </si>
  <si>
    <t>Based on Sally and less impact from Zeta</t>
  </si>
  <si>
    <t>IO Inputs
OCT 2020 -
 OCT 2020</t>
  </si>
  <si>
    <t>IO Outputs
OCT 2020 - 
OCT 2020</t>
  </si>
  <si>
    <t>WBS Inputs
OCT 2020 -
 OCT 2020</t>
  </si>
  <si>
    <t>Total
OCT 2020 -
 OCT 2020</t>
  </si>
  <si>
    <t>WBS-Project-L1</t>
  </si>
  <si>
    <t>Order</t>
  </si>
  <si>
    <t>UCOR.00021039</t>
  </si>
  <si>
    <t>Corporate Storm 01 - Deferred</t>
  </si>
  <si>
    <t>ES0060000001</t>
  </si>
  <si>
    <t>Empl Rela-Storm Duty-SALLY-2020</t>
  </si>
  <si>
    <t>ES0060000002</t>
  </si>
  <si>
    <t>Empl Svcs-Storm Duty-SALLY-2020</t>
  </si>
  <si>
    <t>ES0060000004</t>
  </si>
  <si>
    <t>HR Storm Roles-SALLY-2020</t>
  </si>
  <si>
    <t>ES0060000005</t>
  </si>
  <si>
    <t>Central Warehouse-SALLY-2020</t>
  </si>
  <si>
    <t>ES0060000006</t>
  </si>
  <si>
    <t>Corp &amp; External Affairs-SALLY-2020</t>
  </si>
  <si>
    <t>ES0060000008</t>
  </si>
  <si>
    <t>Market Comm-Corp-SALLY-2020</t>
  </si>
  <si>
    <t>ES0060000009</t>
  </si>
  <si>
    <t>Mgr Logistical Support-SALLY-2020</t>
  </si>
  <si>
    <t>ES0060000057</t>
  </si>
  <si>
    <t>Corp Real Estate-SALLY-2020</t>
  </si>
  <si>
    <t>ES0070000003</t>
  </si>
  <si>
    <t>Employee Support-ZETA-2020</t>
  </si>
  <si>
    <t>ES0070000004</t>
  </si>
  <si>
    <t>HR Storm Roles-ZETA-2020</t>
  </si>
  <si>
    <t>ES0070000005</t>
  </si>
  <si>
    <t>Central Warehouse-ZETA-2020</t>
  </si>
  <si>
    <t>ES0070000006</t>
  </si>
  <si>
    <t>Corp &amp; External Affairs-ZETA-2020</t>
  </si>
  <si>
    <t>ES0070000008</t>
  </si>
  <si>
    <t>Market Comm-Corp-ZETA-2020</t>
  </si>
  <si>
    <t>UCOR.00021040</t>
  </si>
  <si>
    <t>RGSA Storm</t>
  </si>
  <si>
    <t>ES0060000007</t>
  </si>
  <si>
    <t>Corporate Security-SALLY-2020</t>
  </si>
  <si>
    <t>ES0069000001</t>
  </si>
  <si>
    <t>Storm Accrual Corp-SALLY-2020</t>
  </si>
  <si>
    <t>ES0069000003</t>
  </si>
  <si>
    <t>Storm Accrual HR-SALLY-2020</t>
  </si>
  <si>
    <t>ES0070000007</t>
  </si>
  <si>
    <t>Corporate Security-ZETA-2020</t>
  </si>
  <si>
    <t>ES0070000057</t>
  </si>
  <si>
    <t>Corp Real Estate-ZETA-2020</t>
  </si>
  <si>
    <t>UCUS.00021039</t>
  </si>
  <si>
    <t>CS Storm 01 - Deferred</t>
  </si>
  <si>
    <t>ES0060000014</t>
  </si>
  <si>
    <t>Customer Care-SALLY-2020</t>
  </si>
  <si>
    <t>ES0060000015</t>
  </si>
  <si>
    <t>Field Operations-SALLY-2020</t>
  </si>
  <si>
    <t>ES0069000002</t>
  </si>
  <si>
    <t>Storm Accrual Cust Svc-SALLY-2020</t>
  </si>
  <si>
    <t>ES0070000013</t>
  </si>
  <si>
    <t>Customer Billing-ZETA-2020</t>
  </si>
  <si>
    <t>ES0070000014</t>
  </si>
  <si>
    <t>Customer Care-ZETA-2020</t>
  </si>
  <si>
    <t>UDST.00021039</t>
  </si>
  <si>
    <t>Distribution Storm 01 - Deferred</t>
  </si>
  <si>
    <t>ES0060000017</t>
  </si>
  <si>
    <t>Fleet Svcs Support-SALLY-2020</t>
  </si>
  <si>
    <t>ES0060000019</t>
  </si>
  <si>
    <t>Gulf Command Ctr-SALLY-2020</t>
  </si>
  <si>
    <t>ES0060000020</t>
  </si>
  <si>
    <t>Gulf DCC-SALLY-2020</t>
  </si>
  <si>
    <t>ES0060000021</t>
  </si>
  <si>
    <t>PD Field Support West-SALLY-2020</t>
  </si>
  <si>
    <t>ES0060000022</t>
  </si>
  <si>
    <t>PD Field Support Central-SALLY-2020</t>
  </si>
  <si>
    <t>ES0060000023</t>
  </si>
  <si>
    <t>PD Field Support Eastern-SALLY-2020</t>
  </si>
  <si>
    <t>ES0060000024</t>
  </si>
  <si>
    <t>Dist Environmental-SALLY-2020</t>
  </si>
  <si>
    <t>ES0060000051</t>
  </si>
  <si>
    <t>Street Light-Follow-up-SALLY-2020</t>
  </si>
  <si>
    <t>ES0060000052</t>
  </si>
  <si>
    <t>Dist Storm Support-SALLY-2020</t>
  </si>
  <si>
    <t>ES0060000053</t>
  </si>
  <si>
    <t>Cost Finalization-SALLY-2020</t>
  </si>
  <si>
    <t>ES0060000056</t>
  </si>
  <si>
    <t>Fleet Svcs Acq/Fuel-SALLY-2020</t>
  </si>
  <si>
    <t>Storm ICCA ADJ: Distribution-SALLY-2020</t>
  </si>
  <si>
    <t>ES0068000001</t>
  </si>
  <si>
    <t>Storm Cap Recls:Pwr Del-SALLY-2020</t>
  </si>
  <si>
    <t>ES0069000005</t>
  </si>
  <si>
    <t>Storm Accrual Power Del-SALLY-2020</t>
  </si>
  <si>
    <t>ES0070000019</t>
  </si>
  <si>
    <t>Gulf Command Ctr-ZETA-2020</t>
  </si>
  <si>
    <t>ES0070000020</t>
  </si>
  <si>
    <t>Gulf DCC-ZETA-2020</t>
  </si>
  <si>
    <t>ES0070000021</t>
  </si>
  <si>
    <t>PD Field Support West-ZETA-2020</t>
  </si>
  <si>
    <t>ES0070000022</t>
  </si>
  <si>
    <t>PD Field Support Central-ZETA-2020</t>
  </si>
  <si>
    <t>ES0070000023</t>
  </si>
  <si>
    <t>PD Field Support Eastern-ZETA-2020</t>
  </si>
  <si>
    <t>ES0070000024</t>
  </si>
  <si>
    <t>Dist Environmental-ZETA-2020</t>
  </si>
  <si>
    <t>ES0070000052</t>
  </si>
  <si>
    <t>Dist Storm Support-ZETA-2020</t>
  </si>
  <si>
    <t>ES0079000005</t>
  </si>
  <si>
    <t>Storm Accrual Power Del-ZETA-2020</t>
  </si>
  <si>
    <t>ESD009902657</t>
  </si>
  <si>
    <t>HURRICANE SALLY FOLLOW UP REPAIRS BY GUL</t>
  </si>
  <si>
    <t>ESD009902671</t>
  </si>
  <si>
    <t>ESD009902678</t>
  </si>
  <si>
    <t>HURRICANE SALLY FOLLOW UP REPAIRS BY CON</t>
  </si>
  <si>
    <t>ESD009903296</t>
  </si>
  <si>
    <t>STORMFLW_G:Thermovision Inspection</t>
  </si>
  <si>
    <t>ESD009904578</t>
  </si>
  <si>
    <t>STORMFLW_G:M/A Storm Veg Mgt- Western Di</t>
  </si>
  <si>
    <t>ESD009914484</t>
  </si>
  <si>
    <t>STORMFLW_G:M/A Storm Follow Up Repairs</t>
  </si>
  <si>
    <t>ESD009917022</t>
  </si>
  <si>
    <t>STORMFLW_G:M/A Storm Veg Mgt</t>
  </si>
  <si>
    <t>ESD009917035</t>
  </si>
  <si>
    <t>STORMFLW_G:M/A Storm Veg Mgt- Transmissi</t>
  </si>
  <si>
    <t>ESD009917768</t>
  </si>
  <si>
    <t>HURRICANE SALLY FOLLOW UP REPAIRS IN CEN</t>
  </si>
  <si>
    <t>UIMS.00021039</t>
  </si>
  <si>
    <t>IM STORM 01</t>
  </si>
  <si>
    <t>ES0069000006</t>
  </si>
  <si>
    <t>Storm Accrual IT-SALLY-2020</t>
  </si>
  <si>
    <t>ES0070000027</t>
  </si>
  <si>
    <t>IT ITS-Infrastr Tech Svcs-ZETA-2020</t>
  </si>
  <si>
    <t>UPGD.00021039</t>
  </si>
  <si>
    <t>PGD Storm 01 - Deferred</t>
  </si>
  <si>
    <t>ES0060000028</t>
  </si>
  <si>
    <t>Crist Plant-SALLY-2020</t>
  </si>
  <si>
    <t>ES0060000031</t>
  </si>
  <si>
    <t>Smith Plant-SALLY-2020</t>
  </si>
  <si>
    <t>ES0060000060</t>
  </si>
  <si>
    <t>Scholz Plant-SALLY-2020</t>
  </si>
  <si>
    <t>ES0068000003</t>
  </si>
  <si>
    <t>Storm Cap ReclsPGD-SALLY-2020</t>
  </si>
  <si>
    <t>ES0069000004</t>
  </si>
  <si>
    <t>Storm Accrual PGD-SALLY-2020</t>
  </si>
  <si>
    <t>UTRN.00021039</t>
  </si>
  <si>
    <t>Transmission Storm 01 - Deferred</t>
  </si>
  <si>
    <t>ES0060000032</t>
  </si>
  <si>
    <t>Central Sub-SALLY-2020</t>
  </si>
  <si>
    <t>ES0060000033</t>
  </si>
  <si>
    <t>Central Trans-SALLY-2020</t>
  </si>
  <si>
    <t>ES0060000034</t>
  </si>
  <si>
    <t>T&amp;S Miscellaneous Follow up-SALLY-2020</t>
  </si>
  <si>
    <t>ES0060000035</t>
  </si>
  <si>
    <t>Western Sub-SALLY-2020</t>
  </si>
  <si>
    <t>ES0060000036</t>
  </si>
  <si>
    <t>Western Trans-SALLY-2020</t>
  </si>
  <si>
    <t>ES0060000058</t>
  </si>
  <si>
    <t>TCC Support-SALLY-2020</t>
  </si>
  <si>
    <t>ES0070000032</t>
  </si>
  <si>
    <t>Central Sub-ZETA-2020</t>
  </si>
  <si>
    <t>ES0070000035</t>
  </si>
  <si>
    <t>Western Sub-ZETA-2020</t>
  </si>
  <si>
    <t>ES0070000036</t>
  </si>
  <si>
    <t>Western Trans-ZETA-2020</t>
  </si>
  <si>
    <t>ES0070000058</t>
  </si>
  <si>
    <t>TCC Support-ZETA-2020</t>
  </si>
  <si>
    <t>Overall Result</t>
  </si>
  <si>
    <t>Account</t>
  </si>
  <si>
    <t>5750000</t>
  </si>
  <si>
    <t>OUTSIDE SERVICES: Security</t>
  </si>
  <si>
    <t>5750700</t>
  </si>
  <si>
    <t>OUTSIDE SVCS: Other</t>
  </si>
  <si>
    <t>5750550</t>
  </si>
  <si>
    <t>OUTSIDE SERVICES: Contractor Straight Ti</t>
  </si>
  <si>
    <t>5750560</t>
  </si>
  <si>
    <t>OUTSIDE SERVICES: Contractor Other Labor</t>
  </si>
  <si>
    <t>5750310</t>
  </si>
  <si>
    <t>OUTSIDE SERVICES: Equipment/Materials</t>
  </si>
  <si>
    <t>5750500</t>
  </si>
  <si>
    <t>OUTSIDE SERVICES: Temporary Labor</t>
  </si>
  <si>
    <t>5751700</t>
  </si>
  <si>
    <t>OUTSIDE SVCS: Contractor T&amp;D Substations</t>
  </si>
  <si>
    <t>5750320</t>
  </si>
  <si>
    <t>OUTSIDE SERVICES: Construction</t>
  </si>
  <si>
    <t>5750570</t>
  </si>
  <si>
    <t>OUTSIDE SERVICES: Contractor Non Labor E</t>
  </si>
  <si>
    <t>5750600</t>
  </si>
  <si>
    <t>OUTSIDE SERVICES: Sampling &amp; Testing</t>
  </si>
  <si>
    <t>5751000</t>
  </si>
  <si>
    <t>OUTSIDE SVCS: Building Services</t>
  </si>
  <si>
    <t>5751500</t>
  </si>
  <si>
    <t>OUTSIDE SVCS: Contractor Manual Labor Co</t>
  </si>
  <si>
    <t>5750400</t>
  </si>
  <si>
    <t>OUTSIDE SERVICES: General Business Consu</t>
  </si>
  <si>
    <t>5751100</t>
  </si>
  <si>
    <t>OUTSIDE SVCS: Landscaping</t>
  </si>
  <si>
    <t>5751300</t>
  </si>
  <si>
    <t>OUTSIDE SVCS: Contractor Substation Spec</t>
  </si>
  <si>
    <t>Sally</t>
  </si>
  <si>
    <t>Zeta</t>
  </si>
  <si>
    <t>SALLY ICCA</t>
  </si>
  <si>
    <t>ZETA ICCA</t>
  </si>
  <si>
    <t>ICCA Adj $</t>
  </si>
  <si>
    <t>Storm Inc Bal</t>
  </si>
  <si>
    <t>STORM</t>
  </si>
  <si>
    <t>ICCA Adjustment Total - Oct 2020</t>
  </si>
  <si>
    <t>Storm</t>
  </si>
  <si>
    <t>Oct Act</t>
  </si>
  <si>
    <t>% Storm Total</t>
  </si>
  <si>
    <t>OCT ICCA Calculation - SALLY &amp; ZETA</t>
  </si>
  <si>
    <t>TCODE</t>
  </si>
  <si>
    <t>BLDAT</t>
  </si>
  <si>
    <t>BUDAT</t>
  </si>
  <si>
    <t>BLART</t>
  </si>
  <si>
    <t>BUKRS</t>
  </si>
  <si>
    <t>WAERS</t>
  </si>
  <si>
    <t>BKTXT</t>
  </si>
  <si>
    <t>XBLNR</t>
  </si>
  <si>
    <t>NEWBS</t>
  </si>
  <si>
    <t>HKONT</t>
  </si>
  <si>
    <t>NEWUM</t>
  </si>
  <si>
    <t>NEWBK</t>
  </si>
  <si>
    <t>WRBTR</t>
  </si>
  <si>
    <t>MWSKZ</t>
  </si>
  <si>
    <t>TXJCD</t>
  </si>
  <si>
    <t>KOSTL</t>
  </si>
  <si>
    <t>FKBER</t>
  </si>
  <si>
    <t>AUFNR</t>
  </si>
  <si>
    <t>PROJK</t>
  </si>
  <si>
    <t>PRCTR</t>
  </si>
  <si>
    <t>ABPER</t>
  </si>
  <si>
    <t>VBUND</t>
  </si>
  <si>
    <t>BEWAR</t>
  </si>
  <si>
    <t>SGTXT</t>
  </si>
  <si>
    <t>* Transaction</t>
  </si>
  <si>
    <t>Doc Date</t>
  </si>
  <si>
    <t>Post Date</t>
  </si>
  <si>
    <t>Doc Type</t>
  </si>
  <si>
    <t>Company</t>
  </si>
  <si>
    <t>Currency</t>
  </si>
  <si>
    <t>Header Text</t>
  </si>
  <si>
    <t>Ref Text</t>
  </si>
  <si>
    <t>Post Key</t>
  </si>
  <si>
    <t>Sp G/L</t>
  </si>
  <si>
    <t>New CoCode</t>
  </si>
  <si>
    <t>Amount</t>
  </si>
  <si>
    <t>Tax Code</t>
  </si>
  <si>
    <t>Jurisdiction Code</t>
  </si>
  <si>
    <t>Cost Center</t>
  </si>
  <si>
    <t>Functional Area</t>
  </si>
  <si>
    <t>WBS Element</t>
  </si>
  <si>
    <t>Sett Per.</t>
  </si>
  <si>
    <t>Trading Partner</t>
  </si>
  <si>
    <t>FA</t>
  </si>
  <si>
    <t>Trans Type</t>
  </si>
  <si>
    <t>Line Item Text</t>
  </si>
  <si>
    <t>FBV1</t>
  </si>
  <si>
    <t>SA</t>
  </si>
  <si>
    <t>USD</t>
  </si>
  <si>
    <t>Veg ICCA - Sally and Zeta Oct 2020</t>
  </si>
  <si>
    <t>SALLY Veg ICCA Adj - 10/2020</t>
  </si>
  <si>
    <t>ZETA Veg ICCA Adj - 10/2020</t>
  </si>
  <si>
    <t>ES0077000003</t>
  </si>
  <si>
    <t>0100203370</t>
  </si>
  <si>
    <t>Document #</t>
  </si>
  <si>
    <t>BU O&amp;M Impact</t>
  </si>
  <si>
    <t>20210179-EI</t>
  </si>
  <si>
    <t>Gulf  002684</t>
  </si>
  <si>
    <t>Gulf  002685</t>
  </si>
  <si>
    <t>Gulf  002686</t>
  </si>
  <si>
    <t>Gulf  002687</t>
  </si>
  <si>
    <t>Gulf  0026888</t>
  </si>
  <si>
    <t>Gulf  002689</t>
  </si>
  <si>
    <t>6400/6330</t>
  </si>
  <si>
    <t>Huricane Sally</t>
  </si>
  <si>
    <t>Clare Gerard, Terry Kitchener</t>
  </si>
  <si>
    <t>Huricane 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</si>
</sst>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###,000"/>
    <numFmt numFmtId="165" formatCode="&quot;  [+] &quot;@"/>
    <numFmt numFmtId="166" formatCode="#,##0.00;\(#,##0.00\);#,##0.00"/>
    <numFmt numFmtId="167" formatCode="#,##0;\(#,##0\);#,##0"/>
    <numFmt numFmtId="168" formatCode="&quot;[-] &quot;@"/>
    <numFmt numFmtId="169" formatCode="&quot;    [+] &quot;@"/>
    <numFmt numFmtId="170" formatCode="&quot;  [-] &quot;@"/>
    <numFmt numFmtId="171" formatCode="[$-409]mmm\-yy;@"/>
    <numFmt numFmtId="172" formatCode="0.000%"/>
    <numFmt numFmtId="173" formatCode="&quot;[+] &quot;@"/>
    <numFmt numFmtId="174" formatCode="mm/dd/yy;@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u val="single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MS Sans Serif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vertAlign val="superscript"/>
      <sz val="10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26"/>
      <name val="Palace Script MT"/>
      <family val="4"/>
    </font>
  </fonts>
  <fills count="27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9" tint="-0.24997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-0.24994"/>
      </bottom>
    </border>
    <border>
      <left style="thin">
        <color theme="3" tint="0.59996"/>
      </left>
      <right style="thin">
        <color theme="3" tint="-0.24994"/>
      </right>
      <top style="thin">
        <color theme="3" tint="0.59996"/>
      </top>
      <bottom style="thin">
        <color theme="3" tint="0.59996"/>
      </bottom>
    </border>
    <border>
      <left style="thin">
        <color theme="3" tint="0.59996"/>
      </left>
      <right style="thin">
        <color theme="3" tint="-0.24994"/>
      </right>
      <top style="thin">
        <color theme="3" tint="0.59996"/>
      </top>
      <bottom style="thin">
        <color theme="3" tint="-0.24994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"/>
      </bottom>
    </border>
    <border>
      <left style="thin">
        <color rgb="FF808080"/>
      </left>
      <right style="thin">
        <color theme="3" tint="-0.24994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theme="3" tint="-0.24994"/>
      </right>
      <top style="thin">
        <color rgb="FF808080"/>
      </top>
      <bottom style="thin">
        <color theme="3" tint="-0.2499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dashed">
        <color auto="1"/>
      </bottom>
    </border>
    <border>
      <left style="medium">
        <color auto="1"/>
      </left>
      <right/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/>
      <top style="dashed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thin">
        <color theme="3" tint="-0.24994"/>
      </left>
      <right style="thin">
        <color rgb="FF808080"/>
      </right>
      <top style="thin">
        <color rgb="FF808080"/>
      </top>
      <bottom style="thin">
        <color theme="3" tint="-0.24994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</borders>
  <cellStyleXfs count="6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/>
    </xf>
    <xf numFmtId="0" fontId="4" fillId="0" borderId="2" applyNumberFormat="0" applyProtection="0">
      <alignment horizontal="right" vertical="center"/>
    </xf>
    <xf numFmtId="0" fontId="3" fillId="0" borderId="3" applyNumberFormat="0" applyProtection="0">
      <alignment horizontal="right" vertical="center"/>
    </xf>
    <xf numFmtId="0" fontId="4" fillId="3" borderId="1" applyNumberFormat="0" applyProtection="0">
      <alignment/>
    </xf>
    <xf numFmtId="0" fontId="5" fillId="4" borderId="3" applyNumberFormat="0">
      <alignment/>
      <protection locked="0"/>
    </xf>
    <xf numFmtId="0" fontId="5" fillId="5" borderId="3" applyNumberFormat="0" applyProtection="0">
      <alignment/>
    </xf>
    <xf numFmtId="0" fontId="4" fillId="6" borderId="2" applyNumberFormat="0" applyBorder="0">
      <alignment horizontal="right" vertical="center"/>
      <protection locked="0"/>
    </xf>
    <xf numFmtId="0" fontId="5" fillId="4" borderId="3" applyNumberFormat="0">
      <alignment/>
      <protection locked="0"/>
    </xf>
    <xf numFmtId="0" fontId="3" fillId="5" borderId="3" applyNumberFormat="0" applyProtection="0">
      <alignment horizontal="right" vertical="center"/>
    </xf>
    <xf numFmtId="0" fontId="3" fillId="6" borderId="3" applyNumberFormat="0" applyBorder="0">
      <alignment horizontal="right" vertical="center"/>
      <protection locked="0"/>
    </xf>
    <xf numFmtId="0" fontId="6" fillId="7" borderId="4" applyNumberFormat="0" applyBorder="0" applyProtection="0">
      <alignment/>
    </xf>
    <xf numFmtId="0" fontId="7" fillId="8" borderId="4" applyNumberFormat="0" applyBorder="0" applyProtection="0">
      <alignment/>
    </xf>
    <xf numFmtId="0" fontId="7" fillId="9" borderId="4" applyNumberFormat="0" applyBorder="0" applyProtection="0">
      <alignment/>
    </xf>
    <xf numFmtId="0" fontId="8" fillId="10" borderId="4" applyNumberFormat="0" applyBorder="0" applyProtection="0">
      <alignment/>
    </xf>
    <xf numFmtId="0" fontId="8" fillId="11" borderId="4" applyNumberFormat="0" applyBorder="0" applyProtection="0">
      <alignment/>
    </xf>
    <xf numFmtId="0" fontId="8" fillId="12" borderId="4" applyNumberFormat="0" applyBorder="0" applyProtection="0">
      <alignment/>
    </xf>
    <xf numFmtId="0" fontId="9" fillId="13" borderId="4" applyNumberFormat="0" applyBorder="0" applyProtection="0">
      <alignment/>
    </xf>
    <xf numFmtId="0" fontId="9" fillId="14" borderId="4" applyNumberFormat="0" applyBorder="0" applyProtection="0">
      <alignment/>
    </xf>
    <xf numFmtId="0" fontId="9" fillId="15" borderId="4" applyNumberFormat="0" applyBorder="0" applyProtection="0">
      <alignment/>
    </xf>
    <xf numFmtId="0" fontId="10" fillId="0" borderId="1" applyNumberFormat="0" applyFont="0" applyFill="0" applyAlignment="0" applyProtection="0"/>
    <xf numFmtId="0" fontId="11" fillId="3" borderId="0" applyNumberFormat="0" applyProtection="0">
      <alignment/>
    </xf>
    <xf numFmtId="0" fontId="10" fillId="0" borderId="5" applyNumberFormat="0" applyFont="0" applyFill="0" applyAlignment="0" applyProtection="0"/>
    <xf numFmtId="0" fontId="4" fillId="0" borderId="2" applyNumberFormat="0" applyFill="0" applyBorder="0" applyProtection="0">
      <alignment/>
    </xf>
    <xf numFmtId="0" fontId="4" fillId="3" borderId="1" applyNumberFormat="0" applyProtection="0">
      <alignment/>
    </xf>
    <xf numFmtId="0" fontId="3" fillId="2" borderId="3" applyNumberFormat="0" applyProtection="0">
      <alignment/>
    </xf>
    <xf numFmtId="0" fontId="5" fillId="16" borderId="1" applyNumberFormat="0" applyProtection="0">
      <alignment/>
    </xf>
    <xf numFmtId="0" fontId="5" fillId="17" borderId="1" applyNumberFormat="0" applyProtection="0">
      <alignment/>
    </xf>
    <xf numFmtId="0" fontId="5" fillId="18" borderId="1" applyNumberFormat="0" applyProtection="0">
      <alignment/>
    </xf>
    <xf numFmtId="0" fontId="5" fillId="6" borderId="1" applyNumberFormat="0" applyProtection="0">
      <alignment/>
    </xf>
    <xf numFmtId="0" fontId="5" fillId="5" borderId="3" applyNumberFormat="0" applyProtection="0">
      <alignment/>
    </xf>
    <xf numFmtId="0" fontId="12" fillId="0" borderId="6" applyNumberFormat="0" applyFill="0" applyBorder="0" applyAlignment="0" applyProtection="0"/>
    <xf numFmtId="0" fontId="13" fillId="0" borderId="6" applyNumberFormat="0" applyBorder="0" applyAlignment="0" applyProtection="0"/>
    <xf numFmtId="0" fontId="12" fillId="4" borderId="3" applyNumberFormat="0">
      <alignment/>
      <protection locked="0"/>
    </xf>
    <xf numFmtId="0" fontId="12" fillId="4" borderId="3" applyNumberFormat="0">
      <alignment/>
      <protection locked="0"/>
    </xf>
    <xf numFmtId="0" fontId="12" fillId="5" borderId="3" applyNumberFormat="0" applyProtection="0">
      <alignment/>
    </xf>
    <xf numFmtId="0" fontId="14" fillId="5" borderId="3" applyNumberFormat="0" applyProtection="0">
      <alignment horizontal="right" vertical="center"/>
    </xf>
    <xf numFmtId="0" fontId="15" fillId="6" borderId="2" applyNumberFormat="0" applyBorder="0">
      <alignment horizontal="right" vertical="center"/>
      <protection locked="0"/>
    </xf>
    <xf numFmtId="0" fontId="14" fillId="6" borderId="3" applyNumberFormat="0" applyBorder="0">
      <alignment horizontal="right" vertical="center"/>
      <protection locked="0"/>
    </xf>
    <xf numFmtId="0" fontId="4" fillId="0" borderId="2" applyNumberFormat="0" applyFill="0" applyBorder="0" applyProtection="0">
      <alignment/>
    </xf>
    <xf numFmtId="0" fontId="1" fillId="0" borderId="0">
      <alignment/>
      <protection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4" fillId="3" borderId="1" xfId="43" applyNumberFormat="1" applyAlignment="1">
      <alignment/>
    </xf>
    <xf numFmtId="166" fontId="4" fillId="0" borderId="2" xfId="21" applyNumberFormat="1" applyAlignment="1">
      <alignment horizontal="right" vertical="center"/>
    </xf>
    <xf numFmtId="167" fontId="4" fillId="0" borderId="2" xfId="21" applyNumberFormat="1" applyAlignment="1">
      <alignment horizontal="right" vertical="center"/>
    </xf>
    <xf numFmtId="0" fontId="3" fillId="2" borderId="1" xfId="20" applyNumberFormat="1" applyBorder="1" applyAlignment="1">
      <alignment/>
    </xf>
    <xf numFmtId="0" fontId="4" fillId="3" borderId="1" xfId="43" applyNumberFormat="1" applyBorder="1" applyAlignment="1">
      <alignment/>
    </xf>
    <xf numFmtId="166" fontId="4" fillId="0" borderId="7" xfId="21" applyNumberFormat="1" applyBorder="1" applyAlignment="1">
      <alignment horizontal="right" vertical="center"/>
    </xf>
    <xf numFmtId="167" fontId="4" fillId="0" borderId="8" xfId="21" applyNumberFormat="1" applyBorder="1" applyAlignment="1">
      <alignment horizontal="right" vertical="center"/>
    </xf>
    <xf numFmtId="167" fontId="4" fillId="0" borderId="9" xfId="21" applyNumberFormat="1" applyBorder="1" applyAlignment="1">
      <alignment horizontal="right" vertical="center"/>
    </xf>
    <xf numFmtId="0" fontId="3" fillId="2" borderId="1" xfId="20" applyNumberFormat="1" applyBorder="1" applyAlignment="1" quotePrefix="1">
      <alignment/>
    </xf>
    <xf numFmtId="0" fontId="4" fillId="3" borderId="1" xfId="43" applyNumberFormat="1" applyBorder="1" applyAlignment="1" quotePrefix="1">
      <alignment wrapText="1"/>
    </xf>
    <xf numFmtId="0" fontId="4" fillId="3" borderId="1" xfId="43" applyNumberFormat="1" applyBorder="1" applyAlignment="1" quotePrefix="1">
      <alignment/>
    </xf>
    <xf numFmtId="0" fontId="4" fillId="3" borderId="1" xfId="43" applyNumberFormat="1" applyBorder="1" applyAlignment="1" quotePrefix="1">
      <alignment horizontal="right"/>
    </xf>
    <xf numFmtId="168" fontId="5" fillId="16" borderId="1" xfId="45" applyNumberFormat="1" applyBorder="1" applyAlignment="1" quotePrefix="1">
      <alignment/>
    </xf>
    <xf numFmtId="169" fontId="5" fillId="18" borderId="1" xfId="47" applyNumberFormat="1" applyBorder="1" applyAlignment="1" quotePrefix="1">
      <alignment/>
    </xf>
    <xf numFmtId="170" fontId="5" fillId="17" borderId="1" xfId="46" applyNumberFormat="1" applyBorder="1" applyAlignment="1" quotePrefix="1">
      <alignment/>
    </xf>
    <xf numFmtId="0" fontId="5" fillId="16" borderId="1" xfId="45" applyNumberFormat="1" applyBorder="1" applyAlignment="1">
      <alignment/>
    </xf>
    <xf numFmtId="0" fontId="5" fillId="18" borderId="1" xfId="47" applyNumberFormat="1" applyBorder="1" applyAlignment="1">
      <alignment/>
    </xf>
    <xf numFmtId="0" fontId="5" fillId="17" borderId="1" xfId="46" applyNumberFormat="1" applyBorder="1" applyAlignment="1">
      <alignment/>
    </xf>
    <xf numFmtId="165" fontId="5" fillId="17" borderId="1" xfId="46" applyNumberFormat="1" applyAlignment="1" quotePrefix="1">
      <alignment/>
    </xf>
    <xf numFmtId="0" fontId="5" fillId="17" borderId="1" xfId="46" applyNumberFormat="1" applyBorder="1" applyAlignment="1" quotePrefix="1">
      <alignment/>
    </xf>
    <xf numFmtId="168" fontId="5" fillId="16" borderId="1" xfId="45" applyNumberFormat="1" applyAlignment="1" quotePrefix="1">
      <alignment/>
    </xf>
    <xf numFmtId="0" fontId="5" fillId="16" borderId="1" xfId="45" applyNumberFormat="1" applyBorder="1" applyAlignment="1" quotePrefix="1">
      <alignment/>
    </xf>
    <xf numFmtId="167" fontId="3" fillId="0" borderId="3" xfId="22" applyNumberFormat="1" applyAlignment="1">
      <alignment horizontal="right" vertical="center"/>
    </xf>
    <xf numFmtId="0" fontId="3" fillId="2" borderId="10" xfId="44" applyNumberFormat="1" applyBorder="1" applyAlignment="1">
      <alignment/>
    </xf>
    <xf numFmtId="167" fontId="3" fillId="0" borderId="10" xfId="22" applyNumberFormat="1" applyBorder="1" applyAlignment="1">
      <alignment horizontal="right" vertical="center"/>
    </xf>
    <xf numFmtId="167" fontId="3" fillId="0" borderId="11" xfId="22" applyNumberFormat="1" applyBorder="1" applyAlignment="1">
      <alignment horizontal="right" vertical="center"/>
    </xf>
    <xf numFmtId="167" fontId="3" fillId="0" borderId="12" xfId="22" applyNumberFormat="1" applyBorder="1" applyAlignment="1">
      <alignment horizontal="right" vertical="center"/>
    </xf>
    <xf numFmtId="0" fontId="3" fillId="2" borderId="11" xfId="44" applyNumberFormat="1" applyBorder="1" applyAlignment="1">
      <alignment/>
    </xf>
    <xf numFmtId="0" fontId="3" fillId="2" borderId="12" xfId="44" applyNumberFormat="1" applyBorder="1" applyAlignment="1">
      <alignment/>
    </xf>
    <xf numFmtId="0" fontId="4" fillId="3" borderId="1" xfId="43" applyNumberFormat="1" applyAlignment="1" quotePrefix="1">
      <alignment/>
    </xf>
    <xf numFmtId="0" fontId="3" fillId="2" borderId="3" xfId="44" applyNumberFormat="1" applyAlignment="1" quotePrefix="1">
      <alignment/>
    </xf>
    <xf numFmtId="0" fontId="3" fillId="2" borderId="1" xfId="20" applyNumberFormat="1" applyAlignment="1" quotePrefix="1">
      <alignment/>
    </xf>
    <xf numFmtId="17" fontId="2" fillId="19" borderId="13" xfId="0" applyNumberFormat="1" applyFont="1" applyFill="1" applyBorder="1" applyAlignment="1">
      <alignment horizontal="center"/>
    </xf>
    <xf numFmtId="0" fontId="2" fillId="19" borderId="13" xfId="0" applyFont="1" applyFill="1" applyBorder="1" applyAlignment="1">
      <alignment horizontal="center"/>
    </xf>
    <xf numFmtId="0" fontId="2" fillId="0" borderId="13" xfId="0" applyFont="1" applyBorder="1"/>
    <xf numFmtId="8" fontId="0" fillId="0" borderId="13" xfId="0" applyNumberFormat="1" applyBorder="1"/>
    <xf numFmtId="0" fontId="2" fillId="20" borderId="0" xfId="0" applyFont="1" applyFill="1"/>
    <xf numFmtId="8" fontId="2" fillId="20" borderId="0" xfId="0" applyNumberFormat="1" applyFont="1" applyFill="1"/>
    <xf numFmtId="8" fontId="0" fillId="0" borderId="0" xfId="0" applyNumberFormat="1"/>
    <xf numFmtId="0" fontId="0" fillId="20" borderId="0" xfId="0" applyFill="1"/>
    <xf numFmtId="0" fontId="17" fillId="0" borderId="0" xfId="0" applyFont="1"/>
    <xf numFmtId="0" fontId="2" fillId="0" borderId="0" xfId="0" applyFont="1"/>
    <xf numFmtId="0" fontId="18" fillId="0" borderId="0" xfId="59" applyFont="1">
      <alignment/>
      <protection/>
    </xf>
    <xf numFmtId="0" fontId="1" fillId="0" borderId="0" xfId="59">
      <alignment/>
      <protection/>
    </xf>
    <xf numFmtId="0" fontId="19" fillId="0" borderId="0" xfId="59" applyFont="1">
      <alignment/>
      <protection/>
    </xf>
    <xf numFmtId="9" fontId="0" fillId="0" borderId="0" xfId="60" applyFont="1"/>
    <xf numFmtId="0" fontId="20" fillId="0" borderId="0" xfId="59" applyFont="1" applyAlignment="1">
      <alignment horizontal="left"/>
      <protection/>
    </xf>
    <xf numFmtId="0" fontId="21" fillId="0" borderId="0" xfId="59" applyFont="1">
      <alignment/>
      <protection/>
    </xf>
    <xf numFmtId="43" fontId="0" fillId="0" borderId="0" xfId="61" applyFont="1"/>
    <xf numFmtId="0" fontId="1" fillId="0" borderId="0" xfId="59" applyAlignment="1">
      <alignment horizontal="right"/>
      <protection/>
    </xf>
    <xf numFmtId="171" fontId="1" fillId="0" borderId="0" xfId="59" applyNumberFormat="1" applyAlignment="1">
      <alignment horizontal="center"/>
      <protection/>
    </xf>
    <xf numFmtId="4" fontId="1" fillId="0" borderId="0" xfId="59" applyNumberFormat="1">
      <alignment/>
      <protection/>
    </xf>
    <xf numFmtId="0" fontId="22" fillId="0" borderId="0" xfId="59" applyFont="1" applyAlignment="1">
      <alignment horizontal="left"/>
      <protection/>
    </xf>
    <xf numFmtId="0" fontId="21" fillId="0" borderId="14" xfId="59" applyFont="1" applyBorder="1" applyAlignment="1">
      <alignment horizontal="right"/>
      <protection/>
    </xf>
    <xf numFmtId="0" fontId="21" fillId="0" borderId="15" xfId="59" applyFont="1" applyBorder="1" applyAlignment="1">
      <alignment horizontal="left"/>
      <protection/>
    </xf>
    <xf numFmtId="0" fontId="20" fillId="0" borderId="0" xfId="59" applyFont="1" applyAlignment="1">
      <alignment horizontal="right"/>
      <protection/>
    </xf>
    <xf numFmtId="0" fontId="1" fillId="0" borderId="0" xfId="59" applyAlignment="1">
      <alignment horizontal="center"/>
      <protection/>
    </xf>
    <xf numFmtId="43" fontId="1" fillId="0" borderId="0" xfId="59" applyNumberFormat="1">
      <alignment/>
      <protection/>
    </xf>
    <xf numFmtId="0" fontId="21" fillId="0" borderId="16" xfId="59" applyFont="1" applyBorder="1">
      <alignment/>
      <protection/>
    </xf>
    <xf numFmtId="0" fontId="21" fillId="0" borderId="17" xfId="59" applyFont="1" applyBorder="1" applyAlignment="1">
      <alignment horizontal="center"/>
      <protection/>
    </xf>
    <xf numFmtId="0" fontId="21" fillId="0" borderId="18" xfId="59" applyFont="1" applyBorder="1">
      <alignment/>
      <protection/>
    </xf>
    <xf numFmtId="0" fontId="21" fillId="0" borderId="18" xfId="59" applyFont="1" applyBorder="1" applyAlignment="1">
      <alignment horizontal="center" wrapText="1"/>
      <protection/>
    </xf>
    <xf numFmtId="0" fontId="21" fillId="0" borderId="16" xfId="59" applyFont="1" applyBorder="1" applyAlignment="1">
      <alignment horizontal="center"/>
      <protection/>
    </xf>
    <xf numFmtId="0" fontId="21" fillId="0" borderId="19" xfId="59" applyFont="1" applyBorder="1" applyAlignment="1">
      <alignment horizontal="center"/>
      <protection/>
    </xf>
    <xf numFmtId="0" fontId="21" fillId="0" borderId="20" xfId="59" applyFont="1" applyBorder="1" applyAlignment="1">
      <alignment horizontal="center"/>
      <protection/>
    </xf>
    <xf numFmtId="171" fontId="21" fillId="0" borderId="21" xfId="59" applyNumberFormat="1" applyFont="1" applyBorder="1" applyAlignment="1">
      <alignment horizontal="center"/>
      <protection/>
    </xf>
    <xf numFmtId="0" fontId="21" fillId="0" borderId="21" xfId="59" applyFont="1" applyBorder="1" applyAlignment="1">
      <alignment horizontal="center"/>
      <protection/>
    </xf>
    <xf numFmtId="0" fontId="21" fillId="21" borderId="21" xfId="59" applyFont="1" applyFill="1" applyBorder="1" applyAlignment="1">
      <alignment horizontal="center" wrapText="1"/>
      <protection/>
    </xf>
    <xf numFmtId="0" fontId="21" fillId="22" borderId="21" xfId="59" applyFont="1" applyFill="1" applyBorder="1" applyAlignment="1">
      <alignment horizontal="center" wrapText="1"/>
      <protection/>
    </xf>
    <xf numFmtId="0" fontId="21" fillId="23" borderId="21" xfId="59" applyFont="1" applyFill="1" applyBorder="1" applyAlignment="1">
      <alignment horizontal="center" wrapText="1"/>
      <protection/>
    </xf>
    <xf numFmtId="0" fontId="21" fillId="0" borderId="18" xfId="59" applyFont="1" applyBorder="1" applyAlignment="1">
      <alignment horizontal="center" vertical="center" wrapText="1"/>
      <protection/>
    </xf>
    <xf numFmtId="0" fontId="21" fillId="0" borderId="22" xfId="59" applyFont="1" applyBorder="1" applyAlignment="1">
      <alignment horizontal="center" vertical="center" wrapText="1"/>
      <protection/>
    </xf>
    <xf numFmtId="0" fontId="21" fillId="0" borderId="19" xfId="59" applyFont="1" applyBorder="1">
      <alignment/>
      <protection/>
    </xf>
    <xf numFmtId="0" fontId="1" fillId="0" borderId="23" xfId="59" applyBorder="1">
      <alignment/>
      <protection/>
    </xf>
    <xf numFmtId="0" fontId="1" fillId="0" borderId="24" xfId="59" applyBorder="1" applyAlignment="1">
      <alignment horizontal="center"/>
      <protection/>
    </xf>
    <xf numFmtId="0" fontId="1" fillId="0" borderId="25" xfId="59" applyBorder="1" applyAlignment="1">
      <alignment horizontal="center"/>
      <protection/>
    </xf>
    <xf numFmtId="0" fontId="1" fillId="0" borderId="25" xfId="59" applyBorder="1" applyAlignment="1" quotePrefix="1">
      <alignment horizontal="center"/>
      <protection/>
    </xf>
    <xf numFmtId="0" fontId="1" fillId="0" borderId="24" xfId="59" applyBorder="1">
      <alignment/>
      <protection/>
    </xf>
    <xf numFmtId="0" fontId="1" fillId="0" borderId="19" xfId="59" applyBorder="1">
      <alignment/>
      <protection/>
    </xf>
    <xf numFmtId="0" fontId="1" fillId="0" borderId="20" xfId="59" applyBorder="1" applyAlignment="1">
      <alignment horizontal="center"/>
      <protection/>
    </xf>
    <xf numFmtId="0" fontId="1" fillId="0" borderId="21" xfId="59" applyBorder="1">
      <alignment/>
      <protection/>
    </xf>
    <xf numFmtId="40" fontId="1" fillId="0" borderId="21" xfId="59" applyNumberFormat="1" applyBorder="1">
      <alignment/>
      <protection/>
    </xf>
    <xf numFmtId="40" fontId="1" fillId="0" borderId="0" xfId="59" applyNumberFormat="1">
      <alignment/>
      <protection/>
    </xf>
    <xf numFmtId="40" fontId="1" fillId="0" borderId="16" xfId="59" applyNumberFormat="1" applyBorder="1">
      <alignment/>
      <protection/>
    </xf>
    <xf numFmtId="40" fontId="1" fillId="0" borderId="17" xfId="59" applyNumberFormat="1" applyBorder="1">
      <alignment/>
      <protection/>
    </xf>
    <xf numFmtId="38" fontId="1" fillId="24" borderId="26" xfId="59" applyNumberFormat="1" applyFill="1" applyBorder="1" applyProtection="1">
      <alignment/>
      <protection locked="0"/>
    </xf>
    <xf numFmtId="49" fontId="1" fillId="0" borderId="27" xfId="59" applyNumberFormat="1" applyBorder="1" applyAlignment="1">
      <alignment horizontal="center"/>
      <protection/>
    </xf>
    <xf numFmtId="3" fontId="1" fillId="25" borderId="28" xfId="59" applyNumberFormat="1" applyFill="1" applyBorder="1" applyProtection="1">
      <alignment/>
      <protection locked="0"/>
    </xf>
    <xf numFmtId="3" fontId="1" fillId="0" borderId="28" xfId="59" applyNumberFormat="1" applyBorder="1" applyProtection="1">
      <alignment/>
      <protection locked="0"/>
    </xf>
    <xf numFmtId="3" fontId="1" fillId="0" borderId="28" xfId="59" applyNumberFormat="1" applyBorder="1">
      <alignment/>
      <protection/>
    </xf>
    <xf numFmtId="4" fontId="1" fillId="0" borderId="28" xfId="59" applyNumberFormat="1" applyBorder="1">
      <alignment/>
      <protection/>
    </xf>
    <xf numFmtId="3" fontId="1" fillId="25" borderId="29" xfId="59" applyNumberFormat="1" applyFill="1" applyBorder="1" applyProtection="1">
      <alignment/>
      <protection locked="0"/>
    </xf>
    <xf numFmtId="3" fontId="1" fillId="26" borderId="28" xfId="59" applyNumberFormat="1" applyFill="1" applyBorder="1">
      <alignment/>
      <protection/>
    </xf>
    <xf numFmtId="4" fontId="1" fillId="0" borderId="30" xfId="59" applyNumberFormat="1" applyBorder="1" applyProtection="1">
      <alignment/>
      <protection locked="0"/>
    </xf>
    <xf numFmtId="4" fontId="1" fillId="0" borderId="31" xfId="59" applyNumberFormat="1" applyBorder="1" applyAlignment="1" applyProtection="1">
      <alignment wrapText="1"/>
      <protection locked="0"/>
    </xf>
    <xf numFmtId="3" fontId="1" fillId="0" borderId="0" xfId="59" applyNumberFormat="1">
      <alignment/>
      <protection/>
    </xf>
    <xf numFmtId="38" fontId="1" fillId="24" borderId="32" xfId="59" applyNumberFormat="1" applyFill="1" applyBorder="1" applyProtection="1">
      <alignment/>
      <protection locked="0"/>
    </xf>
    <xf numFmtId="49" fontId="1" fillId="0" borderId="33" xfId="59" applyNumberFormat="1" applyBorder="1" applyAlignment="1">
      <alignment horizontal="center"/>
      <protection/>
    </xf>
    <xf numFmtId="4" fontId="1" fillId="0" borderId="34" xfId="59" applyNumberFormat="1" applyBorder="1" applyProtection="1">
      <alignment/>
      <protection locked="0"/>
    </xf>
    <xf numFmtId="4" fontId="1" fillId="0" borderId="35" xfId="59" applyNumberFormat="1" applyBorder="1" applyAlignment="1" applyProtection="1">
      <alignment wrapText="1"/>
      <protection locked="0"/>
    </xf>
    <xf numFmtId="3" fontId="1" fillId="0" borderId="21" xfId="59" applyNumberFormat="1" applyBorder="1">
      <alignment/>
      <protection/>
    </xf>
    <xf numFmtId="4" fontId="1" fillId="0" borderId="21" xfId="59" applyNumberFormat="1" applyBorder="1">
      <alignment/>
      <protection/>
    </xf>
    <xf numFmtId="38" fontId="21" fillId="0" borderId="14" xfId="59" applyNumberFormat="1" applyFont="1" applyBorder="1" applyAlignment="1" applyProtection="1">
      <alignment horizontal="center"/>
      <protection locked="0"/>
    </xf>
    <xf numFmtId="3" fontId="1" fillId="0" borderId="36" xfId="59" applyNumberFormat="1" applyBorder="1">
      <alignment/>
      <protection/>
    </xf>
    <xf numFmtId="4" fontId="1" fillId="0" borderId="36" xfId="59" applyNumberFormat="1" applyBorder="1">
      <alignment/>
      <protection/>
    </xf>
    <xf numFmtId="3" fontId="1" fillId="0" borderId="37" xfId="59" applyNumberFormat="1" applyBorder="1">
      <alignment/>
      <protection/>
    </xf>
    <xf numFmtId="40" fontId="21" fillId="0" borderId="0" xfId="59" applyNumberFormat="1" applyFont="1">
      <alignment/>
      <protection/>
    </xf>
    <xf numFmtId="38" fontId="21" fillId="0" borderId="0" xfId="59" applyNumberFormat="1" applyFont="1" applyAlignment="1" applyProtection="1">
      <alignment horizontal="center"/>
      <protection locked="0"/>
    </xf>
    <xf numFmtId="3" fontId="1" fillId="0" borderId="0" xfId="59" applyNumberFormat="1" applyProtection="1">
      <alignment/>
      <protection locked="0"/>
    </xf>
    <xf numFmtId="4" fontId="1" fillId="0" borderId="0" xfId="59" applyNumberFormat="1" applyProtection="1">
      <alignment/>
      <protection locked="0"/>
    </xf>
    <xf numFmtId="49" fontId="1" fillId="0" borderId="27" xfId="59" applyNumberFormat="1" applyBorder="1" applyAlignment="1" applyProtection="1">
      <alignment horizontal="center"/>
      <protection locked="0"/>
    </xf>
    <xf numFmtId="3" fontId="1" fillId="0" borderId="29" xfId="59" applyNumberFormat="1" applyBorder="1">
      <alignment/>
      <protection/>
    </xf>
    <xf numFmtId="38" fontId="21" fillId="26" borderId="0" xfId="59" applyNumberFormat="1" applyFont="1" applyFill="1" applyAlignment="1" applyProtection="1">
      <alignment horizontal="left"/>
      <protection locked="0"/>
    </xf>
    <xf numFmtId="4" fontId="1" fillId="26" borderId="0" xfId="59" applyNumberFormat="1" applyFill="1" applyProtection="1">
      <alignment/>
      <protection locked="0"/>
    </xf>
    <xf numFmtId="0" fontId="1" fillId="26" borderId="0" xfId="59" applyFill="1">
      <alignment/>
      <protection/>
    </xf>
    <xf numFmtId="172" fontId="26" fillId="26" borderId="0" xfId="60" applyNumberFormat="1" applyFont="1" applyFill="1"/>
    <xf numFmtId="9" fontId="0" fillId="0" borderId="0" xfId="60" applyFont="1" applyProtection="1">
      <protection locked="0"/>
    </xf>
    <xf numFmtId="0" fontId="27" fillId="0" borderId="0" xfId="59" applyFont="1">
      <alignment/>
      <protection/>
    </xf>
    <xf numFmtId="14" fontId="1" fillId="0" borderId="38" xfId="59" applyNumberFormat="1" applyBorder="1" applyAlignment="1">
      <alignment horizontal="center"/>
      <protection/>
    </xf>
    <xf numFmtId="0" fontId="1" fillId="0" borderId="38" xfId="59" applyBorder="1" applyAlignment="1">
      <alignment horizontal="center"/>
      <protection/>
    </xf>
    <xf numFmtId="0" fontId="1" fillId="0" borderId="38" xfId="59" applyBorder="1">
      <alignment/>
      <protection/>
    </xf>
    <xf numFmtId="173" fontId="5" fillId="16" borderId="1" xfId="45" applyNumberFormat="1" applyBorder="1" applyAlignment="1" quotePrefix="1">
      <alignment wrapText="1"/>
    </xf>
    <xf numFmtId="0" fontId="3" fillId="2" borderId="39" xfId="44" applyNumberFormat="1" applyBorder="1" applyAlignment="1" quotePrefix="1">
      <alignment/>
    </xf>
    <xf numFmtId="3" fontId="2" fillId="20" borderId="0" xfId="0" applyNumberFormat="1" applyFont="1" applyFill="1"/>
    <xf numFmtId="0" fontId="0" fillId="0" borderId="13" xfId="0" applyBorder="1"/>
    <xf numFmtId="3" fontId="0" fillId="0" borderId="13" xfId="0" applyNumberFormat="1" applyBorder="1"/>
    <xf numFmtId="10" fontId="0" fillId="0" borderId="13" xfId="15" applyNumberFormat="1" applyFont="1" applyBorder="1"/>
    <xf numFmtId="0" fontId="0" fillId="0" borderId="40" xfId="0" applyBorder="1"/>
    <xf numFmtId="3" fontId="0" fillId="0" borderId="40" xfId="0" applyNumberFormat="1" applyBorder="1"/>
    <xf numFmtId="10" fontId="0" fillId="0" borderId="40" xfId="15" applyNumberFormat="1" applyFont="1" applyBorder="1"/>
    <xf numFmtId="8" fontId="0" fillId="0" borderId="40" xfId="0" applyNumberFormat="1" applyBorder="1"/>
    <xf numFmtId="174" fontId="0" fillId="0" borderId="0" xfId="0" applyNumberFormat="1"/>
    <xf numFmtId="0" fontId="0" fillId="19" borderId="0" xfId="0" applyFill="1" quotePrefix="1"/>
    <xf numFmtId="8" fontId="0" fillId="0" borderId="13" xfId="0" applyNumberFormat="1" applyBorder="1"/>
    <xf numFmtId="8" fontId="0" fillId="0" borderId="13" xfId="0" applyNumberFormat="1" applyBorder="1"/>
    <xf numFmtId="8" fontId="0" fillId="0" borderId="13" xfId="0" applyNumberFormat="1" applyBorder="1"/>
    <xf numFmtId="8" fontId="0" fillId="0" borderId="13" xfId="0" applyNumberFormat="1" applyBorder="1"/>
    <xf numFmtId="0" fontId="2" fillId="19" borderId="13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16" fillId="19" borderId="0" xfId="0" applyFont="1" applyFill="1" applyAlignment="1">
      <alignment horizontal="center"/>
    </xf>
    <xf numFmtId="0" fontId="21" fillId="0" borderId="14" xfId="59" applyFont="1" applyBorder="1" applyAlignment="1">
      <alignment horizontal="center"/>
      <protection/>
    </xf>
    <xf numFmtId="0" fontId="21" fillId="0" borderId="37" xfId="59" applyFont="1" applyBorder="1" applyAlignment="1">
      <alignment horizontal="center"/>
      <protection/>
    </xf>
    <xf numFmtId="0" fontId="21" fillId="0" borderId="15" xfId="59" applyFont="1" applyBorder="1" applyAlignment="1">
      <alignment horizontal="center"/>
      <protection/>
    </xf>
    <xf numFmtId="0" fontId="1" fillId="0" borderId="38" xfId="59" applyBorder="1" applyAlignment="1">
      <alignment horizontal="center"/>
      <protection/>
    </xf>
    <xf numFmtId="0" fontId="28" fillId="0" borderId="38" xfId="59" applyFont="1" applyBorder="1" applyAlignment="1">
      <alignment horizontal="center"/>
      <protection/>
    </xf>
  </cellXfs>
  <cellStyles count="4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DimensionCell" xfId="20"/>
    <cellStyle name="SAPDataCell" xfId="21"/>
    <cellStyle name="SAPDataTotalCell" xfId="22"/>
    <cellStyle name="SAPGroupingFillCell" xfId="23"/>
    <cellStyle name="SAPEditableDataCell" xfId="24"/>
    <cellStyle name="SAPReadonlyDataCell" xfId="25"/>
    <cellStyle name="SAPLockedDataCell" xfId="26"/>
    <cellStyle name="SAPEditableDataTotalCell" xfId="27"/>
    <cellStyle name="SAPReadonlyDataTotalCell" xfId="28"/>
    <cellStyle name="SAPLockedDataTotalCell" xfId="29"/>
    <cellStyle name="SAPExceptionLevel1" xfId="30"/>
    <cellStyle name="SAPExceptionLevel2" xfId="31"/>
    <cellStyle name="SAPExceptionLevel3" xfId="32"/>
    <cellStyle name="SAPExceptionLevel4" xfId="33"/>
    <cellStyle name="SAPExceptionLevel5" xfId="34"/>
    <cellStyle name="SAPExceptionLevel6" xfId="35"/>
    <cellStyle name="SAPExceptionLevel7" xfId="36"/>
    <cellStyle name="SAPExceptionLevel8" xfId="37"/>
    <cellStyle name="SAPExceptionLevel9" xfId="38"/>
    <cellStyle name="SAPBorder" xfId="39"/>
    <cellStyle name="SAPDataRemoved" xfId="40"/>
    <cellStyle name="SAPError" xfId="41"/>
    <cellStyle name="SAPMessageText" xfId="42"/>
    <cellStyle name="SAPMemberCell" xfId="43"/>
    <cellStyle name="SAPMemberTotalCell" xfId="44"/>
    <cellStyle name="SAPHierarchyCell0" xfId="45"/>
    <cellStyle name="SAPHierarchyCell1" xfId="46"/>
    <cellStyle name="SAPHierarchyCell2" xfId="47"/>
    <cellStyle name="SAPHierarchyCell3" xfId="48"/>
    <cellStyle name="SAPHierarchyCell4" xfId="49"/>
    <cellStyle name="SAPEmphasized" xfId="50"/>
    <cellStyle name="SAPEmphasizedTotal" xfId="51"/>
    <cellStyle name="SAPEmphasizedEditableDataCell" xfId="52"/>
    <cellStyle name="SAPEmphasizedEditableDataTotalCell" xfId="53"/>
    <cellStyle name="SAPEmphasizedReadonlyDataCell" xfId="54"/>
    <cellStyle name="SAPEmphasizedReadonlyDataTotalCell" xfId="55"/>
    <cellStyle name="SAPEmphasizedLockedDataCell" xfId="56"/>
    <cellStyle name="SAPEmphasizedLockedDataTotalCell" xfId="57"/>
    <cellStyle name="SAPFormula" xfId="58"/>
    <cellStyle name="Normal 2" xfId="59"/>
    <cellStyle name="Percent 2" xfId="60"/>
    <cellStyle name="Comma 2" xfId="6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5" Type="http://schemas.openxmlformats.org/officeDocument/2006/relationships/worksheet" Target="worksheets/sheet5.xml" /><Relationship Id="rId7" Type="http://schemas.openxmlformats.org/officeDocument/2006/relationships/worksheet" Target="worksheets/sheet7.xml" /><Relationship Id="rId9" Type="http://schemas.openxmlformats.org/officeDocument/2006/relationships/worksheet" Target="worksheets/sheet9.xml" /><Relationship Id="rId2" Type="http://schemas.openxmlformats.org/officeDocument/2006/relationships/worksheet" Target="worksheets/sheet2.xml" /><Relationship Id="rId18" Type="http://schemas.openxmlformats.org/officeDocument/2006/relationships/externalLink" Target="externalLinks/externalLink2.xml" /><Relationship Id="rId14" Type="http://schemas.openxmlformats.org/officeDocument/2006/relationships/customXml" Target="../customXml/item2.xml" /><Relationship Id="rId15" Type="http://schemas.openxmlformats.org/officeDocument/2006/relationships/customXml" Target="../customXml/item3.xml" /><Relationship Id="rId16" Type="http://schemas.openxmlformats.org/officeDocument/2006/relationships/customXml" Target="../customXml/item4.xml" /><Relationship Id="rId17" Type="http://schemas.openxmlformats.org/officeDocument/2006/relationships/externalLink" Target="externalLinks/externalLink1.xml" /><Relationship Id="rId10" Type="http://schemas.openxmlformats.org/officeDocument/2006/relationships/styles" Target="styles.xml" /><Relationship Id="rId11" Type="http://schemas.openxmlformats.org/officeDocument/2006/relationships/sharedStrings" Target="sharedStrings.xml" /><Relationship Id="rId1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worksheet" Target="worksheets/sheet6.xml" /><Relationship Id="rId8" Type="http://schemas.openxmlformats.org/officeDocument/2006/relationships/worksheet" Target="worksheets/sheet8.xml" /><Relationship Id="rId19" Type="http://schemas.openxmlformats.org/officeDocument/2006/relationships/externalLink" Target="externalLinks/externalLink3.xml" /><Relationship Id="rId13" Type="http://schemas.openxmlformats.org/officeDocument/2006/relationships/customXml" Target="../customXml/item1.xml" /><Relationship Id="rId21" Type="http://schemas.openxmlformats.org/officeDocument/2006/relationships/externalLink" Target="externalLinks/externalLink5.xml" /><Relationship Id="rId20" Type="http://schemas.openxmlformats.org/officeDocument/2006/relationships/externalLink" Target="externalLinks/externalLink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28575</xdr:colOff>
      <xdr:row>3</xdr:row>
      <xdr:rowOff>66675</xdr:rowOff>
    </xdr:from>
    <xdr:to>
      <xdr:col>18</xdr:col>
      <xdr:colOff>18137</xdr:colOff>
      <xdr:row>24</xdr:row>
      <xdr:rowOff>170930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5875" y="638175"/>
          <a:ext cx="7305675" cy="4162425"/>
        </a:xfrm>
        <a:prstGeom prst="rect"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9</xdr:col>
      <xdr:colOff>523875</xdr:colOff>
      <xdr:row>0</xdr:row>
      <xdr:rowOff>38100</xdr:rowOff>
    </xdr:from>
    <xdr:to>
      <xdr:col>27</xdr:col>
      <xdr:colOff>36789</xdr:colOff>
      <xdr:row>33</xdr:row>
      <xdr:rowOff>167474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1875" y="38100"/>
          <a:ext cx="10487025" cy="6419850"/>
        </a:xfrm>
        <a:prstGeom prst="rect"/>
        <a:ln>
          <a:noFill/>
        </a:ln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2005%20Storm%20Process\2005Dennis\Storm%20Estimate%20Templatev3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ites\finance\Property%20Accounting\REPORTING%20%20ANALYSIS\STORM\BU%20COORDINATORS\2020\2020%20Gulf%20Zeta\Phase%20III\Power%20Delivery\Phase%20III%20Estimate%20Template-Zeta%20October%202020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ites\finance\Property%20Accounting\REPORTING%20%20ANALYSIS\STORM\BU%20COORDINATORS\2020\2020%20GULF%20Sally\Phase%20III\Power%20Delivery\Phase%20III%20Estimate%20Template-Sally%20October%202020%20Revised%20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Temporary%20Directory%201%20for%202005Dennis_PhaseIII.zip\Storm%20Estimate%20Templatev3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TEK0YIY\AppData\Local\Microsoft\Windows\Temporary%20Internet%20Files\Content.Outlook\A8F5DNU0\Irma_SL_Rest_Master_Tracking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structions_Illustration"/>
      <sheetName val="Cover Sheet"/>
      <sheetName val="Estimate Template"/>
      <sheetName val="Variances Explanation"/>
      <sheetName val="Restoration Capital"/>
      <sheetName val="Estimate"/>
      <sheetName val="Restoration Costs IOs"/>
      <sheetName val="ACCOUNT Table"/>
      <sheetName val="Eligible Storm Costs"/>
      <sheetName val="Valid Data"/>
      <sheetName val="Backup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structions_Illustration"/>
      <sheetName val="Cover Sheet"/>
      <sheetName val="Estimate Template"/>
      <sheetName val="Variances Explanation"/>
      <sheetName val="Restoration Capital"/>
      <sheetName val="Estimate"/>
      <sheetName val="Restoration Costs IOs"/>
      <sheetName val="ACCOUNT Table"/>
      <sheetName val="Eligible Storm Costs"/>
      <sheetName val="Valid Data"/>
      <sheetName val="Backup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recast per Ticket Costs"/>
      <sheetName val="Time sheet Actual Cost"/>
      <sheetName val="Actual Timesheets"/>
      <sheetName val="Forecast per hour Costs"/>
      <sheetName val="Crew Cost Daily Detail"/>
      <sheetName val="Rates"/>
      <sheetName val="Map_Boundaries_Mgmt_Areas"/>
      <sheetName val="Estimates"/>
      <sheetName val="Sheet1"/>
      <sheetName val="Actual Cost"/>
      <sheetName val="Actual Tickets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Relationship Id="rId3" Type="http://schemas.openxmlformats.org/officeDocument/2006/relationships/customProperty" Target="../customProperty2.bin" /><Relationship Id="rId4" Type="http://schemas.openxmlformats.org/officeDocument/2006/relationships/customProperty" Target="../customProperty3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customProperty" Target="../customProperty4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3.bin" /><Relationship Id="rId3" Type="http://schemas.openxmlformats.org/officeDocument/2006/relationships/customProperty" Target="../customProperty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customProperty" Target="../customProperty6.bin" /><Relationship Id="rId3" Type="http://schemas.openxmlformats.org/officeDocument/2006/relationships/customProperty" Target="../customProperty7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5.bin" /><Relationship Id="rId3" Type="http://schemas.openxmlformats.org/officeDocument/2006/relationships/customProperty" Target="../customProperty8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6.bin" /><Relationship Id="rId3" Type="http://schemas.openxmlformats.org/officeDocument/2006/relationships/customProperty" Target="../customProperty9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customProperty" Target="../customProperty10.bin" /><Relationship Id="rId3" Type="http://schemas.openxmlformats.org/officeDocument/2006/relationships/customProperty" Target="../customProperty1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 /><Relationship Id="rId2" Type="http://schemas.openxmlformats.org/officeDocument/2006/relationships/printerSettings" Target="../printerSettings/printerSettings8.bin" /><Relationship Id="rId3" Type="http://schemas.openxmlformats.org/officeDocument/2006/relationships/customProperty" Target="../customProperty12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customProperty" Target="../customProperty13.bin" /><Relationship Id="rId3" Type="http://schemas.openxmlformats.org/officeDocument/2006/relationships/customProperty" Target="../customProperty1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AE9B-B2E1-46C0-AC89-22C445D5C556}">
  <dimension ref="A1:A1"/>
  <sheetViews>
    <sheetView workbookViewId="0" topLeftCell="A1"/>
  </sheetViews>
  <sheetFormatPr defaultColWidth="9.14285714285714" defaultRowHeight="15"/>
  <sheetData/>
  <pageMargins left="0.7" right="0.7" top="0.75" bottom="0.75" header="0.3" footer="0.3"/>
  <pageSetup orientation="portrait" r:id="rId1"/>
  <customProperties>
    <customPr name="serializedData2" r:id="rId2"/>
    <customPr name="CofWorksheetType" r:id="rId3"/>
    <customPr name="_pios_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0022-9B6F-4E50-BE99-4D8D68E5C451}">
  <dimension ref="A1:Y14"/>
  <sheetViews>
    <sheetView workbookViewId="0" topLeftCell="C1">
      <selection pane="topLeft" activeCell="A1" sqref="A1"/>
    </sheetView>
  </sheetViews>
  <sheetFormatPr defaultColWidth="9.14285714285714" defaultRowHeight="15"/>
  <cols>
    <col min="2" max="3" width="10.7142857142857" bestFit="1" customWidth="1"/>
    <col min="18" max="18" width="13.4285714285714" bestFit="1" customWidth="1"/>
  </cols>
  <sheetData>
    <row r="1" ht="15">
      <c r="C1" t="s">
        <v>367</v>
      </c>
    </row>
    <row r="2" ht="15">
      <c r="C2" t="s">
        <v>366</v>
      </c>
    </row>
    <row r="3" spans="1:8" ht="15">
      <c r="A3" t="s">
        <v>310</v>
      </c>
      <c r="B3" t="s">
        <v>311</v>
      </c>
      <c r="C3" t="s">
        <v>312</v>
      </c>
      <c r="D3" t="s">
        <v>313</v>
      </c>
      <c r="E3" t="s">
        <v>314</v>
      </c>
      <c r="F3" t="s">
        <v>315</v>
      </c>
      <c r="G3" t="s">
        <v>316</v>
      </c>
      <c r="H3" t="s">
        <v>317</v>
      </c>
    </row>
    <row r="4" spans="9:25" ht="15">
      <c r="I4" t="s">
        <v>318</v>
      </c>
      <c r="J4" t="s">
        <v>319</v>
      </c>
      <c r="K4" t="s">
        <v>320</v>
      </c>
      <c r="L4" t="s">
        <v>321</v>
      </c>
      <c r="M4" t="s">
        <v>322</v>
      </c>
      <c r="N4" t="s">
        <v>323</v>
      </c>
      <c r="O4" t="s">
        <v>324</v>
      </c>
      <c r="P4" t="s">
        <v>325</v>
      </c>
      <c r="Q4" t="s">
        <v>326</v>
      </c>
      <c r="R4" t="s">
        <v>327</v>
      </c>
      <c r="S4" t="s">
        <v>328</v>
      </c>
      <c r="T4" t="s">
        <v>329</v>
      </c>
      <c r="U4" t="s">
        <v>330</v>
      </c>
      <c r="V4" t="s">
        <v>331</v>
      </c>
      <c r="W4" t="s">
        <v>326</v>
      </c>
      <c r="X4" t="s">
        <v>332</v>
      </c>
      <c r="Y4" t="s">
        <v>333</v>
      </c>
    </row>
    <row r="5" spans="1:25" ht="15">
      <c r="A5" t="s">
        <v>334</v>
      </c>
      <c r="B5" t="s">
        <v>335</v>
      </c>
      <c r="C5" t="s">
        <v>336</v>
      </c>
      <c r="D5" t="s">
        <v>337</v>
      </c>
      <c r="E5" t="s">
        <v>338</v>
      </c>
      <c r="F5" t="s">
        <v>339</v>
      </c>
      <c r="G5" t="s">
        <v>340</v>
      </c>
      <c r="H5" t="s">
        <v>341</v>
      </c>
      <c r="I5" t="s">
        <v>342</v>
      </c>
      <c r="J5" t="s">
        <v>267</v>
      </c>
      <c r="K5" t="s">
        <v>343</v>
      </c>
      <c r="L5" t="s">
        <v>344</v>
      </c>
      <c r="M5" t="s">
        <v>345</v>
      </c>
      <c r="N5" t="s">
        <v>346</v>
      </c>
      <c r="O5" t="s">
        <v>347</v>
      </c>
      <c r="P5" t="s">
        <v>348</v>
      </c>
      <c r="Q5" t="s">
        <v>349</v>
      </c>
      <c r="R5" t="s">
        <v>111</v>
      </c>
      <c r="S5" t="s">
        <v>350</v>
      </c>
      <c r="T5" t="s">
        <v>51</v>
      </c>
      <c r="U5" t="s">
        <v>351</v>
      </c>
      <c r="V5" t="s">
        <v>352</v>
      </c>
      <c r="W5" t="s">
        <v>353</v>
      </c>
      <c r="X5" t="s">
        <v>354</v>
      </c>
      <c r="Y5" t="s">
        <v>355</v>
      </c>
    </row>
    <row r="6" spans="1:7" ht="15">
      <c r="A6" t="s">
        <v>356</v>
      </c>
      <c r="B6" s="132">
        <v>44135</v>
      </c>
      <c r="C6" s="132">
        <v>44135</v>
      </c>
      <c r="D6" t="s">
        <v>357</v>
      </c>
      <c r="E6">
        <v>1600</v>
      </c>
      <c r="F6" t="s">
        <v>358</v>
      </c>
      <c r="G6" t="s">
        <v>359</v>
      </c>
    </row>
    <row r="7" spans="9:25" ht="15">
      <c r="I7">
        <v>40</v>
      </c>
      <c r="J7">
        <v>5750700</v>
      </c>
      <c r="M7">
        <v>331373.06</v>
      </c>
      <c r="R7">
        <v>6770001020</v>
      </c>
      <c r="Y7" t="s">
        <v>360</v>
      </c>
    </row>
    <row r="8" spans="9:25" ht="15">
      <c r="I8">
        <v>40</v>
      </c>
      <c r="J8">
        <v>5750700</v>
      </c>
      <c r="M8">
        <v>652142.17000000004</v>
      </c>
      <c r="R8">
        <v>6770001020</v>
      </c>
      <c r="Y8" t="s">
        <v>361</v>
      </c>
    </row>
    <row r="9" spans="9:25" ht="15">
      <c r="I9">
        <v>50</v>
      </c>
      <c r="J9">
        <v>5750700</v>
      </c>
      <c r="M9">
        <v>331373.06</v>
      </c>
      <c r="R9" t="s">
        <v>36</v>
      </c>
      <c r="Y9" t="s">
        <v>360</v>
      </c>
    </row>
    <row r="10" spans="9:25" ht="15">
      <c r="I10">
        <v>50</v>
      </c>
      <c r="J10">
        <v>5750700</v>
      </c>
      <c r="M10">
        <v>652142.17000000004</v>
      </c>
      <c r="R10" t="s">
        <v>362</v>
      </c>
      <c r="Y10" t="s">
        <v>361</v>
      </c>
    </row>
    <row r="13" ht="15">
      <c r="L13" t="s">
        <v>364</v>
      </c>
    </row>
    <row r="14" ht="15">
      <c r="L14" s="133" t="s">
        <v>363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45B2-2B87-408F-A784-9ABC6D4D98D3}">
  <dimension ref="A1:E23"/>
  <sheetViews>
    <sheetView workbookViewId="0" topLeftCell="A1">
      <selection pane="topLeft" activeCell="A1" sqref="A1"/>
    </sheetView>
  </sheetViews>
  <sheetFormatPr defaultColWidth="9.14285714285714" defaultRowHeight="15"/>
  <cols>
    <col min="1" max="1" width="12.5714285714286" bestFit="1" customWidth="1"/>
    <col min="2" max="5" width="13.5714285714286" bestFit="1" customWidth="1"/>
  </cols>
  <sheetData>
    <row r="1" ht="15">
      <c r="C1" t="s">
        <v>368</v>
      </c>
    </row>
    <row r="2" ht="15">
      <c r="C2" t="s">
        <v>366</v>
      </c>
    </row>
    <row r="3" spans="1:5" ht="15">
      <c r="A3" s="33" t="s">
        <v>23</v>
      </c>
      <c r="B3" s="33">
        <v>43009</v>
      </c>
      <c r="C3" s="33">
        <v>43374</v>
      </c>
      <c r="D3" s="33">
        <v>43739</v>
      </c>
      <c r="E3" s="34" t="s">
        <v>24</v>
      </c>
    </row>
    <row r="4" spans="1:5" ht="15">
      <c r="A4" s="35" t="s">
        <v>25</v>
      </c>
      <c r="B4" s="36">
        <v>698746.88</v>
      </c>
      <c r="C4" s="36">
        <v>563304.38</v>
      </c>
      <c r="D4" s="36">
        <v>1433015.29</v>
      </c>
      <c r="E4" s="36">
        <v>898355.5166666666</v>
      </c>
    </row>
    <row r="5" spans="1:5" ht="15">
      <c r="A5" s="35" t="s">
        <v>26</v>
      </c>
      <c r="B5" s="36">
        <v>724218.74</v>
      </c>
      <c r="C5" s="36">
        <v>226731.07</v>
      </c>
      <c r="D5" s="36">
        <v>233291.95</v>
      </c>
      <c r="E5" s="36">
        <v>394747.25333333336</v>
      </c>
    </row>
    <row r="6" spans="1:5" ht="15">
      <c r="A6" s="37" t="s">
        <v>27</v>
      </c>
      <c r="B6" s="37"/>
      <c r="C6" s="37"/>
      <c r="D6" s="37"/>
      <c r="E6" s="38">
        <f>E4+E5</f>
        <v>1293102.77</v>
      </c>
    </row>
    <row r="8" spans="1:3" ht="15">
      <c r="A8" s="34" t="s">
        <v>306</v>
      </c>
      <c r="B8" s="34" t="s">
        <v>307</v>
      </c>
      <c r="C8" s="34" t="s">
        <v>308</v>
      </c>
    </row>
    <row r="9" spans="1:3" ht="15">
      <c r="A9" s="125" t="s">
        <v>298</v>
      </c>
      <c r="B9" s="126">
        <f>'SALLY-Oct Estimate Template'!I33</f>
        <v>750000</v>
      </c>
      <c r="C9" s="127">
        <f>B9/B11</f>
        <v>0.33692722371967654</v>
      </c>
    </row>
    <row r="10" spans="1:3" ht="15.75" thickBot="1">
      <c r="A10" s="128" t="s">
        <v>299</v>
      </c>
      <c r="B10" s="129">
        <f>'ZETA-Oct Estimate Template'!I18</f>
        <v>1476000</v>
      </c>
      <c r="C10" s="130">
        <f>B10/B11</f>
        <v>0.66307277628032346</v>
      </c>
    </row>
    <row r="11" spans="1:3" ht="15.75" thickTop="1">
      <c r="A11" s="37" t="s">
        <v>27</v>
      </c>
      <c r="B11" s="124">
        <f>B9+B10</f>
        <v>2226000</v>
      </c>
      <c r="C11" s="37"/>
    </row>
    <row r="14" spans="1:5" ht="15">
      <c r="A14" s="138" t="s">
        <v>309</v>
      </c>
      <c r="B14" s="138"/>
      <c r="C14" s="138"/>
      <c r="D14" s="138"/>
      <c r="E14" s="138"/>
    </row>
    <row r="15" spans="1:5" ht="15">
      <c r="A15" s="125" t="s">
        <v>29</v>
      </c>
      <c r="B15" s="36">
        <f>E6</f>
        <v>1293102.77</v>
      </c>
      <c r="C15" s="125" t="s">
        <v>30</v>
      </c>
      <c r="D15" s="125"/>
      <c r="E15" s="125"/>
    </row>
    <row r="16" spans="1:5" ht="15.75" thickBot="1">
      <c r="A16" s="128" t="s">
        <v>31</v>
      </c>
      <c r="B16" s="131">
        <f>'OCT Veg Act'!D15</f>
        <v>309587.53999999998</v>
      </c>
      <c r="C16" s="128" t="s">
        <v>32</v>
      </c>
      <c r="D16" s="128"/>
      <c r="E16" s="128"/>
    </row>
    <row r="17" spans="1:5" ht="15.75" thickTop="1">
      <c r="A17" s="37" t="s">
        <v>33</v>
      </c>
      <c r="B17" s="38">
        <f>B15-B16</f>
        <v>983515.23</v>
      </c>
      <c r="C17" s="37" t="s">
        <v>305</v>
      </c>
      <c r="D17" s="40"/>
      <c r="E17" s="40"/>
    </row>
    <row r="19" spans="1:3" ht="15">
      <c r="A19" s="34" t="s">
        <v>304</v>
      </c>
      <c r="B19" s="34" t="s">
        <v>302</v>
      </c>
      <c r="C19" s="34" t="s">
        <v>303</v>
      </c>
    </row>
    <row r="20" spans="1:3" ht="15">
      <c r="A20" s="125" t="s">
        <v>300</v>
      </c>
      <c r="B20" s="36">
        <f>B17*C9</f>
        <v>331373.05592991912</v>
      </c>
      <c r="C20" s="36">
        <f>B9-B20</f>
        <v>418626.94407008088</v>
      </c>
    </row>
    <row r="21" spans="1:3" ht="15.75" thickBot="1">
      <c r="A21" s="128" t="s">
        <v>301</v>
      </c>
      <c r="B21" s="131">
        <f>B17*C10</f>
        <v>652142.17407008086</v>
      </c>
      <c r="C21" s="131">
        <f>B10-B21</f>
        <v>823857.82592991914</v>
      </c>
    </row>
    <row r="22" spans="1:3" ht="15.75" thickTop="1">
      <c r="A22" s="37" t="s">
        <v>27</v>
      </c>
      <c r="B22" s="38">
        <f>B20+B21</f>
        <v>983515.23</v>
      </c>
      <c r="C22" s="38">
        <f>C20+C21</f>
        <v>1242484.77</v>
      </c>
    </row>
    <row r="23" ht="15">
      <c r="B23" s="42" t="s">
        <v>365</v>
      </c>
    </row>
  </sheetData>
  <mergeCells count="1">
    <mergeCell ref="A14:E14"/>
  </mergeCells>
  <pageMargins left="0.7" right="0.7" top="0.75" bottom="0.75" header="0.3" footer="0.3"/>
  <pageSetup orientation="portrait" r:id="rId2"/>
  <customProperties>
    <customPr name="_pios_id" r:id="rId3"/>
  </customPropertie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7BAA-BE6A-4993-859A-B6B0EA918B4E}">
  <dimension ref="A1:G15"/>
  <sheetViews>
    <sheetView workbookViewId="0" topLeftCell="A1">
      <selection pane="topLeft" activeCell="A1" sqref="A1"/>
    </sheetView>
  </sheetViews>
  <sheetFormatPr defaultColWidth="9.14285714285714" defaultRowHeight="15"/>
  <cols>
    <col min="1" max="1" width="26.8571428571429" bestFit="1" customWidth="1"/>
    <col min="2" max="2" width="25.8571428571429" bestFit="1" customWidth="1"/>
    <col min="3" max="3" width="18.2857142857143" bestFit="1" customWidth="1"/>
    <col min="4" max="5" width="19.4285714285714" bestFit="1" customWidth="1"/>
    <col min="6" max="6" width="10.1428571428571" bestFit="1" customWidth="1"/>
    <col min="7" max="7" width="5.57142857142857" bestFit="1" customWidth="1"/>
  </cols>
  <sheetData>
    <row r="1" ht="15">
      <c r="C1" t="s">
        <v>369</v>
      </c>
    </row>
    <row r="2" ht="15">
      <c r="C2" t="s">
        <v>366</v>
      </c>
    </row>
    <row r="3" spans="1:7" ht="22.5">
      <c r="A3" s="9" t="s">
        <v>0</v>
      </c>
      <c r="B3" s="9" t="s">
        <v>0</v>
      </c>
      <c r="C3" s="9" t="s">
        <v>0</v>
      </c>
      <c r="D3" s="10" t="s">
        <v>1</v>
      </c>
      <c r="E3" s="10" t="s">
        <v>2</v>
      </c>
      <c r="F3" s="10" t="s">
        <v>3</v>
      </c>
      <c r="G3" s="11" t="s">
        <v>4</v>
      </c>
    </row>
    <row r="4" spans="1:7" ht="15">
      <c r="A4" s="9" t="s">
        <v>0</v>
      </c>
      <c r="B4" s="32" t="s">
        <v>0</v>
      </c>
      <c r="C4" s="9" t="s">
        <v>19</v>
      </c>
      <c r="D4" s="30" t="s">
        <v>20</v>
      </c>
      <c r="E4" s="30" t="s">
        <v>20</v>
      </c>
      <c r="F4" s="30" t="s">
        <v>20</v>
      </c>
      <c r="G4" s="11" t="s">
        <v>20</v>
      </c>
    </row>
    <row r="5" spans="1:7" ht="15">
      <c r="A5" s="9" t="s">
        <v>0</v>
      </c>
      <c r="B5" s="32" t="s">
        <v>0</v>
      </c>
      <c r="C5" s="9" t="s">
        <v>21</v>
      </c>
      <c r="D5" s="30" t="s">
        <v>22</v>
      </c>
      <c r="E5" s="30" t="s">
        <v>22</v>
      </c>
      <c r="F5" s="30" t="s">
        <v>22</v>
      </c>
      <c r="G5" s="11" t="s">
        <v>22</v>
      </c>
    </row>
    <row r="6" spans="1:7" ht="15">
      <c r="A6" s="9" t="s">
        <v>5</v>
      </c>
      <c r="B6" s="9" t="s">
        <v>11</v>
      </c>
      <c r="C6" s="9" t="s">
        <v>0</v>
      </c>
      <c r="D6" s="12" t="s">
        <v>6</v>
      </c>
      <c r="E6" s="12" t="s">
        <v>6</v>
      </c>
      <c r="F6" s="12" t="s">
        <v>6</v>
      </c>
      <c r="G6" s="12" t="s">
        <v>7</v>
      </c>
    </row>
    <row r="7" spans="1:7" ht="15">
      <c r="A7" s="14" t="s">
        <v>10</v>
      </c>
      <c r="B7" s="19" t="s">
        <v>12</v>
      </c>
      <c r="C7" s="20" t="s">
        <v>13</v>
      </c>
      <c r="D7" s="2">
        <v>125384.49</v>
      </c>
      <c r="E7" s="2">
        <v>182270.83</v>
      </c>
      <c r="F7" s="2">
        <v>56886.34</v>
      </c>
      <c r="G7" s="7">
        <v>31.209788203630801</v>
      </c>
    </row>
    <row r="8" spans="1:7" ht="15">
      <c r="A8" s="17"/>
      <c r="B8" s="19" t="s">
        <v>14</v>
      </c>
      <c r="C8" s="20" t="s">
        <v>15</v>
      </c>
      <c r="D8" s="2">
        <v>184203.05</v>
      </c>
      <c r="E8" s="2">
        <v>382981.84</v>
      </c>
      <c r="F8" s="2">
        <v>198778.79</v>
      </c>
      <c r="G8" s="7">
        <v>51.9029283477253</v>
      </c>
    </row>
    <row r="9" spans="1:7" ht="15">
      <c r="A9" s="17"/>
      <c r="B9" s="21" t="s">
        <v>16</v>
      </c>
      <c r="C9" s="22" t="s">
        <v>17</v>
      </c>
      <c r="D9" s="2">
        <v>309587.53999999998</v>
      </c>
      <c r="E9" s="2">
        <v>565252.67000000004</v>
      </c>
      <c r="F9" s="2">
        <v>255665.13</v>
      </c>
      <c r="G9" s="7">
        <v>45.230238364022199</v>
      </c>
    </row>
    <row r="10" spans="1:7" ht="15">
      <c r="A10" s="15" t="s">
        <v>8</v>
      </c>
      <c r="B10" s="19" t="s">
        <v>12</v>
      </c>
      <c r="C10" s="20" t="s">
        <v>13</v>
      </c>
      <c r="D10" s="2">
        <v>125384.49</v>
      </c>
      <c r="E10" s="2">
        <v>182270.83</v>
      </c>
      <c r="F10" s="2">
        <v>56886.34</v>
      </c>
      <c r="G10" s="7">
        <v>31.209788203630801</v>
      </c>
    </row>
    <row r="11" spans="1:7" ht="15">
      <c r="A11" s="18"/>
      <c r="B11" s="19" t="s">
        <v>14</v>
      </c>
      <c r="C11" s="20" t="s">
        <v>15</v>
      </c>
      <c r="D11" s="2">
        <v>184203.05</v>
      </c>
      <c r="E11" s="2">
        <v>382981.84</v>
      </c>
      <c r="F11" s="2">
        <v>198778.79</v>
      </c>
      <c r="G11" s="7">
        <v>51.9029283477253</v>
      </c>
    </row>
    <row r="12" spans="1:7" ht="15">
      <c r="A12" s="18"/>
      <c r="B12" s="21" t="s">
        <v>16</v>
      </c>
      <c r="C12" s="22" t="s">
        <v>17</v>
      </c>
      <c r="D12" s="2">
        <v>309587.53999999998</v>
      </c>
      <c r="E12" s="2">
        <v>565252.67000000004</v>
      </c>
      <c r="F12" s="2">
        <v>255665.13</v>
      </c>
      <c r="G12" s="7">
        <v>45.230238364022199</v>
      </c>
    </row>
    <row r="13" spans="1:7" ht="15">
      <c r="A13" s="13" t="s">
        <v>9</v>
      </c>
      <c r="B13" s="19" t="s">
        <v>12</v>
      </c>
      <c r="C13" s="20" t="s">
        <v>13</v>
      </c>
      <c r="D13" s="2">
        <v>125384.49</v>
      </c>
      <c r="E13" s="2">
        <v>182270.83</v>
      </c>
      <c r="F13" s="2">
        <v>56886.34</v>
      </c>
      <c r="G13" s="7">
        <v>31.209788203630801</v>
      </c>
    </row>
    <row r="14" spans="1:7" ht="15">
      <c r="A14" s="16"/>
      <c r="B14" s="19" t="s">
        <v>14</v>
      </c>
      <c r="C14" s="20" t="s">
        <v>15</v>
      </c>
      <c r="D14" s="2">
        <v>184203.05</v>
      </c>
      <c r="E14" s="2">
        <v>382981.84</v>
      </c>
      <c r="F14" s="2">
        <v>198778.79</v>
      </c>
      <c r="G14" s="7">
        <v>51.9029283477253</v>
      </c>
    </row>
    <row r="15" spans="1:7" ht="15">
      <c r="A15" s="16"/>
      <c r="B15" s="13" t="s">
        <v>16</v>
      </c>
      <c r="C15" s="22" t="s">
        <v>17</v>
      </c>
      <c r="D15" s="6">
        <v>309587.53999999998</v>
      </c>
      <c r="E15" s="6">
        <v>565252.67000000004</v>
      </c>
      <c r="F15" s="6">
        <v>255665.13</v>
      </c>
      <c r="G15" s="8">
        <v>45.230238364022199</v>
      </c>
    </row>
  </sheetData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CA51-4526-4028-A762-67E07BCAA32A}">
  <dimension ref="A1:E35"/>
  <sheetViews>
    <sheetView workbookViewId="0" topLeftCell="A1">
      <selection pane="topLeft" activeCell="A1" sqref="A1"/>
    </sheetView>
  </sheetViews>
  <sheetFormatPr defaultColWidth="9.14285714285714" defaultRowHeight="15"/>
  <cols>
    <col min="1" max="1" width="15.4285714285714" customWidth="1"/>
    <col min="2" max="2" width="13.5714285714286" bestFit="1" customWidth="1"/>
    <col min="3" max="3" width="11.8571428571429" bestFit="1" customWidth="1"/>
    <col min="4" max="4" width="13.5714285714286" bestFit="1" customWidth="1"/>
    <col min="5" max="5" width="11.8571428571429" bestFit="1" customWidth="1"/>
  </cols>
  <sheetData>
    <row r="1" ht="15">
      <c r="C1" t="s">
        <v>370</v>
      </c>
    </row>
    <row r="2" ht="15">
      <c r="C2" t="s">
        <v>366</v>
      </c>
    </row>
    <row r="3" spans="1:5" ht="15">
      <c r="A3" s="33" t="s">
        <v>23</v>
      </c>
      <c r="B3" s="33">
        <v>42979</v>
      </c>
      <c r="C3" s="33">
        <v>43344</v>
      </c>
      <c r="D3" s="33">
        <v>43709</v>
      </c>
      <c r="E3" s="34" t="s">
        <v>24</v>
      </c>
    </row>
    <row r="4" spans="1:5" ht="15">
      <c r="A4" s="35" t="s">
        <v>25</v>
      </c>
      <c r="B4" s="36">
        <v>413636.54</v>
      </c>
      <c r="C4" s="36">
        <v>804796.47</v>
      </c>
      <c r="D4" s="135">
        <v>581891.05000000005</v>
      </c>
      <c r="E4" s="36">
        <f>AVERAGE(B4:D4)</f>
        <v>600108.02</v>
      </c>
    </row>
    <row r="5" spans="1:5" ht="15">
      <c r="A5" s="35" t="s">
        <v>26</v>
      </c>
      <c r="B5" s="36">
        <v>252096.49</v>
      </c>
      <c r="C5" s="36">
        <v>117742.17</v>
      </c>
      <c r="D5" s="135">
        <v>423242.87999999995</v>
      </c>
      <c r="E5" s="36">
        <f>AVERAGE(B5:D5)</f>
        <v>264360.51333333331</v>
      </c>
    </row>
    <row r="6" spans="1:5" ht="15">
      <c r="A6" s="37" t="s">
        <v>27</v>
      </c>
      <c r="B6" s="38">
        <f>B4+B5</f>
        <v>665733.03</v>
      </c>
      <c r="C6" s="38">
        <f t="shared" si="0" ref="C6:D6">C4+C5</f>
        <v>922538.64</v>
      </c>
      <c r="D6" s="38">
        <f t="shared" si="0"/>
        <v>1005133.9299999999</v>
      </c>
      <c r="E6" s="38">
        <f>AVERAGE(B6:D6)</f>
        <v>864468.53333333321</v>
      </c>
    </row>
    <row r="8" spans="1:5" ht="15">
      <c r="A8" s="33" t="s">
        <v>23</v>
      </c>
      <c r="B8" s="33">
        <v>43009</v>
      </c>
      <c r="C8" s="33">
        <v>43374</v>
      </c>
      <c r="D8" s="33">
        <v>43739</v>
      </c>
      <c r="E8" s="34" t="s">
        <v>24</v>
      </c>
    </row>
    <row r="9" spans="1:5" ht="15">
      <c r="A9" s="35" t="s">
        <v>25</v>
      </c>
      <c r="B9" s="36">
        <v>698746.88</v>
      </c>
      <c r="C9" s="36">
        <v>563304.38</v>
      </c>
      <c r="D9" s="136">
        <v>1433015.29</v>
      </c>
      <c r="E9" s="134">
        <f>AVERAGE(B9:D9)</f>
        <v>898355.5166666666</v>
      </c>
    </row>
    <row r="10" spans="1:5" ht="15">
      <c r="A10" s="35" t="s">
        <v>26</v>
      </c>
      <c r="B10" s="36">
        <v>724218.74</v>
      </c>
      <c r="C10" s="36">
        <v>226731.07</v>
      </c>
      <c r="D10" s="136">
        <v>233291.95</v>
      </c>
      <c r="E10" s="134">
        <f>AVERAGE(B10:D10)</f>
        <v>394747.25333333336</v>
      </c>
    </row>
    <row r="13" spans="1:5" ht="15">
      <c r="A13" s="33" t="s">
        <v>23</v>
      </c>
      <c r="B13" s="33">
        <v>43040</v>
      </c>
      <c r="C13" s="33">
        <v>43405</v>
      </c>
      <c r="D13" s="33">
        <v>43770</v>
      </c>
      <c r="E13" s="34" t="s">
        <v>24</v>
      </c>
    </row>
    <row r="14" spans="1:5" ht="15">
      <c r="A14" s="35" t="s">
        <v>25</v>
      </c>
      <c r="B14" s="36">
        <v>1061089</v>
      </c>
      <c r="C14" s="36">
        <v>558070.54</v>
      </c>
      <c r="D14" s="137">
        <v>639226.29999999935</v>
      </c>
      <c r="E14" s="36">
        <f>AVERAGE(B14:D14)</f>
        <v>752795.2799999998</v>
      </c>
    </row>
    <row r="15" spans="1:5" ht="15">
      <c r="A15" s="35" t="s">
        <v>26</v>
      </c>
      <c r="B15" s="36">
        <v>332660.73</v>
      </c>
      <c r="C15" s="36">
        <v>226731.07</v>
      </c>
      <c r="D15" s="137">
        <v>119644.23000000004</v>
      </c>
      <c r="E15" s="36">
        <f>AVERAGE(B15:D15)</f>
        <v>226345.34333333335</v>
      </c>
    </row>
    <row r="19" spans="1:5" ht="15">
      <c r="A19" s="139" t="s">
        <v>28</v>
      </c>
      <c r="B19" s="139"/>
      <c r="C19" s="139"/>
      <c r="D19" s="139"/>
      <c r="E19" s="139"/>
    </row>
    <row r="20" spans="1:3" ht="15">
      <c r="A20" t="s">
        <v>29</v>
      </c>
      <c r="B20" s="39">
        <f>E6</f>
        <v>864468.53333333321</v>
      </c>
      <c r="C20" t="s">
        <v>30</v>
      </c>
    </row>
    <row r="21" spans="1:3" ht="15">
      <c r="A21" t="s">
        <v>31</v>
      </c>
      <c r="B21" s="39">
        <v>504067.32</v>
      </c>
      <c r="C21" t="s">
        <v>32</v>
      </c>
    </row>
    <row r="22" spans="1:5" ht="15">
      <c r="A22" s="37" t="s">
        <v>33</v>
      </c>
      <c r="B22" s="38">
        <f>B20-B21</f>
        <v>360401.2133333332</v>
      </c>
      <c r="C22" s="37" t="s">
        <v>34</v>
      </c>
      <c r="D22" s="40"/>
      <c r="E22" s="40"/>
    </row>
    <row r="25" spans="1:5" ht="15">
      <c r="A25" s="140" t="s">
        <v>35</v>
      </c>
      <c r="B25" s="140"/>
      <c r="C25" s="140"/>
      <c r="D25" s="140"/>
      <c r="E25" s="140"/>
    </row>
    <row r="26" spans="1:3" ht="15">
      <c r="A26" t="s">
        <v>36</v>
      </c>
      <c r="B26" s="39">
        <f>B22</f>
        <v>360401.2133333332</v>
      </c>
      <c r="C26" t="s">
        <v>37</v>
      </c>
    </row>
    <row r="27" spans="1:3" ht="15">
      <c r="A27" t="s">
        <v>38</v>
      </c>
      <c r="B27" s="39">
        <v>183603.80</v>
      </c>
      <c r="C27" t="s">
        <v>39</v>
      </c>
    </row>
    <row r="28" spans="1:5" ht="15">
      <c r="A28" s="37" t="s">
        <v>40</v>
      </c>
      <c r="B28" s="38">
        <f>B26+B27</f>
        <v>544005.01333333319</v>
      </c>
      <c r="C28" s="37"/>
      <c r="D28" s="37"/>
      <c r="E28" s="37"/>
    </row>
    <row r="29" ht="15">
      <c r="A29" s="41" t="s">
        <v>41</v>
      </c>
    </row>
    <row r="31" spans="1:5" ht="15">
      <c r="A31" s="140" t="s">
        <v>42</v>
      </c>
      <c r="B31" s="140"/>
      <c r="C31" s="140"/>
      <c r="D31" s="140"/>
      <c r="E31" s="140"/>
    </row>
    <row r="32" spans="1:3" ht="15">
      <c r="A32" t="s">
        <v>43</v>
      </c>
      <c r="B32" s="39">
        <f>504067.32-B27</f>
        <v>320463.52</v>
      </c>
      <c r="C32" t="s">
        <v>44</v>
      </c>
    </row>
    <row r="33" spans="1:2" ht="15">
      <c r="A33" t="s">
        <v>45</v>
      </c>
      <c r="B33" s="39">
        <f>B27</f>
        <v>183603.80</v>
      </c>
    </row>
    <row r="34" spans="1:2" ht="15">
      <c r="A34" t="s">
        <v>46</v>
      </c>
      <c r="B34" s="39">
        <f>B22</f>
        <v>360401.2133333332</v>
      </c>
    </row>
    <row r="35" spans="1:5" ht="15">
      <c r="A35" s="37" t="s">
        <v>47</v>
      </c>
      <c r="B35" s="38">
        <f>B32+B33+B34</f>
        <v>864468.53333333321</v>
      </c>
      <c r="C35" s="40"/>
      <c r="D35" s="40"/>
      <c r="E35" s="40"/>
    </row>
  </sheetData>
  <mergeCells count="3">
    <mergeCell ref="A19:E19"/>
    <mergeCell ref="A25:E25"/>
    <mergeCell ref="A31:E31"/>
  </mergeCells>
  <pageMargins left="0.7" right="0.7" top="0.75" bottom="0.75" header="0.3" footer="0.3"/>
  <pageSetup orientation="portrait" r:id="rId2"/>
  <customProperties>
    <customPr name="_pios_id" r:id="rId3"/>
  </customPropertie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B2B4-3E3A-4754-B621-DA54EE4B23E5}">
  <sheetPr>
    <tabColor theme="7" tint="0.39998"/>
    <pageSetUpPr fitToPage="1"/>
  </sheetPr>
  <dimension ref="A1:P83"/>
  <sheetViews>
    <sheetView showGridLines="0" zoomScale="80" zoomScaleNormal="80" workbookViewId="0" topLeftCell="A1">
      <pane xSplit="2" ySplit="13" topLeftCell="C14" activePane="bottomRight" state="frozen"/>
      <selection pane="topLeft" activeCell="C1" sqref="C1"/>
      <selection pane="bottomLeft" activeCell="C1" sqref="C1"/>
      <selection pane="topRight" activeCell="C1" sqref="C1"/>
      <selection pane="bottomRight" activeCell="C1" sqref="C1"/>
    </sheetView>
  </sheetViews>
  <sheetFormatPr defaultColWidth="9.14285714285714" defaultRowHeight="12.75"/>
  <cols>
    <col min="1" max="1" width="22.1428571428571" style="44" customWidth="1"/>
    <col min="2" max="2" width="19.5714285714286" style="57" customWidth="1"/>
    <col min="3" max="3" width="16.4285714285714" style="44" bestFit="1" customWidth="1"/>
    <col min="4" max="4" width="13" style="44" customWidth="1"/>
    <col min="5" max="5" width="17.1428571428571" style="44" bestFit="1" customWidth="1"/>
    <col min="6" max="6" width="23.7142857142857" style="44" bestFit="1" customWidth="1"/>
    <col min="7" max="7" width="21.7142857142857" style="44" bestFit="1" customWidth="1"/>
    <col min="8" max="8" width="19.8571428571429" style="44" bestFit="1" customWidth="1"/>
    <col min="9" max="9" width="15.8571428571429" style="44" customWidth="1"/>
    <col min="10" max="10" width="15.8571428571429" style="44" bestFit="1" customWidth="1"/>
    <col min="11" max="11" width="16.4285714285714" style="44" bestFit="1" customWidth="1"/>
    <col min="12" max="12" width="1.57142857142857" style="44" customWidth="1"/>
    <col min="13" max="13" width="38.5714285714286" style="44" customWidth="1"/>
    <col min="14" max="15" width="13" style="44" bestFit="1" customWidth="1"/>
    <col min="16" max="16" width="10.8571428571429" style="44" bestFit="1" customWidth="1"/>
    <col min="17" max="16384" width="9.14285714285714" style="44"/>
  </cols>
  <sheetData>
    <row r="1" ht="15">
      <c r="C1" t="s">
        <v>371</v>
      </c>
    </row>
    <row r="2" ht="15">
      <c r="C2" t="s">
        <v>366</v>
      </c>
    </row>
    <row r="3" spans="1:2" ht="19.5">
      <c r="A3" s="43" t="s">
        <v>48</v>
      </c>
      <c r="B3" s="44"/>
    </row>
    <row r="4" spans="1:9" ht="19.5" hidden="1">
      <c r="A4" s="45"/>
      <c r="B4" s="44"/>
      <c r="I4" s="46"/>
    </row>
    <row r="5" spans="1:2" ht="12.75">
      <c r="A5" s="47"/>
      <c r="B5" s="44"/>
    </row>
    <row r="6" ht="12.75">
      <c r="B6" s="44"/>
    </row>
    <row r="7" spans="1:11" ht="15.75" thickBot="1">
      <c r="A7" s="44" t="s">
        <v>49</v>
      </c>
      <c r="B7" s="48" t="s">
        <v>9</v>
      </c>
      <c r="D7" s="49"/>
      <c r="I7" s="50" t="s">
        <v>50</v>
      </c>
      <c r="J7" s="51">
        <v>44133</v>
      </c>
      <c r="K7" s="52"/>
    </row>
    <row r="8" spans="1:13" ht="15.75" thickBot="1">
      <c r="A8" s="44" t="s">
        <v>51</v>
      </c>
      <c r="B8" s="53" t="s">
        <v>373</v>
      </c>
      <c r="D8" s="49"/>
      <c r="E8" s="52"/>
      <c r="I8" s="54" t="s">
        <v>52</v>
      </c>
      <c r="J8" s="55" t="s">
        <v>374</v>
      </c>
      <c r="M8" s="56"/>
    </row>
    <row r="9" spans="1:4" ht="15">
      <c r="A9" s="44" t="s">
        <v>53</v>
      </c>
      <c r="B9" s="44" t="s">
        <v>375</v>
      </c>
      <c r="D9" s="49"/>
    </row>
    <row r="10" spans="4:5" ht="13.5" thickBot="1">
      <c r="D10" s="58"/>
      <c r="E10" s="58"/>
    </row>
    <row r="11" spans="1:13" ht="39" thickBot="1">
      <c r="A11" s="59" t="s">
        <v>54</v>
      </c>
      <c r="B11" s="60"/>
      <c r="C11" s="61" t="s">
        <v>55</v>
      </c>
      <c r="D11" s="61"/>
      <c r="E11" s="62" t="s">
        <v>56</v>
      </c>
      <c r="F11" s="61"/>
      <c r="G11" s="59"/>
      <c r="H11" s="59"/>
      <c r="I11" s="141" t="s">
        <v>57</v>
      </c>
      <c r="J11" s="142"/>
      <c r="K11" s="143"/>
      <c r="L11" s="63"/>
      <c r="M11" s="60"/>
    </row>
    <row r="12" spans="1:13" ht="25.5">
      <c r="A12" s="64" t="s">
        <v>58</v>
      </c>
      <c r="B12" s="65" t="s">
        <v>59</v>
      </c>
      <c r="C12" s="66">
        <f>+$J$7</f>
        <v>44133</v>
      </c>
      <c r="D12" s="67" t="s">
        <v>60</v>
      </c>
      <c r="E12" s="66">
        <f>+$J$7</f>
        <v>44133</v>
      </c>
      <c r="F12" s="68" t="s">
        <v>61</v>
      </c>
      <c r="G12" s="69" t="s">
        <v>62</v>
      </c>
      <c r="H12" s="70" t="s">
        <v>63</v>
      </c>
      <c r="I12" s="71" t="s">
        <v>64</v>
      </c>
      <c r="J12" s="72" t="s">
        <v>65</v>
      </c>
      <c r="K12" s="71" t="s">
        <v>66</v>
      </c>
      <c r="L12" s="73"/>
      <c r="M12" s="65" t="s">
        <v>67</v>
      </c>
    </row>
    <row r="13" spans="1:13" ht="13.5" thickBot="1">
      <c r="A13" s="74"/>
      <c r="B13" s="75"/>
      <c r="C13" s="76"/>
      <c r="D13" s="76"/>
      <c r="E13" s="76" t="s">
        <v>68</v>
      </c>
      <c r="F13" s="76" t="s">
        <v>69</v>
      </c>
      <c r="G13" s="76" t="s">
        <v>70</v>
      </c>
      <c r="H13" s="76" t="s">
        <v>71</v>
      </c>
      <c r="I13" s="76" t="s">
        <v>72</v>
      </c>
      <c r="J13" s="77" t="s">
        <v>73</v>
      </c>
      <c r="K13" s="76" t="s">
        <v>74</v>
      </c>
      <c r="L13" s="74"/>
      <c r="M13" s="78"/>
    </row>
    <row r="14" spans="1:13" ht="12.75">
      <c r="A14" s="79"/>
      <c r="B14" s="80"/>
      <c r="C14" s="81"/>
      <c r="D14" s="81"/>
      <c r="E14" s="81"/>
      <c r="F14" s="82"/>
      <c r="G14" s="82"/>
      <c r="H14" s="82"/>
      <c r="I14" s="82"/>
      <c r="J14" s="83"/>
      <c r="K14" s="82"/>
      <c r="L14" s="84"/>
      <c r="M14" s="85"/>
    </row>
    <row r="15" spans="1:16" ht="12.75">
      <c r="A15" s="86" t="s">
        <v>75</v>
      </c>
      <c r="B15" s="87">
        <v>5270700</v>
      </c>
      <c r="C15" s="88">
        <v>3726606.0400000014</v>
      </c>
      <c r="D15" s="88">
        <v>701220.23498622724</v>
      </c>
      <c r="E15" s="89">
        <f>+C15+D15</f>
        <v>4427826.2749862289</v>
      </c>
      <c r="F15" s="88"/>
      <c r="G15" s="90">
        <f>E15+F15</f>
        <v>4427826.2749862289</v>
      </c>
      <c r="H15" s="91"/>
      <c r="I15" s="88">
        <f>G15</f>
        <v>4427826.2749862289</v>
      </c>
      <c r="J15" s="92">
        <v>59661.528894758565</v>
      </c>
      <c r="K15" s="93">
        <f>I15-J15</f>
        <v>4368164.7460914701</v>
      </c>
      <c r="L15" s="94"/>
      <c r="M15" s="95"/>
      <c r="N15" s="96"/>
      <c r="P15" s="52"/>
    </row>
    <row r="16" spans="1:16" ht="12.75">
      <c r="A16" s="86" t="s">
        <v>76</v>
      </c>
      <c r="B16" s="87">
        <v>5270700</v>
      </c>
      <c r="C16" s="88">
        <v>4920473.9099999992</v>
      </c>
      <c r="D16" s="88">
        <v>925865.47501377389</v>
      </c>
      <c r="E16" s="89">
        <f>+C16+D16</f>
        <v>5846339.3850137731</v>
      </c>
      <c r="F16" s="88"/>
      <c r="G16" s="90">
        <f t="shared" si="0" ref="G16:G22">E16+F16</f>
        <v>5846339.3850137731</v>
      </c>
      <c r="H16" s="91"/>
      <c r="I16" s="88">
        <f t="shared" si="1" ref="I16">G16</f>
        <v>5846339.3850137731</v>
      </c>
      <c r="J16" s="92">
        <v>79824.352529431664</v>
      </c>
      <c r="K16" s="93">
        <f t="shared" si="2" ref="K16:K22">I16-J16</f>
        <v>5766515.0324843414</v>
      </c>
      <c r="L16" s="94"/>
      <c r="M16" s="95"/>
      <c r="N16" s="96"/>
      <c r="P16" s="52"/>
    </row>
    <row r="17" spans="1:16" ht="12.75">
      <c r="A17" s="86" t="s">
        <v>77</v>
      </c>
      <c r="B17" s="87">
        <v>5751300</v>
      </c>
      <c r="C17" s="88">
        <v>482853.91999999998</v>
      </c>
      <c r="D17" s="89"/>
      <c r="E17" s="89">
        <f t="shared" si="3" ref="E17:E22">+C17+D17</f>
        <v>482853.92</v>
      </c>
      <c r="F17" s="88">
        <f>I17-E17</f>
        <v>101547549.68805</v>
      </c>
      <c r="G17" s="90">
        <f t="shared" si="0"/>
        <v>102030403.60805</v>
      </c>
      <c r="H17" s="91"/>
      <c r="I17" s="88">
        <v>102030403.60805</v>
      </c>
      <c r="J17" s="92">
        <v>1398351.019583249</v>
      </c>
      <c r="K17" s="93">
        <f t="shared" si="2"/>
        <v>100632052.58846675</v>
      </c>
      <c r="L17" s="94"/>
      <c r="M17" s="95"/>
      <c r="N17" s="96"/>
      <c r="P17" s="52"/>
    </row>
    <row r="18" spans="1:16" ht="12.75">
      <c r="A18" s="86" t="s">
        <v>78</v>
      </c>
      <c r="B18" s="87">
        <v>5751400</v>
      </c>
      <c r="C18" s="88">
        <v>927.84000000000003</v>
      </c>
      <c r="D18" s="89"/>
      <c r="E18" s="89">
        <f t="shared" si="3"/>
        <v>927.84</v>
      </c>
      <c r="F18" s="88">
        <v>18297015.214085817</v>
      </c>
      <c r="G18" s="90">
        <f t="shared" si="0"/>
        <v>18297943.054085817</v>
      </c>
      <c r="H18" s="91"/>
      <c r="I18" s="88">
        <v>19017258.313715138</v>
      </c>
      <c r="J18" s="92"/>
      <c r="K18" s="93">
        <f t="shared" si="2"/>
        <v>19017258.313715138</v>
      </c>
      <c r="L18" s="94"/>
      <c r="M18" s="95"/>
      <c r="N18" s="96"/>
      <c r="P18" s="52"/>
    </row>
    <row r="19" spans="1:16" ht="12.75">
      <c r="A19" s="86" t="s">
        <v>79</v>
      </c>
      <c r="B19" s="87">
        <v>5401710</v>
      </c>
      <c r="C19" s="88">
        <v>3450220.9399999999</v>
      </c>
      <c r="D19" s="89"/>
      <c r="E19" s="89">
        <f t="shared" si="3"/>
        <v>3450220.94</v>
      </c>
      <c r="F19" s="88">
        <v>4128808.446</v>
      </c>
      <c r="G19" s="90">
        <f t="shared" si="0"/>
        <v>7579029.3859999999</v>
      </c>
      <c r="H19" s="91"/>
      <c r="I19" s="88">
        <v>4782676.176</v>
      </c>
      <c r="J19" s="92">
        <v>65366.098992560772</v>
      </c>
      <c r="K19" s="93">
        <f t="shared" si="2"/>
        <v>4717310.077007439</v>
      </c>
      <c r="L19" s="94"/>
      <c r="M19" s="95"/>
      <c r="N19" s="96"/>
      <c r="P19" s="52"/>
    </row>
    <row r="20" spans="1:16" ht="12.75">
      <c r="A20" s="86" t="s">
        <v>80</v>
      </c>
      <c r="B20" s="87">
        <v>5400100</v>
      </c>
      <c r="C20" s="88">
        <v>4311563.5900000008</v>
      </c>
      <c r="D20" s="89"/>
      <c r="E20" s="89">
        <f t="shared" si="3"/>
        <v>4311563.5900000008</v>
      </c>
      <c r="F20" s="88"/>
      <c r="G20" s="90">
        <f>E20</f>
        <v>4311563.5900000008</v>
      </c>
      <c r="H20" s="91"/>
      <c r="I20" s="88">
        <f>E20</f>
        <v>4311563.5900000008</v>
      </c>
      <c r="J20" s="92">
        <v>2001879</v>
      </c>
      <c r="K20" s="93">
        <f t="shared" si="2"/>
        <v>2309684.5900000008</v>
      </c>
      <c r="L20" s="94"/>
      <c r="M20" s="95"/>
      <c r="N20" s="96"/>
      <c r="P20" s="52"/>
    </row>
    <row r="21" spans="1:16" ht="12.75">
      <c r="A21" s="86" t="s">
        <v>81</v>
      </c>
      <c r="B21" s="87">
        <v>5600000</v>
      </c>
      <c r="C21" s="88">
        <v>4896136.2999999998</v>
      </c>
      <c r="D21" s="89"/>
      <c r="E21" s="89">
        <f t="shared" si="3"/>
        <v>4896136.30</v>
      </c>
      <c r="F21" s="88">
        <v>40984978.229999997</v>
      </c>
      <c r="G21" s="90">
        <f t="shared" si="0"/>
        <v>45881114.529999994</v>
      </c>
      <c r="H21" s="91"/>
      <c r="I21" s="88">
        <v>43667506</v>
      </c>
      <c r="J21" s="92"/>
      <c r="K21" s="93">
        <f t="shared" si="2"/>
        <v>43667506</v>
      </c>
      <c r="L21" s="94"/>
      <c r="M21" s="95"/>
      <c r="N21" s="96"/>
      <c r="P21" s="52"/>
    </row>
    <row r="22" spans="1:16" ht="13.5" thickBot="1">
      <c r="A22" s="97" t="s">
        <v>82</v>
      </c>
      <c r="B22" s="98">
        <v>5600500</v>
      </c>
      <c r="C22" s="88">
        <v>1125971.2</v>
      </c>
      <c r="D22" s="89"/>
      <c r="E22" s="89">
        <f t="shared" si="3"/>
        <v>1125971.20</v>
      </c>
      <c r="F22" s="88">
        <v>1852811.0855163625</v>
      </c>
      <c r="G22" s="90">
        <f t="shared" si="0"/>
        <v>2978782.2855163626</v>
      </c>
      <c r="H22" s="91"/>
      <c r="I22" s="88">
        <v>2500000</v>
      </c>
      <c r="J22" s="92">
        <v>1343323</v>
      </c>
      <c r="K22" s="93">
        <f t="shared" si="2"/>
        <v>1156677</v>
      </c>
      <c r="L22" s="99"/>
      <c r="M22" s="100"/>
      <c r="N22" s="96"/>
      <c r="P22" s="52"/>
    </row>
    <row r="23" spans="3:16" ht="13.5" thickBot="1">
      <c r="C23" s="101"/>
      <c r="D23" s="101"/>
      <c r="E23" s="101"/>
      <c r="F23" s="101"/>
      <c r="G23" s="101"/>
      <c r="H23" s="102"/>
      <c r="I23" s="102"/>
      <c r="J23" s="52"/>
      <c r="K23" s="101"/>
      <c r="M23" s="83"/>
      <c r="P23" s="52"/>
    </row>
    <row r="24" spans="2:16" ht="13.5" thickBot="1">
      <c r="B24" s="103" t="s">
        <v>83</v>
      </c>
      <c r="C24" s="104">
        <f t="shared" si="4" ref="C24:K24">SUM(C15:C22)</f>
        <v>22914753.740000002</v>
      </c>
      <c r="D24" s="104">
        <f t="shared" si="4"/>
        <v>1627085.7100000011</v>
      </c>
      <c r="E24" s="104">
        <f t="shared" si="4"/>
        <v>24541839.450000003</v>
      </c>
      <c r="F24" s="104">
        <f t="shared" si="4"/>
        <v>166811162.66365218</v>
      </c>
      <c r="G24" s="104">
        <f t="shared" si="4"/>
        <v>191353002.11365217</v>
      </c>
      <c r="H24" s="105">
        <f t="shared" si="4"/>
        <v>0</v>
      </c>
      <c r="I24" s="104">
        <f t="shared" si="4"/>
        <v>186583573.34776515</v>
      </c>
      <c r="J24" s="106">
        <f>SUM(J15:J22)</f>
        <v>4948405</v>
      </c>
      <c r="K24" s="104">
        <f t="shared" si="4"/>
        <v>181635168.34776515</v>
      </c>
      <c r="M24" s="107" t="s">
        <v>84</v>
      </c>
      <c r="P24" s="52"/>
    </row>
    <row r="25" spans="2:13" ht="13.5" thickBot="1">
      <c r="B25" s="108"/>
      <c r="C25" s="109"/>
      <c r="D25" s="109"/>
      <c r="E25" s="109"/>
      <c r="F25" s="109"/>
      <c r="G25" s="109"/>
      <c r="H25" s="110"/>
      <c r="I25" s="110"/>
      <c r="J25" s="110"/>
      <c r="K25" s="110"/>
      <c r="M25" s="107"/>
    </row>
    <row r="26" spans="1:13" ht="13.5" thickBot="1">
      <c r="A26" s="59" t="s">
        <v>85</v>
      </c>
      <c r="B26" s="60"/>
      <c r="C26" s="61" t="s">
        <v>55</v>
      </c>
      <c r="D26" s="61"/>
      <c r="E26" s="61"/>
      <c r="F26" s="61"/>
      <c r="G26" s="59"/>
      <c r="H26" s="59"/>
      <c r="I26" s="141" t="s">
        <v>57</v>
      </c>
      <c r="J26" s="142"/>
      <c r="K26" s="143"/>
      <c r="L26" s="63"/>
      <c r="M26" s="60"/>
    </row>
    <row r="27" spans="1:13" ht="25.5">
      <c r="A27" s="64" t="str">
        <f>A12</f>
        <v>ACCOUNT Description</v>
      </c>
      <c r="B27" s="65" t="str">
        <f>B12</f>
        <v>ACCOUNT Group</v>
      </c>
      <c r="C27" s="66">
        <f>+$J$7</f>
        <v>44133</v>
      </c>
      <c r="D27" s="67" t="s">
        <v>60</v>
      </c>
      <c r="E27" s="66"/>
      <c r="F27" s="68" t="s">
        <v>61</v>
      </c>
      <c r="G27" s="69" t="s">
        <v>62</v>
      </c>
      <c r="H27" s="70" t="s">
        <v>63</v>
      </c>
      <c r="I27" s="71" t="s">
        <v>64</v>
      </c>
      <c r="J27" s="72" t="s">
        <v>65</v>
      </c>
      <c r="K27" s="71" t="s">
        <v>66</v>
      </c>
      <c r="L27" s="73"/>
      <c r="M27" s="65" t="s">
        <v>86</v>
      </c>
    </row>
    <row r="28" spans="1:13" ht="13.5" thickBot="1">
      <c r="A28" s="74"/>
      <c r="B28" s="75"/>
      <c r="C28" s="76"/>
      <c r="D28" s="76"/>
      <c r="E28" s="76" t="s">
        <v>68</v>
      </c>
      <c r="F28" s="76" t="s">
        <v>69</v>
      </c>
      <c r="G28" s="76" t="s">
        <v>70</v>
      </c>
      <c r="H28" s="76" t="s">
        <v>71</v>
      </c>
      <c r="I28" s="76" t="s">
        <v>72</v>
      </c>
      <c r="J28" s="77" t="s">
        <v>73</v>
      </c>
      <c r="K28" s="76" t="s">
        <v>74</v>
      </c>
      <c r="L28" s="74"/>
      <c r="M28" s="78"/>
    </row>
    <row r="29" spans="1:13" ht="12.75">
      <c r="A29" s="79"/>
      <c r="B29" s="80"/>
      <c r="C29" s="81"/>
      <c r="D29" s="81"/>
      <c r="E29" s="81"/>
      <c r="F29" s="82"/>
      <c r="G29" s="82"/>
      <c r="H29" s="82"/>
      <c r="I29" s="82"/>
      <c r="J29" s="83"/>
      <c r="K29" s="82"/>
      <c r="L29" s="84"/>
      <c r="M29" s="85"/>
    </row>
    <row r="30" spans="1:13" ht="12.75">
      <c r="A30" s="86" t="s">
        <v>75</v>
      </c>
      <c r="B30" s="87">
        <f>+B15</f>
        <v>5270700</v>
      </c>
      <c r="C30" s="88">
        <v>231806.97000000003</v>
      </c>
      <c r="D30" s="88">
        <v>41648.567920291476</v>
      </c>
      <c r="E30" s="88">
        <f>+C30+D30</f>
        <v>273455.53792029154</v>
      </c>
      <c r="F30" s="90"/>
      <c r="G30" s="90">
        <f>+F30+E30</f>
        <v>273455.53792029154</v>
      </c>
      <c r="H30" s="90">
        <f>+I30-G30</f>
        <v>274500.46207970846</v>
      </c>
      <c r="I30" s="88">
        <v>547956</v>
      </c>
      <c r="J30" s="92">
        <v>485547.20000000001</v>
      </c>
      <c r="K30" s="90">
        <f>I30-J30</f>
        <v>62408.799999999988</v>
      </c>
      <c r="L30" s="94"/>
      <c r="M30" s="95" t="s">
        <v>87</v>
      </c>
    </row>
    <row r="31" spans="1:13" ht="12.75">
      <c r="A31" s="86" t="s">
        <v>76</v>
      </c>
      <c r="B31" s="87">
        <f t="shared" si="5" ref="B31:B37">+B16</f>
        <v>5270700</v>
      </c>
      <c r="C31" s="88">
        <v>183232.83000000016</v>
      </c>
      <c r="D31" s="88">
        <v>32921.292079708495</v>
      </c>
      <c r="E31" s="88">
        <f t="shared" si="6" ref="E31:E37">+C31+D31</f>
        <v>216154.12207970867</v>
      </c>
      <c r="F31" s="90"/>
      <c r="G31" s="90">
        <f t="shared" si="7" ref="G31:G37">+F31+E31</f>
        <v>216154.12207970867</v>
      </c>
      <c r="H31" s="90">
        <f t="shared" si="8" ref="H31:H37">+I31-G31</f>
        <v>149149.87792029133</v>
      </c>
      <c r="I31" s="88">
        <v>365304</v>
      </c>
      <c r="J31" s="92">
        <v>121386.8</v>
      </c>
      <c r="K31" s="90">
        <f t="shared" si="9" ref="K31:K36">I31-J31</f>
        <v>243917.20</v>
      </c>
      <c r="L31" s="94"/>
      <c r="M31" s="95"/>
    </row>
    <row r="32" spans="1:13" ht="12.75">
      <c r="A32" s="86" t="s">
        <v>77</v>
      </c>
      <c r="B32" s="87">
        <f t="shared" si="5"/>
        <v>5751300</v>
      </c>
      <c r="C32" s="88">
        <v>596747.66000000003</v>
      </c>
      <c r="D32" s="88"/>
      <c r="E32" s="88">
        <f t="shared" si="6"/>
        <v>596747.66</v>
      </c>
      <c r="F32" s="90"/>
      <c r="G32" s="90">
        <f t="shared" si="7"/>
        <v>596747.66</v>
      </c>
      <c r="H32" s="90">
        <f t="shared" si="8"/>
        <v>4086855.34</v>
      </c>
      <c r="I32" s="88">
        <v>4683603</v>
      </c>
      <c r="J32" s="92">
        <v>2763961.5</v>
      </c>
      <c r="K32" s="90">
        <f t="shared" si="9"/>
        <v>1919641.50</v>
      </c>
      <c r="L32" s="94"/>
      <c r="M32" s="95"/>
    </row>
    <row r="33" spans="1:13" ht="12.75">
      <c r="A33" s="86" t="s">
        <v>78</v>
      </c>
      <c r="B33" s="87">
        <f t="shared" si="5"/>
        <v>5751400</v>
      </c>
      <c r="C33" s="88">
        <v>421546.78000000003</v>
      </c>
      <c r="D33" s="88"/>
      <c r="E33" s="88">
        <f t="shared" si="6"/>
        <v>421546.78</v>
      </c>
      <c r="F33" s="90"/>
      <c r="G33" s="90">
        <f t="shared" si="7"/>
        <v>421546.78</v>
      </c>
      <c r="H33" s="90">
        <f t="shared" si="8"/>
        <v>328453.21999999997</v>
      </c>
      <c r="I33" s="88">
        <v>750000</v>
      </c>
      <c r="J33" s="92"/>
      <c r="K33" s="90">
        <f t="shared" si="9"/>
        <v>750000</v>
      </c>
      <c r="L33" s="94"/>
      <c r="M33" s="95"/>
    </row>
    <row r="34" spans="1:13" ht="12.75">
      <c r="A34" s="86" t="s">
        <v>79</v>
      </c>
      <c r="B34" s="87">
        <f t="shared" si="5"/>
        <v>5401710</v>
      </c>
      <c r="C34" s="88">
        <v>53579.489999999998</v>
      </c>
      <c r="D34" s="88"/>
      <c r="E34" s="88">
        <f t="shared" si="6"/>
        <v>53579.49</v>
      </c>
      <c r="F34" s="90"/>
      <c r="G34" s="90">
        <f t="shared" si="7"/>
        <v>53579.49</v>
      </c>
      <c r="H34" s="90">
        <f t="shared" si="8"/>
        <v>0</v>
      </c>
      <c r="I34" s="88">
        <f>G34</f>
        <v>53579.49</v>
      </c>
      <c r="J34" s="92"/>
      <c r="K34" s="90">
        <f t="shared" si="9"/>
        <v>53579.49</v>
      </c>
      <c r="L34" s="94"/>
      <c r="M34" s="95"/>
    </row>
    <row r="35" spans="1:13" ht="12.75">
      <c r="A35" s="86" t="s">
        <v>80</v>
      </c>
      <c r="B35" s="87">
        <f t="shared" si="5"/>
        <v>5400100</v>
      </c>
      <c r="C35" s="88">
        <v>649098.1399999999</v>
      </c>
      <c r="D35" s="88"/>
      <c r="E35" s="88">
        <f t="shared" si="6"/>
        <v>649098.1399999999</v>
      </c>
      <c r="F35" s="90"/>
      <c r="G35" s="90">
        <f t="shared" si="7"/>
        <v>649098.1399999999</v>
      </c>
      <c r="H35" s="90">
        <f t="shared" si="8"/>
        <v>217038.8600000001</v>
      </c>
      <c r="I35" s="88">
        <v>866137</v>
      </c>
      <c r="J35" s="92">
        <v>700804.5</v>
      </c>
      <c r="K35" s="90">
        <f t="shared" si="9"/>
        <v>165332.50</v>
      </c>
      <c r="L35" s="94"/>
      <c r="M35" s="95"/>
    </row>
    <row r="36" spans="1:13" ht="12.75">
      <c r="A36" s="86" t="s">
        <v>81</v>
      </c>
      <c r="B36" s="87">
        <f t="shared" si="5"/>
        <v>5600000</v>
      </c>
      <c r="C36" s="88">
        <v>24547.07</v>
      </c>
      <c r="D36" s="88"/>
      <c r="E36" s="88">
        <f t="shared" si="6"/>
        <v>24547.07</v>
      </c>
      <c r="F36" s="90"/>
      <c r="G36" s="90">
        <f t="shared" si="7"/>
        <v>24547.07</v>
      </c>
      <c r="H36" s="90">
        <f t="shared" si="8"/>
        <v>0</v>
      </c>
      <c r="I36" s="88">
        <f>G36</f>
        <v>24547.07</v>
      </c>
      <c r="J36" s="92"/>
      <c r="K36" s="90">
        <f t="shared" si="9"/>
        <v>24547.07</v>
      </c>
      <c r="L36" s="94"/>
      <c r="M36" s="95"/>
    </row>
    <row r="37" spans="1:13" ht="13.5" thickBot="1">
      <c r="A37" s="97" t="s">
        <v>82</v>
      </c>
      <c r="B37" s="87">
        <f t="shared" si="5"/>
        <v>5600500</v>
      </c>
      <c r="C37" s="88">
        <v>25970.179999999989</v>
      </c>
      <c r="D37" s="88"/>
      <c r="E37" s="88">
        <f t="shared" si="6"/>
        <v>25970.179999999989</v>
      </c>
      <c r="F37" s="90"/>
      <c r="G37" s="90">
        <f t="shared" si="7"/>
        <v>25970.179999999989</v>
      </c>
      <c r="H37" s="90">
        <f t="shared" si="8"/>
        <v>0</v>
      </c>
      <c r="I37" s="88">
        <f>G37</f>
        <v>25970.179999999989</v>
      </c>
      <c r="J37" s="92"/>
      <c r="K37" s="90">
        <f t="shared" si="10" ref="K37">+I37-J37</f>
        <v>25970.179999999989</v>
      </c>
      <c r="L37" s="99"/>
      <c r="M37" s="100"/>
    </row>
    <row r="38" spans="3:13" ht="13.5" thickBot="1">
      <c r="C38" s="101"/>
      <c r="D38" s="101"/>
      <c r="E38" s="101"/>
      <c r="F38" s="101"/>
      <c r="G38" s="101"/>
      <c r="H38" s="101"/>
      <c r="I38" s="88">
        <f>E38</f>
        <v>0</v>
      </c>
      <c r="J38" s="96"/>
      <c r="K38" s="101"/>
      <c r="M38" s="83"/>
    </row>
    <row r="39" spans="2:13" ht="13.5" thickBot="1">
      <c r="B39" s="103" t="s">
        <v>27</v>
      </c>
      <c r="C39" s="104">
        <f>SUM(C30:C37)</f>
        <v>2186529.12</v>
      </c>
      <c r="D39" s="104">
        <f>SUM(D30:D38)</f>
        <v>74569.859999999971</v>
      </c>
      <c r="E39" s="104">
        <f>SUM(E30:E38)</f>
        <v>2261098.9800000004</v>
      </c>
      <c r="F39" s="104">
        <f t="shared" si="11" ref="F39:K39">SUM(F30:F37)</f>
        <v>0</v>
      </c>
      <c r="G39" s="104">
        <f t="shared" si="11"/>
        <v>2261098.9800000004</v>
      </c>
      <c r="H39" s="104">
        <f t="shared" si="11"/>
        <v>5055997.76</v>
      </c>
      <c r="I39" s="104">
        <f t="shared" si="11"/>
        <v>7317096.7400000002</v>
      </c>
      <c r="J39" s="106">
        <f t="shared" si="11"/>
        <v>4071700</v>
      </c>
      <c r="K39" s="104">
        <f t="shared" si="11"/>
        <v>3245396.74</v>
      </c>
      <c r="M39" s="107" t="s">
        <v>84</v>
      </c>
    </row>
    <row r="40" spans="2:13" ht="13.5" thickBot="1">
      <c r="B40" s="108"/>
      <c r="C40" s="110"/>
      <c r="D40" s="110"/>
      <c r="E40" s="110"/>
      <c r="F40" s="110"/>
      <c r="G40" s="110"/>
      <c r="H40" s="110"/>
      <c r="I40" s="110"/>
      <c r="J40" s="110"/>
      <c r="K40" s="110"/>
      <c r="M40" s="107"/>
    </row>
    <row r="41" spans="1:13" ht="39" thickBot="1">
      <c r="A41" s="59" t="s">
        <v>88</v>
      </c>
      <c r="B41" s="60"/>
      <c r="C41" s="61" t="s">
        <v>55</v>
      </c>
      <c r="D41" s="61"/>
      <c r="E41" s="62" t="s">
        <v>56</v>
      </c>
      <c r="F41" s="61"/>
      <c r="G41" s="59"/>
      <c r="H41" s="59"/>
      <c r="I41" s="141" t="s">
        <v>57</v>
      </c>
      <c r="J41" s="142"/>
      <c r="K41" s="143"/>
      <c r="L41" s="63"/>
      <c r="M41" s="60"/>
    </row>
    <row r="42" spans="1:13" ht="25.5">
      <c r="A42" s="64" t="str">
        <f>A12</f>
        <v>ACCOUNT Description</v>
      </c>
      <c r="B42" s="65" t="str">
        <f>B12</f>
        <v>ACCOUNT Group</v>
      </c>
      <c r="C42" s="66">
        <f>+$J$7</f>
        <v>44133</v>
      </c>
      <c r="D42" s="67" t="s">
        <v>60</v>
      </c>
      <c r="E42" s="66">
        <f>+$J$7</f>
        <v>44133</v>
      </c>
      <c r="F42" s="68" t="s">
        <v>61</v>
      </c>
      <c r="G42" s="69" t="s">
        <v>62</v>
      </c>
      <c r="H42" s="70" t="s">
        <v>63</v>
      </c>
      <c r="I42" s="71" t="s">
        <v>64</v>
      </c>
      <c r="J42" s="72" t="s">
        <v>65</v>
      </c>
      <c r="K42" s="71" t="s">
        <v>66</v>
      </c>
      <c r="L42" s="73"/>
      <c r="M42" s="65" t="s">
        <v>86</v>
      </c>
    </row>
    <row r="43" spans="1:13" ht="13.5" thickBot="1">
      <c r="A43" s="74"/>
      <c r="B43" s="75"/>
      <c r="C43" s="76"/>
      <c r="D43" s="76"/>
      <c r="E43" s="76" t="s">
        <v>68</v>
      </c>
      <c r="F43" s="76" t="s">
        <v>69</v>
      </c>
      <c r="G43" s="76" t="s">
        <v>70</v>
      </c>
      <c r="H43" s="76" t="s">
        <v>71</v>
      </c>
      <c r="I43" s="76" t="s">
        <v>72</v>
      </c>
      <c r="J43" s="77" t="s">
        <v>73</v>
      </c>
      <c r="K43" s="76" t="s">
        <v>74</v>
      </c>
      <c r="L43" s="74"/>
      <c r="M43" s="78"/>
    </row>
    <row r="44" spans="1:13" ht="12.75">
      <c r="A44" s="79"/>
      <c r="B44" s="80"/>
      <c r="C44" s="81"/>
      <c r="D44" s="81"/>
      <c r="E44" s="81"/>
      <c r="F44" s="82"/>
      <c r="G44" s="82"/>
      <c r="H44" s="82"/>
      <c r="I44" s="82"/>
      <c r="J44" s="83"/>
      <c r="K44" s="82"/>
      <c r="L44" s="84"/>
      <c r="M44" s="85"/>
    </row>
    <row r="45" spans="1:13" ht="12.75">
      <c r="A45" s="86" t="s">
        <v>75</v>
      </c>
      <c r="B45" s="111">
        <f>+B30</f>
        <v>5270700</v>
      </c>
      <c r="C45" s="90">
        <f>+C15+C30</f>
        <v>3958413.0100000016</v>
      </c>
      <c r="D45" s="90">
        <f>+D15+D30</f>
        <v>742868.80290651869</v>
      </c>
      <c r="E45" s="90">
        <f t="shared" si="12" ref="E45:J45">+E15+E30</f>
        <v>4701281.8129065204</v>
      </c>
      <c r="F45" s="90">
        <f t="shared" si="12"/>
        <v>0</v>
      </c>
      <c r="G45" s="90">
        <f t="shared" si="12"/>
        <v>4701281.8129065204</v>
      </c>
      <c r="H45" s="90">
        <f t="shared" si="12"/>
        <v>274500.46207970846</v>
      </c>
      <c r="I45" s="90">
        <f t="shared" si="12"/>
        <v>4975782.2749862289</v>
      </c>
      <c r="J45" s="112">
        <f t="shared" si="12"/>
        <v>545208.72889475862</v>
      </c>
      <c r="K45" s="90">
        <f>+K15+K30</f>
        <v>4430573.5460914699</v>
      </c>
      <c r="L45" s="94"/>
      <c r="M45" s="95"/>
    </row>
    <row r="46" spans="1:13" ht="12.75">
      <c r="A46" s="86" t="s">
        <v>76</v>
      </c>
      <c r="B46" s="111">
        <f t="shared" si="13" ref="B46:B52">+B31</f>
        <v>5270700</v>
      </c>
      <c r="C46" s="90">
        <f t="shared" si="14" ref="C46:K52">+C16+C31</f>
        <v>5103706.7399999993</v>
      </c>
      <c r="D46" s="90">
        <f t="shared" si="14"/>
        <v>958786.76709348243</v>
      </c>
      <c r="E46" s="90">
        <f t="shared" si="14"/>
        <v>6062493.5070934817</v>
      </c>
      <c r="F46" s="90">
        <f t="shared" si="14"/>
        <v>0</v>
      </c>
      <c r="G46" s="90">
        <f t="shared" si="14"/>
        <v>6062493.5070934817</v>
      </c>
      <c r="H46" s="90">
        <f t="shared" si="14"/>
        <v>149149.87792029133</v>
      </c>
      <c r="I46" s="90">
        <f t="shared" si="14"/>
        <v>6211643.3850137731</v>
      </c>
      <c r="J46" s="112">
        <f t="shared" si="14"/>
        <v>201211.15252943168</v>
      </c>
      <c r="K46" s="90">
        <f t="shared" si="14"/>
        <v>6010432.2324843416</v>
      </c>
      <c r="L46" s="94"/>
      <c r="M46" s="95"/>
    </row>
    <row r="47" spans="1:13" ht="12.75">
      <c r="A47" s="86" t="s">
        <v>77</v>
      </c>
      <c r="B47" s="111">
        <f t="shared" si="13"/>
        <v>5751300</v>
      </c>
      <c r="C47" s="90">
        <f t="shared" si="14"/>
        <v>1079601.58</v>
      </c>
      <c r="D47" s="90"/>
      <c r="E47" s="90">
        <f t="shared" si="14"/>
        <v>1079601.58</v>
      </c>
      <c r="F47" s="90">
        <f t="shared" si="14"/>
        <v>101547549.68805</v>
      </c>
      <c r="G47" s="90">
        <f t="shared" si="14"/>
        <v>102627151.26805</v>
      </c>
      <c r="H47" s="90">
        <f t="shared" si="14"/>
        <v>4086855.34</v>
      </c>
      <c r="I47" s="90">
        <f t="shared" si="14"/>
        <v>106714006.60805</v>
      </c>
      <c r="J47" s="112">
        <f t="shared" si="14"/>
        <v>4162312.519583249</v>
      </c>
      <c r="K47" s="90">
        <f t="shared" si="14"/>
        <v>102551694.08846675</v>
      </c>
      <c r="L47" s="94"/>
      <c r="M47" s="95"/>
    </row>
    <row r="48" spans="1:13" ht="12.75">
      <c r="A48" s="86" t="s">
        <v>78</v>
      </c>
      <c r="B48" s="111">
        <f t="shared" si="13"/>
        <v>5751400</v>
      </c>
      <c r="C48" s="90">
        <f t="shared" si="14"/>
        <v>422474.62000000005</v>
      </c>
      <c r="D48" s="90"/>
      <c r="E48" s="90">
        <f t="shared" si="14"/>
        <v>422474.62000000005</v>
      </c>
      <c r="F48" s="90">
        <f t="shared" si="14"/>
        <v>18297015.214085817</v>
      </c>
      <c r="G48" s="90">
        <f t="shared" si="14"/>
        <v>18719489.834085818</v>
      </c>
      <c r="H48" s="90">
        <f t="shared" si="14"/>
        <v>328453.21999999997</v>
      </c>
      <c r="I48" s="90">
        <f t="shared" si="14"/>
        <v>19767258.313715138</v>
      </c>
      <c r="J48" s="112">
        <f t="shared" si="14"/>
        <v>0</v>
      </c>
      <c r="K48" s="90">
        <f t="shared" si="14"/>
        <v>19767258.313715138</v>
      </c>
      <c r="L48" s="94"/>
      <c r="M48" s="95"/>
    </row>
    <row r="49" spans="1:13" ht="12.75">
      <c r="A49" s="86" t="s">
        <v>79</v>
      </c>
      <c r="B49" s="111">
        <f t="shared" si="13"/>
        <v>5401710</v>
      </c>
      <c r="C49" s="90">
        <f t="shared" si="14"/>
        <v>3503800.43</v>
      </c>
      <c r="D49" s="90"/>
      <c r="E49" s="90">
        <f t="shared" si="14"/>
        <v>3503800.43</v>
      </c>
      <c r="F49" s="90">
        <f t="shared" si="14"/>
        <v>4128808.446</v>
      </c>
      <c r="G49" s="90">
        <f t="shared" si="14"/>
        <v>7632608.8760000002</v>
      </c>
      <c r="H49" s="90">
        <f t="shared" si="14"/>
        <v>0</v>
      </c>
      <c r="I49" s="90">
        <f t="shared" si="14"/>
        <v>4836255.6660000002</v>
      </c>
      <c r="J49" s="112">
        <f t="shared" si="14"/>
        <v>65366.098992560772</v>
      </c>
      <c r="K49" s="90">
        <f t="shared" si="14"/>
        <v>4770889.5670074392</v>
      </c>
      <c r="L49" s="94"/>
      <c r="M49" s="95"/>
    </row>
    <row r="50" spans="1:13" ht="12.75">
      <c r="A50" s="86" t="s">
        <v>80</v>
      </c>
      <c r="B50" s="111">
        <f t="shared" si="13"/>
        <v>5400100</v>
      </c>
      <c r="C50" s="90">
        <f t="shared" si="14"/>
        <v>4960661.7300000004</v>
      </c>
      <c r="D50" s="90"/>
      <c r="E50" s="90">
        <f t="shared" si="14"/>
        <v>4960661.7300000004</v>
      </c>
      <c r="F50" s="90">
        <f t="shared" si="14"/>
        <v>0</v>
      </c>
      <c r="G50" s="90">
        <f t="shared" si="14"/>
        <v>4960661.7300000004</v>
      </c>
      <c r="H50" s="90">
        <f t="shared" si="14"/>
        <v>217038.8600000001</v>
      </c>
      <c r="I50" s="90">
        <f t="shared" si="14"/>
        <v>5177700.5900000008</v>
      </c>
      <c r="J50" s="112">
        <f t="shared" si="14"/>
        <v>2702683.50</v>
      </c>
      <c r="K50" s="90">
        <f t="shared" si="14"/>
        <v>2475017.0900000008</v>
      </c>
      <c r="L50" s="94"/>
      <c r="M50" s="95"/>
    </row>
    <row r="51" spans="1:13" ht="12.75">
      <c r="A51" s="86" t="s">
        <v>81</v>
      </c>
      <c r="B51" s="111">
        <f t="shared" si="13"/>
        <v>5600000</v>
      </c>
      <c r="C51" s="90">
        <f t="shared" si="14"/>
        <v>4920683.37</v>
      </c>
      <c r="D51" s="90"/>
      <c r="E51" s="90">
        <f t="shared" si="14"/>
        <v>4920683.37</v>
      </c>
      <c r="F51" s="90">
        <f t="shared" si="14"/>
        <v>40984978.229999997</v>
      </c>
      <c r="G51" s="90">
        <f t="shared" si="14"/>
        <v>45905661.599999994</v>
      </c>
      <c r="H51" s="90">
        <f t="shared" si="14"/>
        <v>0</v>
      </c>
      <c r="I51" s="90">
        <f t="shared" si="14"/>
        <v>43692053.07</v>
      </c>
      <c r="J51" s="112">
        <f t="shared" si="14"/>
        <v>0</v>
      </c>
      <c r="K51" s="90">
        <f t="shared" si="14"/>
        <v>43692053.07</v>
      </c>
      <c r="L51" s="94"/>
      <c r="M51" s="95"/>
    </row>
    <row r="52" spans="1:13" ht="13.5" thickBot="1">
      <c r="A52" s="97" t="s">
        <v>82</v>
      </c>
      <c r="B52" s="111">
        <f t="shared" si="13"/>
        <v>5600500</v>
      </c>
      <c r="C52" s="90">
        <f t="shared" si="14"/>
        <v>1151941.3799999999</v>
      </c>
      <c r="D52" s="90"/>
      <c r="E52" s="90">
        <f t="shared" si="14"/>
        <v>1151941.3799999999</v>
      </c>
      <c r="F52" s="90">
        <f t="shared" si="14"/>
        <v>1852811.0855163625</v>
      </c>
      <c r="G52" s="90">
        <f t="shared" si="14"/>
        <v>3004752.4655163628</v>
      </c>
      <c r="H52" s="90">
        <f t="shared" si="14"/>
        <v>0</v>
      </c>
      <c r="I52" s="90">
        <f t="shared" si="14"/>
        <v>2525970.1800000002</v>
      </c>
      <c r="J52" s="112">
        <f t="shared" si="14"/>
        <v>1343323</v>
      </c>
      <c r="K52" s="90">
        <f t="shared" si="14"/>
        <v>1182647.18</v>
      </c>
      <c r="L52" s="99"/>
      <c r="M52" s="100"/>
    </row>
    <row r="53" spans="3:13" ht="13.5" thickBot="1">
      <c r="C53" s="101"/>
      <c r="D53" s="101"/>
      <c r="E53" s="101"/>
      <c r="F53" s="101"/>
      <c r="G53" s="101"/>
      <c r="H53" s="101"/>
      <c r="I53" s="101"/>
      <c r="J53" s="96"/>
      <c r="K53" s="101"/>
      <c r="M53" s="83"/>
    </row>
    <row r="54" spans="2:13" ht="13.5" thickBot="1">
      <c r="B54" s="103" t="s">
        <v>27</v>
      </c>
      <c r="C54" s="104">
        <f t="shared" si="15" ref="C54:K54">SUM(C45:C52)</f>
        <v>25101282.859999999</v>
      </c>
      <c r="D54" s="104">
        <f t="shared" si="15"/>
        <v>1701655.5700000012</v>
      </c>
      <c r="E54" s="104">
        <f t="shared" si="15"/>
        <v>26802938.43</v>
      </c>
      <c r="F54" s="104">
        <f t="shared" si="15"/>
        <v>166811162.66365218</v>
      </c>
      <c r="G54" s="104">
        <f t="shared" si="15"/>
        <v>193614101.09365216</v>
      </c>
      <c r="H54" s="104">
        <f t="shared" si="15"/>
        <v>5055997.76</v>
      </c>
      <c r="I54" s="104">
        <f t="shared" si="15"/>
        <v>193900670.08776516</v>
      </c>
      <c r="J54" s="106">
        <f t="shared" si="15"/>
        <v>9020105</v>
      </c>
      <c r="K54" s="104">
        <f t="shared" si="15"/>
        <v>184880565.08776516</v>
      </c>
      <c r="M54" s="107" t="s">
        <v>84</v>
      </c>
    </row>
    <row r="55" spans="2:13" ht="12.75">
      <c r="B55" s="108"/>
      <c r="C55" s="110"/>
      <c r="D55" s="110"/>
      <c r="E55" s="110"/>
      <c r="F55" s="110"/>
      <c r="G55" s="110"/>
      <c r="H55" s="110"/>
      <c r="I55" s="110"/>
      <c r="J55" s="110"/>
      <c r="K55" s="110"/>
      <c r="M55" s="107"/>
    </row>
    <row r="56" spans="1:13" ht="14.25">
      <c r="A56" s="113" t="s">
        <v>89</v>
      </c>
      <c r="B56" s="114"/>
      <c r="C56" s="115"/>
      <c r="D56" s="110"/>
      <c r="E56" s="110"/>
      <c r="F56" s="110"/>
      <c r="G56" s="110"/>
      <c r="H56" s="110"/>
      <c r="I56" s="110"/>
      <c r="J56" s="110"/>
      <c r="K56" s="110"/>
      <c r="M56" s="107"/>
    </row>
    <row r="57" spans="1:13" ht="15">
      <c r="A57" s="115" t="s">
        <v>90</v>
      </c>
      <c r="B57" s="115"/>
      <c r="C57" s="116">
        <v>0.065199999999999994</v>
      </c>
      <c r="D57" s="110"/>
      <c r="H57" s="110"/>
      <c r="I57" s="110"/>
      <c r="J57" s="110"/>
      <c r="K57" s="110"/>
      <c r="M57" s="107"/>
    </row>
    <row r="58" spans="1:13" ht="15">
      <c r="A58" s="115" t="s">
        <v>91</v>
      </c>
      <c r="B58" s="115"/>
      <c r="C58" s="116">
        <v>0.1532</v>
      </c>
      <c r="D58" s="110"/>
      <c r="H58" s="110"/>
      <c r="I58" s="110"/>
      <c r="J58" s="110"/>
      <c r="K58" s="110"/>
      <c r="M58" s="107"/>
    </row>
    <row r="59" spans="1:13" ht="15">
      <c r="A59" s="115" t="s">
        <v>92</v>
      </c>
      <c r="B59" s="115"/>
      <c r="C59" s="116">
        <v>0.058700000000000002</v>
      </c>
      <c r="D59" s="110"/>
      <c r="H59" s="110"/>
      <c r="I59" s="110"/>
      <c r="J59" s="110"/>
      <c r="K59" s="110"/>
      <c r="M59" s="107"/>
    </row>
    <row r="60" spans="1:13" ht="15">
      <c r="A60" s="115" t="s">
        <v>93</v>
      </c>
      <c r="B60" s="115"/>
      <c r="C60" s="116">
        <v>-0.14410000000000001</v>
      </c>
      <c r="D60" s="110"/>
      <c r="H60" s="110"/>
      <c r="I60" s="117"/>
      <c r="J60" s="110"/>
      <c r="K60" s="110"/>
      <c r="M60" s="107"/>
    </row>
    <row r="61" spans="3:13" ht="15" customHeight="1">
      <c r="C61" s="83">
        <f>SUM(C57:C60)</f>
        <v>0.13300000000000001</v>
      </c>
      <c r="D61" s="110"/>
      <c r="F61" s="83"/>
      <c r="H61" s="83"/>
      <c r="I61" s="83"/>
      <c r="J61" s="83"/>
      <c r="K61" s="83"/>
      <c r="M61" s="83"/>
    </row>
    <row r="62" spans="1:13" ht="12.75">
      <c r="A62" s="118" t="s">
        <v>94</v>
      </c>
      <c r="C62" s="83"/>
      <c r="F62" s="83"/>
      <c r="H62" s="83"/>
      <c r="I62" s="83"/>
      <c r="J62" s="83"/>
      <c r="K62" s="83"/>
      <c r="M62" s="83"/>
    </row>
    <row r="63" spans="1:13" ht="12.75">
      <c r="A63" s="118"/>
      <c r="C63" s="83"/>
      <c r="F63" s="83"/>
      <c r="H63" s="83"/>
      <c r="I63" s="83"/>
      <c r="J63" s="83"/>
      <c r="K63" s="83"/>
      <c r="M63" s="83"/>
    </row>
    <row r="64" spans="3:13" ht="12.75">
      <c r="C64" s="83"/>
      <c r="E64" s="83"/>
      <c r="F64" s="83"/>
      <c r="G64" s="83"/>
      <c r="H64" s="83"/>
      <c r="I64" s="83"/>
      <c r="J64" s="83"/>
      <c r="K64" s="83"/>
      <c r="M64" s="83"/>
    </row>
    <row r="65" spans="1:5" ht="12.75">
      <c r="A65" s="44" t="s">
        <v>95</v>
      </c>
      <c r="E65" s="83"/>
    </row>
    <row r="66" ht="12.75">
      <c r="E66" s="83"/>
    </row>
    <row r="67" spans="1:5" ht="12.75">
      <c r="A67" s="44" t="s">
        <v>96</v>
      </c>
      <c r="E67" s="83"/>
    </row>
    <row r="69" spans="1:4" ht="12.75">
      <c r="A69" s="44" t="s">
        <v>97</v>
      </c>
      <c r="D69" s="83"/>
    </row>
    <row r="70" spans="1:4" ht="12.75">
      <c r="A70" s="44" t="s">
        <v>98</v>
      </c>
      <c r="D70" s="83"/>
    </row>
    <row r="71" ht="12.75">
      <c r="D71" s="83"/>
    </row>
    <row r="72" ht="12.75">
      <c r="D72" s="83"/>
    </row>
    <row r="75" spans="3:10" ht="12.75">
      <c r="C75" s="48" t="s">
        <v>99</v>
      </c>
      <c r="F75" s="144" t="s">
        <v>100</v>
      </c>
      <c r="G75" s="144"/>
      <c r="H75" s="144"/>
      <c r="I75" s="144"/>
      <c r="J75" s="144"/>
    </row>
    <row r="76" spans="3:8" ht="12.75">
      <c r="C76" s="48"/>
      <c r="F76" s="57"/>
      <c r="G76" s="57"/>
      <c r="H76" s="57"/>
    </row>
    <row r="77" spans="3:8" ht="12.75">
      <c r="C77" s="48"/>
      <c r="F77" s="57"/>
      <c r="G77" s="57"/>
      <c r="H77" s="57"/>
    </row>
    <row r="78" spans="3:8" ht="12.75">
      <c r="C78" s="48"/>
      <c r="F78" s="57"/>
      <c r="G78" s="57"/>
      <c r="H78" s="57"/>
    </row>
    <row r="79" spans="3:10" ht="33">
      <c r="C79" s="48" t="s">
        <v>101</v>
      </c>
      <c r="F79" s="145" t="s">
        <v>102</v>
      </c>
      <c r="G79" s="145"/>
      <c r="H79" s="145"/>
      <c r="I79" s="145"/>
      <c r="J79" s="145"/>
    </row>
    <row r="80" spans="3:8" ht="12.75">
      <c r="C80" s="48"/>
      <c r="F80" s="57"/>
      <c r="G80" s="57"/>
      <c r="H80" s="57"/>
    </row>
    <row r="81" spans="3:8" ht="12.75">
      <c r="C81" s="48"/>
      <c r="F81" s="57"/>
      <c r="G81" s="57"/>
      <c r="H81" s="57"/>
    </row>
    <row r="82" spans="3:10" ht="12.75">
      <c r="C82" s="48" t="s">
        <v>103</v>
      </c>
      <c r="F82" s="119">
        <v>43100</v>
      </c>
      <c r="G82" s="120"/>
      <c r="H82" s="120"/>
      <c r="I82" s="121"/>
      <c r="J82" s="121"/>
    </row>
    <row r="83" ht="12.75">
      <c r="C83" s="48"/>
    </row>
  </sheetData>
  <mergeCells count="5">
    <mergeCell ref="I11:K11"/>
    <mergeCell ref="I26:K26"/>
    <mergeCell ref="I41:K41"/>
    <mergeCell ref="F75:J75"/>
    <mergeCell ref="F79:J79"/>
  </mergeCells>
  <dataValidations count="1">
    <dataValidation type="list" allowBlank="1" showInputMessage="1" showErrorMessage="1" prompt="Please select EAC from the list" error="Please contact Lucas Delfino if you cthe EAC you are looking for is not on the list" sqref="A15:A22 A30:A37 A45:A52">
      <formula1>EAC</formula1>
    </dataValidation>
  </dataValidations>
  <pageMargins left="0" right="0" top="0.75" bottom="0.75" header="0" footer="0.25"/>
  <pageSetup orientation="landscape" paperSize="17" scale="10" r:id="rId2"/>
  <headerFooter alignWithMargins="0">
    <oddHeader>&amp;L&amp;G</oddHeader>
    <oddFooter>&amp;C&amp;D</oddFooter>
  </headerFooter>
  <customProperties>
    <customPr name="_pios_id" r:id="rId3"/>
  </customProperties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4C63B-C848-43AC-B845-2C0C691ACDBB}">
  <sheetPr>
    <tabColor theme="7" tint="0.39998"/>
  </sheetPr>
  <dimension ref="A1:H63"/>
  <sheetViews>
    <sheetView workbookViewId="0" topLeftCell="A1">
      <selection pane="topLeft" activeCell="A1" sqref="A1"/>
    </sheetView>
  </sheetViews>
  <sheetFormatPr defaultColWidth="9.14285714285714" defaultRowHeight="15"/>
  <cols>
    <col min="1" max="1" width="14.1428571428571" bestFit="1" customWidth="1"/>
    <col min="2" max="2" width="35.4285714285714" bestFit="1" customWidth="1"/>
    <col min="3" max="3" width="8.42857142857143" bestFit="1" customWidth="1"/>
    <col min="4" max="4" width="39.8571428571429" bestFit="1" customWidth="1"/>
    <col min="5" max="5" width="12" bestFit="1" customWidth="1"/>
    <col min="6" max="6" width="13.2857142857143" bestFit="1" customWidth="1"/>
    <col min="7" max="7" width="14" bestFit="1" customWidth="1"/>
    <col min="8" max="8" width="11.2857142857143" bestFit="1" customWidth="1"/>
  </cols>
  <sheetData>
    <row r="1" spans="1:8" ht="33">
      <c r="A1" s="9" t="s">
        <v>0</v>
      </c>
      <c r="B1" s="9" t="s">
        <v>0</v>
      </c>
      <c r="C1" s="9" t="s">
        <v>0</v>
      </c>
      <c r="D1" s="9" t="s">
        <v>0</v>
      </c>
      <c r="E1" s="122" t="s">
        <v>106</v>
      </c>
      <c r="F1" s="122" t="s">
        <v>107</v>
      </c>
      <c r="G1" s="122" t="s">
        <v>108</v>
      </c>
      <c r="H1" s="122" t="s">
        <v>109</v>
      </c>
    </row>
    <row r="2" spans="1:8" ht="15">
      <c r="A2" s="9" t="s">
        <v>111</v>
      </c>
      <c r="B2" s="4"/>
      <c r="C2" s="9" t="s">
        <v>267</v>
      </c>
      <c r="D2" s="9" t="s">
        <v>0</v>
      </c>
      <c r="E2" s="12" t="s">
        <v>6</v>
      </c>
      <c r="F2" s="12" t="s">
        <v>0</v>
      </c>
      <c r="G2" s="12" t="s">
        <v>0</v>
      </c>
      <c r="H2" s="12" t="s">
        <v>6</v>
      </c>
    </row>
    <row r="3" spans="1:8" ht="15">
      <c r="A3" s="11" t="s">
        <v>142</v>
      </c>
      <c r="B3" s="30" t="s">
        <v>143</v>
      </c>
      <c r="C3" s="30" t="s">
        <v>268</v>
      </c>
      <c r="D3" s="11" t="s">
        <v>269</v>
      </c>
      <c r="E3" s="3">
        <v>329739.58</v>
      </c>
      <c r="F3" s="3"/>
      <c r="G3" s="3"/>
      <c r="H3" s="7">
        <v>329739.58</v>
      </c>
    </row>
    <row r="4" spans="1:8" ht="15">
      <c r="A4" s="11" t="s">
        <v>124</v>
      </c>
      <c r="B4" s="30" t="s">
        <v>125</v>
      </c>
      <c r="C4" s="30" t="s">
        <v>270</v>
      </c>
      <c r="D4" s="11" t="s">
        <v>271</v>
      </c>
      <c r="E4" s="3">
        <v>12550</v>
      </c>
      <c r="F4" s="3"/>
      <c r="G4" s="3"/>
      <c r="H4" s="7">
        <v>12550</v>
      </c>
    </row>
    <row r="5" spans="1:8" ht="15">
      <c r="A5" s="11" t="s">
        <v>154</v>
      </c>
      <c r="B5" s="30" t="s">
        <v>155</v>
      </c>
      <c r="C5" s="30" t="s">
        <v>272</v>
      </c>
      <c r="D5" s="11" t="s">
        <v>273</v>
      </c>
      <c r="E5" s="3">
        <v>6657.83</v>
      </c>
      <c r="F5" s="3"/>
      <c r="G5" s="3"/>
      <c r="H5" s="7">
        <v>6657.83</v>
      </c>
    </row>
    <row r="6" spans="1:8" ht="15">
      <c r="A6" s="5"/>
      <c r="B6" s="1"/>
      <c r="C6" s="30" t="s">
        <v>274</v>
      </c>
      <c r="D6" s="11" t="s">
        <v>275</v>
      </c>
      <c r="E6" s="3">
        <v>718.20</v>
      </c>
      <c r="F6" s="3"/>
      <c r="G6" s="3"/>
      <c r="H6" s="7">
        <v>718.20</v>
      </c>
    </row>
    <row r="7" spans="1:8" ht="15">
      <c r="A7" s="5"/>
      <c r="B7" s="1"/>
      <c r="C7" s="31" t="s">
        <v>18</v>
      </c>
      <c r="D7" s="28"/>
      <c r="E7" s="23">
        <v>7376.03</v>
      </c>
      <c r="F7" s="23"/>
      <c r="G7" s="23"/>
      <c r="H7" s="26">
        <v>7376.03</v>
      </c>
    </row>
    <row r="8" spans="1:8" ht="15">
      <c r="A8" s="11" t="s">
        <v>172</v>
      </c>
      <c r="B8" s="30" t="s">
        <v>173</v>
      </c>
      <c r="C8" s="30" t="s">
        <v>276</v>
      </c>
      <c r="D8" s="11" t="s">
        <v>277</v>
      </c>
      <c r="E8" s="3">
        <v>130.90</v>
      </c>
      <c r="F8" s="3"/>
      <c r="G8" s="3"/>
      <c r="H8" s="7">
        <v>130.90</v>
      </c>
    </row>
    <row r="9" spans="1:8" ht="15">
      <c r="A9" s="5"/>
      <c r="B9" s="1"/>
      <c r="C9" s="30" t="s">
        <v>278</v>
      </c>
      <c r="D9" s="11" t="s">
        <v>279</v>
      </c>
      <c r="E9" s="3">
        <v>3887.03</v>
      </c>
      <c r="F9" s="3"/>
      <c r="G9" s="3"/>
      <c r="H9" s="7">
        <v>3887.03</v>
      </c>
    </row>
    <row r="10" spans="1:8" ht="15">
      <c r="A10" s="5"/>
      <c r="B10" s="1"/>
      <c r="C10" s="30" t="s">
        <v>272</v>
      </c>
      <c r="D10" s="11" t="s">
        <v>273</v>
      </c>
      <c r="E10" s="3">
        <v>4005</v>
      </c>
      <c r="F10" s="3"/>
      <c r="G10" s="3"/>
      <c r="H10" s="7">
        <v>4005</v>
      </c>
    </row>
    <row r="11" spans="1:8" ht="15">
      <c r="A11" s="5"/>
      <c r="B11" s="1"/>
      <c r="C11" s="30" t="s">
        <v>274</v>
      </c>
      <c r="D11" s="11" t="s">
        <v>275</v>
      </c>
      <c r="E11" s="3">
        <v>4005.69</v>
      </c>
      <c r="F11" s="3"/>
      <c r="G11" s="3"/>
      <c r="H11" s="7">
        <v>4005.69</v>
      </c>
    </row>
    <row r="12" spans="1:8" ht="15">
      <c r="A12" s="5"/>
      <c r="B12" s="1"/>
      <c r="C12" s="30" t="s">
        <v>270</v>
      </c>
      <c r="D12" s="11" t="s">
        <v>271</v>
      </c>
      <c r="E12" s="3">
        <v>-133294.62</v>
      </c>
      <c r="F12" s="3"/>
      <c r="G12" s="3"/>
      <c r="H12" s="7">
        <v>-133294.62</v>
      </c>
    </row>
    <row r="13" spans="1:8" ht="15">
      <c r="A13" s="5"/>
      <c r="B13" s="1"/>
      <c r="C13" s="30" t="s">
        <v>280</v>
      </c>
      <c r="D13" s="11" t="s">
        <v>281</v>
      </c>
      <c r="E13" s="3">
        <v>5186.46</v>
      </c>
      <c r="F13" s="3"/>
      <c r="G13" s="3"/>
      <c r="H13" s="7">
        <v>5186.46</v>
      </c>
    </row>
    <row r="14" spans="1:8" ht="15">
      <c r="A14" s="5"/>
      <c r="B14" s="1"/>
      <c r="C14" s="31" t="s">
        <v>18</v>
      </c>
      <c r="D14" s="28"/>
      <c r="E14" s="23">
        <v>-116079.54</v>
      </c>
      <c r="F14" s="23"/>
      <c r="G14" s="23"/>
      <c r="H14" s="26">
        <v>-116079.54</v>
      </c>
    </row>
    <row r="15" spans="1:8" ht="15">
      <c r="A15" s="11" t="s">
        <v>174</v>
      </c>
      <c r="B15" s="30" t="s">
        <v>175</v>
      </c>
      <c r="C15" s="30" t="s">
        <v>270</v>
      </c>
      <c r="D15" s="11" t="s">
        <v>271</v>
      </c>
      <c r="E15" s="3">
        <v>780</v>
      </c>
      <c r="F15" s="3"/>
      <c r="G15" s="3"/>
      <c r="H15" s="7">
        <v>780</v>
      </c>
    </row>
    <row r="16" spans="1:8" ht="15">
      <c r="A16" s="5"/>
      <c r="B16" s="1"/>
      <c r="C16" s="30" t="s">
        <v>280</v>
      </c>
      <c r="D16" s="11" t="s">
        <v>281</v>
      </c>
      <c r="E16" s="3">
        <v>11010.71</v>
      </c>
      <c r="F16" s="3"/>
      <c r="G16" s="3"/>
      <c r="H16" s="7">
        <v>11010.71</v>
      </c>
    </row>
    <row r="17" spans="1:8" ht="15">
      <c r="A17" s="5"/>
      <c r="B17" s="1"/>
      <c r="C17" s="31" t="s">
        <v>18</v>
      </c>
      <c r="D17" s="28"/>
      <c r="E17" s="23">
        <v>11790.71</v>
      </c>
      <c r="F17" s="23"/>
      <c r="G17" s="23"/>
      <c r="H17" s="26">
        <v>11790.71</v>
      </c>
    </row>
    <row r="18" spans="1:8" ht="15">
      <c r="A18" s="11" t="s">
        <v>176</v>
      </c>
      <c r="B18" s="30" t="s">
        <v>177</v>
      </c>
      <c r="C18" s="30" t="s">
        <v>280</v>
      </c>
      <c r="D18" s="11" t="s">
        <v>281</v>
      </c>
      <c r="E18" s="3">
        <v>1011.44</v>
      </c>
      <c r="F18" s="3"/>
      <c r="G18" s="3"/>
      <c r="H18" s="7">
        <v>1011.44</v>
      </c>
    </row>
    <row r="19" spans="1:8" ht="15">
      <c r="A19" s="11" t="s">
        <v>234</v>
      </c>
      <c r="B19" s="30" t="s">
        <v>235</v>
      </c>
      <c r="C19" s="30" t="s">
        <v>268</v>
      </c>
      <c r="D19" s="11" t="s">
        <v>269</v>
      </c>
      <c r="E19" s="3">
        <v>23374.80</v>
      </c>
      <c r="F19" s="3"/>
      <c r="G19" s="3"/>
      <c r="H19" s="7">
        <v>23374.80</v>
      </c>
    </row>
    <row r="20" spans="1:8" ht="15">
      <c r="A20" s="5"/>
      <c r="B20" s="1"/>
      <c r="C20" s="30" t="s">
        <v>276</v>
      </c>
      <c r="D20" s="11" t="s">
        <v>277</v>
      </c>
      <c r="E20" s="3">
        <v>337869.76</v>
      </c>
      <c r="F20" s="3"/>
      <c r="G20" s="3"/>
      <c r="H20" s="7">
        <v>337869.76</v>
      </c>
    </row>
    <row r="21" spans="1:8" ht="15">
      <c r="A21" s="5"/>
      <c r="B21" s="1"/>
      <c r="C21" s="30" t="s">
        <v>282</v>
      </c>
      <c r="D21" s="11" t="s">
        <v>283</v>
      </c>
      <c r="E21" s="3">
        <v>228525.24</v>
      </c>
      <c r="F21" s="3"/>
      <c r="G21" s="3"/>
      <c r="H21" s="7">
        <v>228525.24</v>
      </c>
    </row>
    <row r="22" spans="1:8" ht="15">
      <c r="A22" s="5"/>
      <c r="B22" s="1"/>
      <c r="C22" s="30" t="s">
        <v>272</v>
      </c>
      <c r="D22" s="11" t="s">
        <v>273</v>
      </c>
      <c r="E22" s="3">
        <v>113261</v>
      </c>
      <c r="F22" s="3"/>
      <c r="G22" s="3"/>
      <c r="H22" s="7">
        <v>113261</v>
      </c>
    </row>
    <row r="23" spans="1:8" ht="15">
      <c r="A23" s="5"/>
      <c r="B23" s="1"/>
      <c r="C23" s="30" t="s">
        <v>274</v>
      </c>
      <c r="D23" s="11" t="s">
        <v>275</v>
      </c>
      <c r="E23" s="3">
        <v>92312.86</v>
      </c>
      <c r="F23" s="3"/>
      <c r="G23" s="3"/>
      <c r="H23" s="7">
        <v>92312.86</v>
      </c>
    </row>
    <row r="24" spans="1:8" ht="15">
      <c r="A24" s="5"/>
      <c r="B24" s="1"/>
      <c r="C24" s="30" t="s">
        <v>284</v>
      </c>
      <c r="D24" s="11" t="s">
        <v>285</v>
      </c>
      <c r="E24" s="3">
        <v>50194.15</v>
      </c>
      <c r="F24" s="3"/>
      <c r="G24" s="3"/>
      <c r="H24" s="7">
        <v>50194.15</v>
      </c>
    </row>
    <row r="25" spans="1:8" ht="15">
      <c r="A25" s="5"/>
      <c r="B25" s="1"/>
      <c r="C25" s="30" t="s">
        <v>286</v>
      </c>
      <c r="D25" s="11" t="s">
        <v>287</v>
      </c>
      <c r="E25" s="3">
        <v>19067.580000000002</v>
      </c>
      <c r="F25" s="3"/>
      <c r="G25" s="3"/>
      <c r="H25" s="7">
        <v>19067.580000000002</v>
      </c>
    </row>
    <row r="26" spans="1:8" ht="15">
      <c r="A26" s="5"/>
      <c r="B26" s="1"/>
      <c r="C26" s="30" t="s">
        <v>270</v>
      </c>
      <c r="D26" s="11" t="s">
        <v>271</v>
      </c>
      <c r="E26" s="3">
        <v>812579.49</v>
      </c>
      <c r="F26" s="3"/>
      <c r="G26" s="3"/>
      <c r="H26" s="7">
        <v>812579.49</v>
      </c>
    </row>
    <row r="27" spans="1:8" ht="15">
      <c r="A27" s="5"/>
      <c r="B27" s="1"/>
      <c r="C27" s="30" t="s">
        <v>288</v>
      </c>
      <c r="D27" s="11" t="s">
        <v>289</v>
      </c>
      <c r="E27" s="3">
        <v>47803.60</v>
      </c>
      <c r="F27" s="3"/>
      <c r="G27" s="3"/>
      <c r="H27" s="7">
        <v>47803.60</v>
      </c>
    </row>
    <row r="28" spans="1:8" ht="15">
      <c r="A28" s="5"/>
      <c r="B28" s="1"/>
      <c r="C28" s="31" t="s">
        <v>18</v>
      </c>
      <c r="D28" s="28"/>
      <c r="E28" s="23">
        <v>1724988.48</v>
      </c>
      <c r="F28" s="23"/>
      <c r="G28" s="23"/>
      <c r="H28" s="26">
        <v>1724988.48</v>
      </c>
    </row>
    <row r="29" spans="1:8" ht="15">
      <c r="A29" s="11" t="s">
        <v>236</v>
      </c>
      <c r="B29" s="30" t="s">
        <v>237</v>
      </c>
      <c r="C29" s="30" t="s">
        <v>270</v>
      </c>
      <c r="D29" s="11" t="s">
        <v>271</v>
      </c>
      <c r="E29" s="3">
        <v>286663.52</v>
      </c>
      <c r="F29" s="3"/>
      <c r="G29" s="3"/>
      <c r="H29" s="7">
        <v>286663.52</v>
      </c>
    </row>
    <row r="30" spans="1:8" ht="15">
      <c r="A30" s="11" t="s">
        <v>246</v>
      </c>
      <c r="B30" s="30" t="s">
        <v>247</v>
      </c>
      <c r="C30" s="30" t="s">
        <v>270</v>
      </c>
      <c r="D30" s="11" t="s">
        <v>271</v>
      </c>
      <c r="E30" s="3">
        <v>9160.7199999999993</v>
      </c>
      <c r="F30" s="3"/>
      <c r="G30" s="3"/>
      <c r="H30" s="7">
        <v>9160.7199999999993</v>
      </c>
    </row>
    <row r="31" spans="1:8" ht="15">
      <c r="A31" s="11" t="s">
        <v>250</v>
      </c>
      <c r="B31" s="30" t="s">
        <v>251</v>
      </c>
      <c r="C31" s="30" t="s">
        <v>282</v>
      </c>
      <c r="D31" s="11" t="s">
        <v>283</v>
      </c>
      <c r="E31" s="3">
        <v>73937.13</v>
      </c>
      <c r="F31" s="3"/>
      <c r="G31" s="3"/>
      <c r="H31" s="7">
        <v>73937.13</v>
      </c>
    </row>
    <row r="32" spans="1:8" ht="15">
      <c r="A32" s="5"/>
      <c r="B32" s="1"/>
      <c r="C32" s="30" t="s">
        <v>270</v>
      </c>
      <c r="D32" s="11" t="s">
        <v>271</v>
      </c>
      <c r="E32" s="3">
        <v>1137.08</v>
      </c>
      <c r="F32" s="3"/>
      <c r="G32" s="3"/>
      <c r="H32" s="7">
        <v>1137.08</v>
      </c>
    </row>
    <row r="33" spans="1:8" ht="15">
      <c r="A33" s="5"/>
      <c r="B33" s="1"/>
      <c r="C33" s="31" t="s">
        <v>18</v>
      </c>
      <c r="D33" s="28"/>
      <c r="E33" s="23">
        <v>75074.210000000006</v>
      </c>
      <c r="F33" s="23"/>
      <c r="G33" s="23"/>
      <c r="H33" s="26">
        <v>75074.210000000006</v>
      </c>
    </row>
    <row r="34" spans="1:8" ht="15">
      <c r="A34" s="11" t="s">
        <v>252</v>
      </c>
      <c r="B34" s="30" t="s">
        <v>253</v>
      </c>
      <c r="C34" s="30" t="s">
        <v>272</v>
      </c>
      <c r="D34" s="11" t="s">
        <v>273</v>
      </c>
      <c r="E34" s="3">
        <v>4508</v>
      </c>
      <c r="F34" s="3"/>
      <c r="G34" s="3"/>
      <c r="H34" s="7">
        <v>4508</v>
      </c>
    </row>
    <row r="35" spans="1:8" ht="15">
      <c r="A35" s="5"/>
      <c r="B35" s="1"/>
      <c r="C35" s="30" t="s">
        <v>270</v>
      </c>
      <c r="D35" s="11" t="s">
        <v>271</v>
      </c>
      <c r="E35" s="3">
        <v>23531</v>
      </c>
      <c r="F35" s="3"/>
      <c r="G35" s="3"/>
      <c r="H35" s="7">
        <v>23531</v>
      </c>
    </row>
    <row r="36" spans="1:8" ht="15">
      <c r="A36" s="5"/>
      <c r="B36" s="1"/>
      <c r="C36" s="30" t="s">
        <v>290</v>
      </c>
      <c r="D36" s="11" t="s">
        <v>291</v>
      </c>
      <c r="E36" s="3">
        <v>67331.100000000006</v>
      </c>
      <c r="F36" s="3"/>
      <c r="G36" s="3"/>
      <c r="H36" s="7">
        <v>67331.100000000006</v>
      </c>
    </row>
    <row r="37" spans="1:8" ht="15">
      <c r="A37" s="5"/>
      <c r="B37" s="1"/>
      <c r="C37" s="31" t="s">
        <v>18</v>
      </c>
      <c r="D37" s="28"/>
      <c r="E37" s="23">
        <v>95370.10</v>
      </c>
      <c r="F37" s="23"/>
      <c r="G37" s="23"/>
      <c r="H37" s="26">
        <v>95370.10</v>
      </c>
    </row>
    <row r="38" spans="1:8" ht="15">
      <c r="A38" s="11" t="s">
        <v>254</v>
      </c>
      <c r="B38" s="30" t="s">
        <v>255</v>
      </c>
      <c r="C38" s="30" t="s">
        <v>274</v>
      </c>
      <c r="D38" s="11" t="s">
        <v>275</v>
      </c>
      <c r="E38" s="3">
        <v>40895</v>
      </c>
      <c r="F38" s="3"/>
      <c r="G38" s="3"/>
      <c r="H38" s="7">
        <v>40895</v>
      </c>
    </row>
    <row r="39" spans="1:8" ht="15">
      <c r="A39" s="5"/>
      <c r="B39" s="1"/>
      <c r="C39" s="30" t="s">
        <v>270</v>
      </c>
      <c r="D39" s="11" t="s">
        <v>271</v>
      </c>
      <c r="E39" s="3">
        <v>50.03</v>
      </c>
      <c r="F39" s="3"/>
      <c r="G39" s="3"/>
      <c r="H39" s="7">
        <v>50.03</v>
      </c>
    </row>
    <row r="40" spans="1:8" ht="15">
      <c r="A40" s="5"/>
      <c r="B40" s="1"/>
      <c r="C40" s="31" t="s">
        <v>18</v>
      </c>
      <c r="D40" s="28"/>
      <c r="E40" s="23">
        <v>40945.03</v>
      </c>
      <c r="F40" s="23"/>
      <c r="G40" s="23"/>
      <c r="H40" s="26">
        <v>40945.03</v>
      </c>
    </row>
    <row r="41" spans="1:8" ht="15">
      <c r="A41" s="11" t="s">
        <v>180</v>
      </c>
      <c r="B41" s="30" t="s">
        <v>181</v>
      </c>
      <c r="C41" s="30" t="s">
        <v>290</v>
      </c>
      <c r="D41" s="11" t="s">
        <v>291</v>
      </c>
      <c r="E41" s="3">
        <v>208825.28</v>
      </c>
      <c r="F41" s="3"/>
      <c r="G41" s="3"/>
      <c r="H41" s="7">
        <v>208825.28</v>
      </c>
    </row>
    <row r="42" spans="1:8" ht="15">
      <c r="A42" s="5"/>
      <c r="B42" s="1"/>
      <c r="C42" s="30" t="s">
        <v>280</v>
      </c>
      <c r="D42" s="11" t="s">
        <v>281</v>
      </c>
      <c r="E42" s="3">
        <v>2405.8000000000002</v>
      </c>
      <c r="F42" s="3"/>
      <c r="G42" s="3"/>
      <c r="H42" s="7">
        <v>2405.8000000000002</v>
      </c>
    </row>
    <row r="43" spans="1:8" ht="15">
      <c r="A43" s="5"/>
      <c r="B43" s="1"/>
      <c r="C43" s="31" t="s">
        <v>18</v>
      </c>
      <c r="D43" s="28"/>
      <c r="E43" s="23">
        <v>211231.08</v>
      </c>
      <c r="F43" s="23"/>
      <c r="G43" s="23"/>
      <c r="H43" s="26">
        <v>211231.08</v>
      </c>
    </row>
    <row r="44" spans="1:8" ht="15">
      <c r="A44" s="11" t="s">
        <v>182</v>
      </c>
      <c r="B44" s="30" t="s">
        <v>183</v>
      </c>
      <c r="C44" s="30" t="s">
        <v>276</v>
      </c>
      <c r="D44" s="11" t="s">
        <v>277</v>
      </c>
      <c r="E44" s="3">
        <v>50.49</v>
      </c>
      <c r="F44" s="3"/>
      <c r="G44" s="3"/>
      <c r="H44" s="7">
        <v>50.49</v>
      </c>
    </row>
    <row r="45" spans="1:8" ht="15">
      <c r="A45" s="5"/>
      <c r="B45" s="1"/>
      <c r="C45" s="30" t="s">
        <v>292</v>
      </c>
      <c r="D45" s="11" t="s">
        <v>293</v>
      </c>
      <c r="E45" s="3">
        <v>1388455.07</v>
      </c>
      <c r="F45" s="3"/>
      <c r="G45" s="3"/>
      <c r="H45" s="7">
        <v>1388455.07</v>
      </c>
    </row>
    <row r="46" spans="1:8" ht="15">
      <c r="A46" s="5"/>
      <c r="B46" s="1"/>
      <c r="C46" s="30" t="s">
        <v>290</v>
      </c>
      <c r="D46" s="11" t="s">
        <v>291</v>
      </c>
      <c r="E46" s="3">
        <v>324044</v>
      </c>
      <c r="F46" s="3"/>
      <c r="G46" s="3"/>
      <c r="H46" s="7">
        <v>324044</v>
      </c>
    </row>
    <row r="47" spans="1:8" ht="15">
      <c r="A47" s="5"/>
      <c r="B47" s="1"/>
      <c r="C47" s="31" t="s">
        <v>18</v>
      </c>
      <c r="D47" s="28"/>
      <c r="E47" s="23">
        <v>1712549.56</v>
      </c>
      <c r="F47" s="23"/>
      <c r="G47" s="23"/>
      <c r="H47" s="26">
        <v>1712549.56</v>
      </c>
    </row>
    <row r="48" spans="1:8" ht="15">
      <c r="A48" s="11" t="s">
        <v>184</v>
      </c>
      <c r="B48" s="30" t="s">
        <v>185</v>
      </c>
      <c r="C48" s="30" t="s">
        <v>272</v>
      </c>
      <c r="D48" s="11" t="s">
        <v>273</v>
      </c>
      <c r="E48" s="3">
        <v>89469.61</v>
      </c>
      <c r="F48" s="3"/>
      <c r="G48" s="3"/>
      <c r="H48" s="7">
        <v>89469.61</v>
      </c>
    </row>
    <row r="49" spans="1:8" ht="15">
      <c r="A49" s="11" t="s">
        <v>186</v>
      </c>
      <c r="B49" s="30" t="s">
        <v>187</v>
      </c>
      <c r="C49" s="30" t="s">
        <v>270</v>
      </c>
      <c r="D49" s="11" t="s">
        <v>271</v>
      </c>
      <c r="E49" s="3">
        <v>1627022.48</v>
      </c>
      <c r="F49" s="3"/>
      <c r="G49" s="3"/>
      <c r="H49" s="7">
        <v>1627022.48</v>
      </c>
    </row>
    <row r="50" spans="1:8" ht="15">
      <c r="A50" s="11" t="s">
        <v>128</v>
      </c>
      <c r="B50" s="30" t="s">
        <v>129</v>
      </c>
      <c r="C50" s="30" t="s">
        <v>294</v>
      </c>
      <c r="D50" s="11" t="s">
        <v>295</v>
      </c>
      <c r="E50" s="3">
        <v>84191</v>
      </c>
      <c r="F50" s="3"/>
      <c r="G50" s="3"/>
      <c r="H50" s="7">
        <v>84191</v>
      </c>
    </row>
    <row r="51" spans="1:8" ht="15">
      <c r="A51" s="11" t="s">
        <v>238</v>
      </c>
      <c r="B51" s="30" t="s">
        <v>239</v>
      </c>
      <c r="C51" s="30" t="s">
        <v>272</v>
      </c>
      <c r="D51" s="11" t="s">
        <v>273</v>
      </c>
      <c r="E51" s="3">
        <v>8832</v>
      </c>
      <c r="F51" s="3"/>
      <c r="G51" s="3"/>
      <c r="H51" s="7">
        <v>8832</v>
      </c>
    </row>
    <row r="52" spans="1:8" ht="15">
      <c r="A52" s="5"/>
      <c r="B52" s="1"/>
      <c r="C52" s="30" t="s">
        <v>274</v>
      </c>
      <c r="D52" s="11" t="s">
        <v>275</v>
      </c>
      <c r="E52" s="3">
        <v>9203.2199999999993</v>
      </c>
      <c r="F52" s="3"/>
      <c r="G52" s="3"/>
      <c r="H52" s="7">
        <v>9203.2199999999993</v>
      </c>
    </row>
    <row r="53" spans="1:8" ht="15">
      <c r="A53" s="5"/>
      <c r="B53" s="1"/>
      <c r="C53" s="30" t="s">
        <v>284</v>
      </c>
      <c r="D53" s="11" t="s">
        <v>285</v>
      </c>
      <c r="E53" s="3">
        <v>3996.40</v>
      </c>
      <c r="F53" s="3"/>
      <c r="G53" s="3"/>
      <c r="H53" s="7">
        <v>3996.40</v>
      </c>
    </row>
    <row r="54" spans="1:8" ht="15">
      <c r="A54" s="5"/>
      <c r="B54" s="1"/>
      <c r="C54" s="30" t="s">
        <v>270</v>
      </c>
      <c r="D54" s="11" t="s">
        <v>271</v>
      </c>
      <c r="E54" s="3">
        <v>114476</v>
      </c>
      <c r="F54" s="3"/>
      <c r="G54" s="3"/>
      <c r="H54" s="7">
        <v>114476</v>
      </c>
    </row>
    <row r="55" spans="1:8" ht="15">
      <c r="A55" s="5"/>
      <c r="B55" s="1"/>
      <c r="C55" s="31" t="s">
        <v>18</v>
      </c>
      <c r="D55" s="28"/>
      <c r="E55" s="23">
        <v>136507.62</v>
      </c>
      <c r="F55" s="23"/>
      <c r="G55" s="23"/>
      <c r="H55" s="26">
        <v>136507.62</v>
      </c>
    </row>
    <row r="56" spans="1:8" ht="15">
      <c r="A56" s="11" t="s">
        <v>189</v>
      </c>
      <c r="B56" s="30" t="s">
        <v>190</v>
      </c>
      <c r="C56" s="30" t="s">
        <v>296</v>
      </c>
      <c r="D56" s="11" t="s">
        <v>297</v>
      </c>
      <c r="E56" s="3">
        <v>3725360</v>
      </c>
      <c r="F56" s="3"/>
      <c r="G56" s="3"/>
      <c r="H56" s="7">
        <v>3725360</v>
      </c>
    </row>
    <row r="57" spans="1:8" ht="15">
      <c r="A57" s="11" t="s">
        <v>240</v>
      </c>
      <c r="B57" s="30" t="s">
        <v>241</v>
      </c>
      <c r="C57" s="30" t="s">
        <v>296</v>
      </c>
      <c r="D57" s="11" t="s">
        <v>297</v>
      </c>
      <c r="E57" s="3">
        <v>4576000</v>
      </c>
      <c r="F57" s="3"/>
      <c r="G57" s="3"/>
      <c r="H57" s="7">
        <v>4576000</v>
      </c>
    </row>
    <row r="58" spans="1:8" ht="15">
      <c r="A58" s="11" t="s">
        <v>144</v>
      </c>
      <c r="B58" s="30" t="s">
        <v>145</v>
      </c>
      <c r="C58" s="30" t="s">
        <v>270</v>
      </c>
      <c r="D58" s="11" t="s">
        <v>271</v>
      </c>
      <c r="E58" s="3">
        <v>2580595.40</v>
      </c>
      <c r="F58" s="3"/>
      <c r="G58" s="3"/>
      <c r="H58" s="7">
        <v>2580595.40</v>
      </c>
    </row>
    <row r="59" spans="1:8" ht="15">
      <c r="A59" s="11" t="s">
        <v>158</v>
      </c>
      <c r="B59" s="30" t="s">
        <v>159</v>
      </c>
      <c r="C59" s="30" t="s">
        <v>272</v>
      </c>
      <c r="D59" s="11" t="s">
        <v>273</v>
      </c>
      <c r="E59" s="3">
        <v>-92794</v>
      </c>
      <c r="F59" s="3"/>
      <c r="G59" s="3"/>
      <c r="H59" s="7">
        <v>-92794</v>
      </c>
    </row>
    <row r="60" spans="1:8" ht="15">
      <c r="A60" s="11" t="s">
        <v>146</v>
      </c>
      <c r="B60" s="30" t="s">
        <v>147</v>
      </c>
      <c r="C60" s="30" t="s">
        <v>270</v>
      </c>
      <c r="D60" s="11" t="s">
        <v>271</v>
      </c>
      <c r="E60" s="3">
        <v>-15000</v>
      </c>
      <c r="F60" s="3"/>
      <c r="G60" s="3"/>
      <c r="H60" s="7">
        <v>-15000</v>
      </c>
    </row>
    <row r="61" spans="1:8" ht="15">
      <c r="A61" s="11" t="s">
        <v>242</v>
      </c>
      <c r="B61" s="30" t="s">
        <v>243</v>
      </c>
      <c r="C61" s="30" t="s">
        <v>270</v>
      </c>
      <c r="D61" s="11" t="s">
        <v>271</v>
      </c>
      <c r="E61" s="3">
        <v>7319099.0599999996</v>
      </c>
      <c r="F61" s="3"/>
      <c r="G61" s="3"/>
      <c r="H61" s="7">
        <v>7319099.0599999996</v>
      </c>
    </row>
    <row r="62" spans="1:8" ht="15">
      <c r="A62" s="11" t="s">
        <v>191</v>
      </c>
      <c r="B62" s="30" t="s">
        <v>192</v>
      </c>
      <c r="C62" s="30" t="s">
        <v>296</v>
      </c>
      <c r="D62" s="11" t="s">
        <v>297</v>
      </c>
      <c r="E62" s="3">
        <v>-1871384.05</v>
      </c>
      <c r="F62" s="3"/>
      <c r="G62" s="3"/>
      <c r="H62" s="7">
        <v>-1871384.05</v>
      </c>
    </row>
    <row r="63" spans="1:8" ht="15">
      <c r="A63" s="123" t="s">
        <v>266</v>
      </c>
      <c r="B63" s="24"/>
      <c r="C63" s="24"/>
      <c r="D63" s="29"/>
      <c r="E63" s="25">
        <v>22561438.039999999</v>
      </c>
      <c r="F63" s="25"/>
      <c r="G63" s="25"/>
      <c r="H63" s="27">
        <v>22561438.039999999</v>
      </c>
    </row>
  </sheetData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0A8C-71EF-4CA7-B6DF-9AA73DF3B79D}">
  <sheetPr>
    <tabColor theme="4" tint="0.39998"/>
    <pageSetUpPr fitToPage="1"/>
  </sheetPr>
  <dimension ref="A1:P83"/>
  <sheetViews>
    <sheetView showGridLines="0" tabSelected="1" zoomScale="80" zoomScaleNormal="80" workbookViewId="0" topLeftCell="A1">
      <pane xSplit="2" ySplit="13" topLeftCell="C14" activePane="bottomRight" state="frozen"/>
      <selection pane="topLeft" activeCell="C1" sqref="C1"/>
      <selection pane="bottomLeft" activeCell="C1" sqref="C1"/>
      <selection pane="topRight" activeCell="C1" sqref="C1"/>
      <selection pane="bottomRight" activeCell="I1" sqref="I1"/>
    </sheetView>
  </sheetViews>
  <sheetFormatPr defaultColWidth="9.14285714285714" defaultRowHeight="12.75"/>
  <cols>
    <col min="1" max="1" width="22.1428571428571" style="44" customWidth="1"/>
    <col min="2" max="2" width="19.5714285714286" style="57" customWidth="1"/>
    <col min="3" max="3" width="16.4285714285714" style="44" bestFit="1" customWidth="1"/>
    <col min="4" max="4" width="13" style="44" customWidth="1"/>
    <col min="5" max="5" width="17.1428571428571" style="44" bestFit="1" customWidth="1"/>
    <col min="6" max="6" width="23.7142857142857" style="44" bestFit="1" customWidth="1"/>
    <col min="7" max="7" width="21.7142857142857" style="44" bestFit="1" customWidth="1"/>
    <col min="8" max="8" width="19.8571428571429" style="44" bestFit="1" customWidth="1"/>
    <col min="9" max="9" width="15.8571428571429" style="44" customWidth="1"/>
    <col min="10" max="10" width="15.8571428571429" style="44" bestFit="1" customWidth="1"/>
    <col min="11" max="11" width="16.4285714285714" style="44" bestFit="1" customWidth="1"/>
    <col min="12" max="12" width="1.57142857142857" style="44" customWidth="1"/>
    <col min="13" max="13" width="38.5714285714286" style="44" customWidth="1"/>
    <col min="14" max="15" width="13" style="44" bestFit="1" customWidth="1"/>
    <col min="16" max="16" width="10.8571428571429" style="44" bestFit="1" customWidth="1"/>
    <col min="17" max="16384" width="9.14285714285714" style="44"/>
  </cols>
  <sheetData>
    <row r="1" ht="15">
      <c r="C1" t="s">
        <v>372</v>
      </c>
    </row>
    <row r="2" ht="15">
      <c r="C2" t="s">
        <v>366</v>
      </c>
    </row>
    <row r="3" spans="1:2" ht="19.5">
      <c r="A3" s="43" t="s">
        <v>48</v>
      </c>
      <c r="B3" s="44"/>
    </row>
    <row r="4" spans="1:9" ht="19.5" hidden="1">
      <c r="A4" s="45"/>
      <c r="B4" s="44"/>
      <c r="I4" s="46"/>
    </row>
    <row r="5" spans="1:2" ht="12.75">
      <c r="A5" s="47"/>
      <c r="B5" s="44"/>
    </row>
    <row r="6" ht="12.75">
      <c r="B6" s="44"/>
    </row>
    <row r="7" spans="1:11" ht="15.75" thickBot="1">
      <c r="A7" s="44" t="s">
        <v>49</v>
      </c>
      <c r="B7" s="48" t="s">
        <v>9</v>
      </c>
      <c r="D7" s="49"/>
      <c r="I7" s="50" t="s">
        <v>50</v>
      </c>
      <c r="J7" s="51">
        <v>44133</v>
      </c>
      <c r="K7" s="52"/>
    </row>
    <row r="8" spans="1:13" ht="15.75" thickBot="1">
      <c r="A8" s="44" t="s">
        <v>51</v>
      </c>
      <c r="B8" s="53" t="s">
        <v>373</v>
      </c>
      <c r="D8" s="49"/>
      <c r="E8" s="52"/>
      <c r="I8" s="54" t="s">
        <v>52</v>
      </c>
      <c r="J8" s="55" t="s">
        <v>376</v>
      </c>
      <c r="M8" s="56"/>
    </row>
    <row r="9" spans="1:4" ht="15">
      <c r="A9" s="44" t="s">
        <v>53</v>
      </c>
      <c r="B9" s="44" t="s">
        <v>375</v>
      </c>
      <c r="D9" s="49"/>
    </row>
    <row r="10" spans="4:5" ht="13.5" thickBot="1">
      <c r="D10" s="58"/>
      <c r="E10" s="58"/>
    </row>
    <row r="11" spans="1:13" ht="39" thickBot="1">
      <c r="A11" s="59" t="s">
        <v>54</v>
      </c>
      <c r="B11" s="60"/>
      <c r="C11" s="61" t="s">
        <v>55</v>
      </c>
      <c r="D11" s="61"/>
      <c r="E11" s="62" t="s">
        <v>56</v>
      </c>
      <c r="F11" s="61"/>
      <c r="G11" s="59"/>
      <c r="H11" s="59"/>
      <c r="I11" s="141" t="s">
        <v>57</v>
      </c>
      <c r="J11" s="142"/>
      <c r="K11" s="143"/>
      <c r="L11" s="63"/>
      <c r="M11" s="60"/>
    </row>
    <row r="12" spans="1:13" ht="25.5">
      <c r="A12" s="64" t="s">
        <v>58</v>
      </c>
      <c r="B12" s="65" t="s">
        <v>59</v>
      </c>
      <c r="C12" s="66">
        <f>+$J$7</f>
        <v>44133</v>
      </c>
      <c r="D12" s="67" t="s">
        <v>60</v>
      </c>
      <c r="E12" s="66">
        <f>+$J$7</f>
        <v>44133</v>
      </c>
      <c r="F12" s="68" t="s">
        <v>61</v>
      </c>
      <c r="G12" s="69" t="s">
        <v>62</v>
      </c>
      <c r="H12" s="70" t="s">
        <v>63</v>
      </c>
      <c r="I12" s="71" t="s">
        <v>64</v>
      </c>
      <c r="J12" s="72" t="s">
        <v>65</v>
      </c>
      <c r="K12" s="71" t="s">
        <v>66</v>
      </c>
      <c r="L12" s="73"/>
      <c r="M12" s="65" t="s">
        <v>67</v>
      </c>
    </row>
    <row r="13" spans="1:13" ht="13.5" thickBot="1">
      <c r="A13" s="74"/>
      <c r="B13" s="75"/>
      <c r="C13" s="76"/>
      <c r="D13" s="76"/>
      <c r="E13" s="76" t="s">
        <v>68</v>
      </c>
      <c r="F13" s="76" t="s">
        <v>69</v>
      </c>
      <c r="G13" s="76" t="s">
        <v>70</v>
      </c>
      <c r="H13" s="76" t="s">
        <v>71</v>
      </c>
      <c r="I13" s="76" t="s">
        <v>72</v>
      </c>
      <c r="J13" s="77" t="s">
        <v>73</v>
      </c>
      <c r="K13" s="76" t="s">
        <v>74</v>
      </c>
      <c r="L13" s="74"/>
      <c r="M13" s="78"/>
    </row>
    <row r="14" spans="1:13" ht="12.75">
      <c r="A14" s="79"/>
      <c r="B14" s="80"/>
      <c r="C14" s="81"/>
      <c r="D14" s="81"/>
      <c r="E14" s="81"/>
      <c r="F14" s="82"/>
      <c r="G14" s="82"/>
      <c r="H14" s="82"/>
      <c r="I14" s="82"/>
      <c r="J14" s="83"/>
      <c r="K14" s="82"/>
      <c r="L14" s="84"/>
      <c r="M14" s="85"/>
    </row>
    <row r="15" spans="1:16" ht="12.75">
      <c r="A15" s="86" t="s">
        <v>75</v>
      </c>
      <c r="B15" s="87">
        <v>5270700</v>
      </c>
      <c r="C15" s="88">
        <v>130202.10000000001</v>
      </c>
      <c r="D15" s="88">
        <v>0</v>
      </c>
      <c r="E15" s="89">
        <f>+C15+D15</f>
        <v>130202.10</v>
      </c>
      <c r="F15" s="88">
        <f>I15-E15</f>
        <v>792906.86</v>
      </c>
      <c r="G15" s="90">
        <f>E15+F15</f>
        <v>923108.96</v>
      </c>
      <c r="H15" s="91"/>
      <c r="I15" s="88">
        <v>923108.95999999996</v>
      </c>
      <c r="J15" s="92">
        <f>I15*0.02</f>
        <v>18462.179199999999</v>
      </c>
      <c r="K15" s="93">
        <f>I15-J15</f>
        <v>904646.78079999995</v>
      </c>
      <c r="L15" s="94"/>
      <c r="M15" s="95" t="s">
        <v>104</v>
      </c>
      <c r="N15" s="96"/>
      <c r="P15" s="52"/>
    </row>
    <row r="16" spans="1:16" ht="12.75">
      <c r="A16" s="86" t="s">
        <v>76</v>
      </c>
      <c r="B16" s="87">
        <v>5270700</v>
      </c>
      <c r="C16" s="88">
        <v>139922.04999999999</v>
      </c>
      <c r="D16" s="88">
        <v>0</v>
      </c>
      <c r="E16" s="89">
        <f>+C16+D16</f>
        <v>139922.04999999999</v>
      </c>
      <c r="F16" s="88">
        <f>I16-E16</f>
        <v>751837.79</v>
      </c>
      <c r="G16" s="90">
        <f t="shared" si="0" ref="G16:G22">E16+F16</f>
        <v>891759.84000000008</v>
      </c>
      <c r="H16" s="91"/>
      <c r="I16" s="88">
        <v>891759.84000000008</v>
      </c>
      <c r="J16" s="92">
        <f t="shared" si="1" ref="J16:J20">I16*0.02</f>
        <v>17835.196800000002</v>
      </c>
      <c r="K16" s="93">
        <f t="shared" si="2" ref="K16:K22">I16-J16</f>
        <v>873924.64320000005</v>
      </c>
      <c r="L16" s="94"/>
      <c r="M16" s="95" t="s">
        <v>105</v>
      </c>
      <c r="N16" s="96"/>
      <c r="P16" s="52"/>
    </row>
    <row r="17" spans="1:16" ht="12.75">
      <c r="A17" s="86" t="s">
        <v>77</v>
      </c>
      <c r="B17" s="87">
        <v>5751300</v>
      </c>
      <c r="C17" s="88">
        <v>0</v>
      </c>
      <c r="D17" s="89"/>
      <c r="E17" s="89">
        <f t="shared" si="3" ref="E17:E22">+C17+D17</f>
        <v>0</v>
      </c>
      <c r="F17" s="88">
        <f>I17-E17</f>
        <v>7991406.0800000001</v>
      </c>
      <c r="G17" s="90">
        <f t="shared" si="0"/>
        <v>7991406.0800000001</v>
      </c>
      <c r="H17" s="91"/>
      <c r="I17" s="88">
        <v>7991406.0800000001</v>
      </c>
      <c r="J17" s="92">
        <f t="shared" si="1"/>
        <v>159828.12160000001</v>
      </c>
      <c r="K17" s="93">
        <f t="shared" si="2"/>
        <v>7831577.9583999999</v>
      </c>
      <c r="L17" s="94"/>
      <c r="M17" s="95"/>
      <c r="N17" s="96"/>
      <c r="P17" s="52"/>
    </row>
    <row r="18" spans="1:16" ht="12.75">
      <c r="A18" s="86" t="s">
        <v>78</v>
      </c>
      <c r="B18" s="87">
        <v>5751400</v>
      </c>
      <c r="C18" s="88">
        <v>0</v>
      </c>
      <c r="D18" s="89"/>
      <c r="E18" s="89">
        <f t="shared" si="3"/>
        <v>0</v>
      </c>
      <c r="F18" s="88">
        <f t="shared" si="4" ref="F18:F22">I18-E18</f>
        <v>1476000</v>
      </c>
      <c r="G18" s="90">
        <f t="shared" si="0"/>
        <v>1476000</v>
      </c>
      <c r="H18" s="91"/>
      <c r="I18" s="88">
        <v>1476000</v>
      </c>
      <c r="J18" s="92"/>
      <c r="K18" s="93">
        <f t="shared" si="2"/>
        <v>1476000</v>
      </c>
      <c r="L18" s="94"/>
      <c r="M18" s="95"/>
      <c r="N18" s="96"/>
      <c r="P18" s="52"/>
    </row>
    <row r="19" spans="1:16" ht="12.75">
      <c r="A19" s="86" t="s">
        <v>79</v>
      </c>
      <c r="B19" s="87">
        <v>5401710</v>
      </c>
      <c r="C19" s="88">
        <v>604.90000000000009</v>
      </c>
      <c r="D19" s="89"/>
      <c r="E19" s="89">
        <f t="shared" si="3"/>
        <v>604.90000000000009</v>
      </c>
      <c r="F19" s="88">
        <f t="shared" si="4"/>
        <v>513095.10</v>
      </c>
      <c r="G19" s="90">
        <f t="shared" si="0"/>
        <v>513700</v>
      </c>
      <c r="H19" s="91"/>
      <c r="I19" s="88">
        <v>513700</v>
      </c>
      <c r="J19" s="92">
        <f t="shared" si="1"/>
        <v>10274</v>
      </c>
      <c r="K19" s="93">
        <f t="shared" si="2"/>
        <v>503426</v>
      </c>
      <c r="L19" s="94"/>
      <c r="M19" s="95"/>
      <c r="N19" s="96"/>
      <c r="P19" s="52"/>
    </row>
    <row r="20" spans="1:16" ht="12.75">
      <c r="A20" s="86" t="s">
        <v>80</v>
      </c>
      <c r="B20" s="87">
        <v>5400100</v>
      </c>
      <c r="C20" s="88">
        <v>69206.239999999991</v>
      </c>
      <c r="D20" s="89"/>
      <c r="E20" s="89">
        <f t="shared" si="3"/>
        <v>69206.239999999991</v>
      </c>
      <c r="F20" s="88">
        <f t="shared" si="4"/>
        <v>180793.76</v>
      </c>
      <c r="G20" s="90">
        <f>E20</f>
        <v>69206.239999999991</v>
      </c>
      <c r="H20" s="91"/>
      <c r="I20" s="88">
        <v>250000</v>
      </c>
      <c r="J20" s="92">
        <f t="shared" si="1"/>
        <v>5000</v>
      </c>
      <c r="K20" s="93">
        <f t="shared" si="2"/>
        <v>245000</v>
      </c>
      <c r="L20" s="94"/>
      <c r="M20" s="95"/>
      <c r="N20" s="96"/>
      <c r="P20" s="52"/>
    </row>
    <row r="21" spans="1:16" ht="12.75">
      <c r="A21" s="86" t="s">
        <v>81</v>
      </c>
      <c r="B21" s="87">
        <v>5600000</v>
      </c>
      <c r="C21" s="88">
        <v>0</v>
      </c>
      <c r="D21" s="89"/>
      <c r="E21" s="89">
        <f t="shared" si="3"/>
        <v>0</v>
      </c>
      <c r="F21" s="88">
        <f t="shared" si="4"/>
        <v>1500000</v>
      </c>
      <c r="G21" s="90">
        <f t="shared" si="0"/>
        <v>1500000</v>
      </c>
      <c r="H21" s="91"/>
      <c r="I21" s="88">
        <v>1500000</v>
      </c>
      <c r="J21" s="92"/>
      <c r="K21" s="93">
        <f t="shared" si="2"/>
        <v>1500000</v>
      </c>
      <c r="L21" s="94"/>
      <c r="M21" s="95"/>
      <c r="N21" s="96"/>
      <c r="P21" s="52"/>
    </row>
    <row r="22" spans="1:16" ht="13.5" thickBot="1">
      <c r="A22" s="97" t="s">
        <v>82</v>
      </c>
      <c r="B22" s="98">
        <v>5600500</v>
      </c>
      <c r="C22" s="88">
        <v>0</v>
      </c>
      <c r="D22" s="89"/>
      <c r="E22" s="89">
        <f t="shared" si="3"/>
        <v>0</v>
      </c>
      <c r="F22" s="88">
        <f t="shared" si="4"/>
        <v>135459.7488</v>
      </c>
      <c r="G22" s="90">
        <f t="shared" si="0"/>
        <v>135459.7488</v>
      </c>
      <c r="H22" s="91"/>
      <c r="I22" s="88">
        <v>135459.7488</v>
      </c>
      <c r="J22" s="92">
        <f>SUM(J15:J21)*0.2</f>
        <v>42279.899520000006</v>
      </c>
      <c r="K22" s="93">
        <f t="shared" si="2"/>
        <v>93179.849279999995</v>
      </c>
      <c r="L22" s="99"/>
      <c r="M22" s="100"/>
      <c r="N22" s="96"/>
      <c r="P22" s="52"/>
    </row>
    <row r="23" spans="3:16" ht="13.5" thickBot="1">
      <c r="C23" s="101"/>
      <c r="D23" s="101"/>
      <c r="E23" s="101"/>
      <c r="F23" s="101"/>
      <c r="G23" s="101"/>
      <c r="H23" s="102"/>
      <c r="I23" s="102"/>
      <c r="J23" s="52"/>
      <c r="K23" s="101"/>
      <c r="M23" s="83"/>
      <c r="P23" s="52"/>
    </row>
    <row r="24" spans="2:16" ht="13.5" thickBot="1">
      <c r="B24" s="103" t="s">
        <v>83</v>
      </c>
      <c r="C24" s="104">
        <f t="shared" si="5" ref="C24:K24">SUM(C15:C22)</f>
        <v>339935.29000000004</v>
      </c>
      <c r="D24" s="104">
        <f t="shared" si="5"/>
        <v>0</v>
      </c>
      <c r="E24" s="104">
        <f t="shared" si="5"/>
        <v>339935.29000000004</v>
      </c>
      <c r="F24" s="104">
        <f t="shared" si="5"/>
        <v>13341499.3388</v>
      </c>
      <c r="G24" s="104">
        <f t="shared" si="5"/>
        <v>13500640.868800001</v>
      </c>
      <c r="H24" s="105">
        <f t="shared" si="5"/>
        <v>0</v>
      </c>
      <c r="I24" s="104">
        <f t="shared" si="5"/>
        <v>13681434.628800001</v>
      </c>
      <c r="J24" s="106">
        <f>SUM(J15:J22)</f>
        <v>253679.39712000001</v>
      </c>
      <c r="K24" s="104">
        <f t="shared" si="5"/>
        <v>13427755.23168</v>
      </c>
      <c r="M24" s="107" t="s">
        <v>84</v>
      </c>
      <c r="P24" s="52"/>
    </row>
    <row r="25" spans="2:13" ht="13.5" thickBot="1">
      <c r="B25" s="108"/>
      <c r="C25" s="109"/>
      <c r="D25" s="109"/>
      <c r="E25" s="109"/>
      <c r="F25" s="109"/>
      <c r="G25" s="109"/>
      <c r="H25" s="110"/>
      <c r="I25" s="110"/>
      <c r="J25" s="110"/>
      <c r="K25" s="110"/>
      <c r="M25" s="107"/>
    </row>
    <row r="26" spans="1:13" ht="13.5" thickBot="1">
      <c r="A26" s="59" t="s">
        <v>85</v>
      </c>
      <c r="B26" s="60"/>
      <c r="C26" s="61" t="s">
        <v>55</v>
      </c>
      <c r="D26" s="61"/>
      <c r="E26" s="61"/>
      <c r="F26" s="61"/>
      <c r="G26" s="59"/>
      <c r="H26" s="59"/>
      <c r="I26" s="141" t="s">
        <v>57</v>
      </c>
      <c r="J26" s="142"/>
      <c r="K26" s="143"/>
      <c r="L26" s="63"/>
      <c r="M26" s="60"/>
    </row>
    <row r="27" spans="1:13" ht="25.5">
      <c r="A27" s="64" t="str">
        <f>A12</f>
        <v>ACCOUNT Description</v>
      </c>
      <c r="B27" s="65" t="str">
        <f>B12</f>
        <v>ACCOUNT Group</v>
      </c>
      <c r="C27" s="66">
        <f>+$J$7</f>
        <v>44133</v>
      </c>
      <c r="D27" s="67" t="s">
        <v>60</v>
      </c>
      <c r="E27" s="66"/>
      <c r="F27" s="68" t="s">
        <v>61</v>
      </c>
      <c r="G27" s="69" t="s">
        <v>62</v>
      </c>
      <c r="H27" s="70" t="s">
        <v>63</v>
      </c>
      <c r="I27" s="71" t="s">
        <v>64</v>
      </c>
      <c r="J27" s="72" t="s">
        <v>65</v>
      </c>
      <c r="K27" s="71" t="s">
        <v>66</v>
      </c>
      <c r="L27" s="73"/>
      <c r="M27" s="65" t="s">
        <v>86</v>
      </c>
    </row>
    <row r="28" spans="1:13" ht="13.5" thickBot="1">
      <c r="A28" s="74"/>
      <c r="B28" s="75"/>
      <c r="C28" s="76"/>
      <c r="D28" s="76"/>
      <c r="E28" s="76" t="s">
        <v>68</v>
      </c>
      <c r="F28" s="76" t="s">
        <v>69</v>
      </c>
      <c r="G28" s="76" t="s">
        <v>70</v>
      </c>
      <c r="H28" s="76" t="s">
        <v>71</v>
      </c>
      <c r="I28" s="76" t="s">
        <v>72</v>
      </c>
      <c r="J28" s="77" t="s">
        <v>73</v>
      </c>
      <c r="K28" s="76" t="s">
        <v>74</v>
      </c>
      <c r="L28" s="74"/>
      <c r="M28" s="78"/>
    </row>
    <row r="29" spans="1:13" ht="12.75">
      <c r="A29" s="79"/>
      <c r="B29" s="80"/>
      <c r="C29" s="81"/>
      <c r="D29" s="81"/>
      <c r="E29" s="81"/>
      <c r="F29" s="82"/>
      <c r="G29" s="82"/>
      <c r="H29" s="82"/>
      <c r="I29" s="82"/>
      <c r="J29" s="83"/>
      <c r="K29" s="82"/>
      <c r="L29" s="84"/>
      <c r="M29" s="85"/>
    </row>
    <row r="30" spans="1:13" ht="12.75">
      <c r="A30" s="86" t="s">
        <v>75</v>
      </c>
      <c r="B30" s="87">
        <f>+B15</f>
        <v>5270700</v>
      </c>
      <c r="C30" s="88">
        <v>0</v>
      </c>
      <c r="D30" s="88"/>
      <c r="E30" s="88">
        <f>+C30+D30</f>
        <v>0</v>
      </c>
      <c r="F30" s="90"/>
      <c r="G30" s="90">
        <f>+F30+E30</f>
        <v>0</v>
      </c>
      <c r="H30" s="90">
        <f>+I30-G30</f>
        <v>12000</v>
      </c>
      <c r="I30" s="88">
        <v>12000</v>
      </c>
      <c r="J30" s="92">
        <v>0</v>
      </c>
      <c r="K30" s="90">
        <f>I30-J30</f>
        <v>12000</v>
      </c>
      <c r="L30" s="94"/>
      <c r="M30" s="95"/>
    </row>
    <row r="31" spans="1:13" ht="12.75">
      <c r="A31" s="86" t="s">
        <v>76</v>
      </c>
      <c r="B31" s="87">
        <f t="shared" si="6" ref="B31:B37">+B16</f>
        <v>5270700</v>
      </c>
      <c r="C31" s="88">
        <v>0</v>
      </c>
      <c r="D31" s="88"/>
      <c r="E31" s="88">
        <f t="shared" si="7" ref="E31:E37">+C31+D31</f>
        <v>0</v>
      </c>
      <c r="F31" s="90"/>
      <c r="G31" s="90">
        <f t="shared" si="8" ref="G31:G37">+F31+E31</f>
        <v>0</v>
      </c>
      <c r="H31" s="90">
        <f t="shared" si="9" ref="H31:H37">+I31-G31</f>
        <v>8000</v>
      </c>
      <c r="I31" s="88">
        <v>8000</v>
      </c>
      <c r="J31" s="92">
        <v>0</v>
      </c>
      <c r="K31" s="90">
        <f t="shared" si="10" ref="K31:K36">I31-J31</f>
        <v>8000</v>
      </c>
      <c r="L31" s="94"/>
      <c r="M31" s="95"/>
    </row>
    <row r="32" spans="1:13" ht="12.75">
      <c r="A32" s="86" t="s">
        <v>77</v>
      </c>
      <c r="B32" s="87">
        <f t="shared" si="6"/>
        <v>5751300</v>
      </c>
      <c r="C32" s="88">
        <v>0</v>
      </c>
      <c r="D32" s="88"/>
      <c r="E32" s="88">
        <f t="shared" si="7"/>
        <v>0</v>
      </c>
      <c r="F32" s="90"/>
      <c r="G32" s="90">
        <f t="shared" si="8"/>
        <v>0</v>
      </c>
      <c r="H32" s="90">
        <f t="shared" si="9"/>
        <v>230000</v>
      </c>
      <c r="I32" s="88">
        <v>230000</v>
      </c>
      <c r="J32" s="92">
        <v>0</v>
      </c>
      <c r="K32" s="90">
        <f t="shared" si="10"/>
        <v>230000</v>
      </c>
      <c r="L32" s="94"/>
      <c r="M32" s="95"/>
    </row>
    <row r="33" spans="1:13" ht="12.75">
      <c r="A33" s="86" t="s">
        <v>78</v>
      </c>
      <c r="B33" s="87">
        <f t="shared" si="6"/>
        <v>5751400</v>
      </c>
      <c r="C33" s="88">
        <v>0</v>
      </c>
      <c r="D33" s="88"/>
      <c r="E33" s="88">
        <f t="shared" si="7"/>
        <v>0</v>
      </c>
      <c r="F33" s="90"/>
      <c r="G33" s="90">
        <f t="shared" si="8"/>
        <v>0</v>
      </c>
      <c r="H33" s="90">
        <f t="shared" si="9"/>
        <v>0</v>
      </c>
      <c r="I33" s="88">
        <v>0</v>
      </c>
      <c r="J33" s="92"/>
      <c r="K33" s="90">
        <f t="shared" si="10"/>
        <v>0</v>
      </c>
      <c r="L33" s="94"/>
      <c r="M33" s="95"/>
    </row>
    <row r="34" spans="1:13" ht="12.75">
      <c r="A34" s="86" t="s">
        <v>79</v>
      </c>
      <c r="B34" s="87">
        <f t="shared" si="6"/>
        <v>5401710</v>
      </c>
      <c r="C34" s="88">
        <v>0</v>
      </c>
      <c r="D34" s="88"/>
      <c r="E34" s="88">
        <f t="shared" si="7"/>
        <v>0</v>
      </c>
      <c r="F34" s="90"/>
      <c r="G34" s="90">
        <f t="shared" si="8"/>
        <v>0</v>
      </c>
      <c r="H34" s="90">
        <f t="shared" si="9"/>
        <v>0</v>
      </c>
      <c r="I34" s="88">
        <f>G34</f>
        <v>0</v>
      </c>
      <c r="J34" s="92"/>
      <c r="K34" s="90">
        <f t="shared" si="10"/>
        <v>0</v>
      </c>
      <c r="L34" s="94"/>
      <c r="M34" s="95"/>
    </row>
    <row r="35" spans="1:13" ht="12.75">
      <c r="A35" s="86" t="s">
        <v>80</v>
      </c>
      <c r="B35" s="87">
        <f t="shared" si="6"/>
        <v>5400100</v>
      </c>
      <c r="C35" s="88">
        <v>0</v>
      </c>
      <c r="D35" s="88"/>
      <c r="E35" s="88">
        <f t="shared" si="7"/>
        <v>0</v>
      </c>
      <c r="F35" s="90"/>
      <c r="G35" s="90">
        <f t="shared" si="8"/>
        <v>0</v>
      </c>
      <c r="H35" s="90">
        <f t="shared" si="9"/>
        <v>0</v>
      </c>
      <c r="I35" s="88">
        <v>0</v>
      </c>
      <c r="J35" s="92">
        <v>0</v>
      </c>
      <c r="K35" s="90">
        <f t="shared" si="10"/>
        <v>0</v>
      </c>
      <c r="L35" s="94"/>
      <c r="M35" s="95"/>
    </row>
    <row r="36" spans="1:13" ht="12.75">
      <c r="A36" s="86" t="s">
        <v>81</v>
      </c>
      <c r="B36" s="87">
        <f t="shared" si="6"/>
        <v>5600000</v>
      </c>
      <c r="C36" s="88">
        <v>0</v>
      </c>
      <c r="D36" s="88"/>
      <c r="E36" s="88">
        <f t="shared" si="7"/>
        <v>0</v>
      </c>
      <c r="F36" s="90"/>
      <c r="G36" s="90">
        <f t="shared" si="8"/>
        <v>0</v>
      </c>
      <c r="H36" s="90">
        <f t="shared" si="9"/>
        <v>0</v>
      </c>
      <c r="I36" s="88">
        <f>G36</f>
        <v>0</v>
      </c>
      <c r="J36" s="92"/>
      <c r="K36" s="90">
        <f t="shared" si="10"/>
        <v>0</v>
      </c>
      <c r="L36" s="94"/>
      <c r="M36" s="95"/>
    </row>
    <row r="37" spans="1:13" ht="13.5" thickBot="1">
      <c r="A37" s="97" t="s">
        <v>82</v>
      </c>
      <c r="B37" s="87">
        <f t="shared" si="6"/>
        <v>5600500</v>
      </c>
      <c r="C37" s="88">
        <v>0</v>
      </c>
      <c r="D37" s="88"/>
      <c r="E37" s="88">
        <f t="shared" si="7"/>
        <v>0</v>
      </c>
      <c r="F37" s="90"/>
      <c r="G37" s="90">
        <f t="shared" si="8"/>
        <v>0</v>
      </c>
      <c r="H37" s="90">
        <f t="shared" si="9"/>
        <v>0</v>
      </c>
      <c r="I37" s="88">
        <f>G37</f>
        <v>0</v>
      </c>
      <c r="J37" s="92"/>
      <c r="K37" s="90">
        <f t="shared" si="11" ref="K37">+I37-J37</f>
        <v>0</v>
      </c>
      <c r="L37" s="99"/>
      <c r="M37" s="100"/>
    </row>
    <row r="38" spans="3:13" ht="13.5" thickBot="1">
      <c r="C38" s="101"/>
      <c r="D38" s="101"/>
      <c r="E38" s="101"/>
      <c r="F38" s="101"/>
      <c r="G38" s="101"/>
      <c r="H38" s="101"/>
      <c r="I38" s="88">
        <f>E38</f>
        <v>0</v>
      </c>
      <c r="J38" s="96"/>
      <c r="K38" s="101"/>
      <c r="M38" s="83"/>
    </row>
    <row r="39" spans="2:13" ht="13.5" thickBot="1">
      <c r="B39" s="103" t="s">
        <v>27</v>
      </c>
      <c r="C39" s="104">
        <f>SUM(C30:C37)</f>
        <v>0</v>
      </c>
      <c r="D39" s="104">
        <f>SUM(D30:D38)</f>
        <v>0</v>
      </c>
      <c r="E39" s="104">
        <f>SUM(E30:E38)</f>
        <v>0</v>
      </c>
      <c r="F39" s="104">
        <f t="shared" si="12" ref="F39:K39">SUM(F30:F37)</f>
        <v>0</v>
      </c>
      <c r="G39" s="104">
        <f t="shared" si="12"/>
        <v>0</v>
      </c>
      <c r="H39" s="104">
        <f t="shared" si="12"/>
        <v>250000</v>
      </c>
      <c r="I39" s="104">
        <f t="shared" si="12"/>
        <v>250000</v>
      </c>
      <c r="J39" s="106">
        <f t="shared" si="12"/>
        <v>0</v>
      </c>
      <c r="K39" s="104">
        <f t="shared" si="12"/>
        <v>250000</v>
      </c>
      <c r="M39" s="107" t="s">
        <v>84</v>
      </c>
    </row>
    <row r="40" spans="2:13" ht="13.5" thickBot="1">
      <c r="B40" s="108"/>
      <c r="C40" s="110"/>
      <c r="D40" s="110"/>
      <c r="E40" s="110"/>
      <c r="F40" s="110"/>
      <c r="G40" s="110"/>
      <c r="H40" s="110"/>
      <c r="I40" s="110"/>
      <c r="J40" s="110"/>
      <c r="K40" s="110"/>
      <c r="M40" s="107"/>
    </row>
    <row r="41" spans="1:13" ht="39" thickBot="1">
      <c r="A41" s="59" t="s">
        <v>88</v>
      </c>
      <c r="B41" s="60"/>
      <c r="C41" s="61" t="s">
        <v>55</v>
      </c>
      <c r="D41" s="61"/>
      <c r="E41" s="62" t="s">
        <v>56</v>
      </c>
      <c r="F41" s="61"/>
      <c r="G41" s="59"/>
      <c r="H41" s="59"/>
      <c r="I41" s="141" t="s">
        <v>57</v>
      </c>
      <c r="J41" s="142"/>
      <c r="K41" s="143"/>
      <c r="L41" s="63"/>
      <c r="M41" s="60"/>
    </row>
    <row r="42" spans="1:13" ht="25.5">
      <c r="A42" s="64" t="str">
        <f>A12</f>
        <v>ACCOUNT Description</v>
      </c>
      <c r="B42" s="65" t="str">
        <f>B12</f>
        <v>ACCOUNT Group</v>
      </c>
      <c r="C42" s="66">
        <f>+$J$7</f>
        <v>44133</v>
      </c>
      <c r="D42" s="67" t="s">
        <v>60</v>
      </c>
      <c r="E42" s="66">
        <f>+$J$7</f>
        <v>44133</v>
      </c>
      <c r="F42" s="68" t="s">
        <v>61</v>
      </c>
      <c r="G42" s="69" t="s">
        <v>62</v>
      </c>
      <c r="H42" s="70" t="s">
        <v>63</v>
      </c>
      <c r="I42" s="71" t="s">
        <v>64</v>
      </c>
      <c r="J42" s="72" t="s">
        <v>65</v>
      </c>
      <c r="K42" s="71" t="s">
        <v>66</v>
      </c>
      <c r="L42" s="73"/>
      <c r="M42" s="65" t="s">
        <v>86</v>
      </c>
    </row>
    <row r="43" spans="1:13" ht="13.5" thickBot="1">
      <c r="A43" s="74"/>
      <c r="B43" s="75"/>
      <c r="C43" s="76"/>
      <c r="D43" s="76"/>
      <c r="E43" s="76" t="s">
        <v>68</v>
      </c>
      <c r="F43" s="76" t="s">
        <v>69</v>
      </c>
      <c r="G43" s="76" t="s">
        <v>70</v>
      </c>
      <c r="H43" s="76" t="s">
        <v>71</v>
      </c>
      <c r="I43" s="76" t="s">
        <v>72</v>
      </c>
      <c r="J43" s="77" t="s">
        <v>73</v>
      </c>
      <c r="K43" s="76" t="s">
        <v>74</v>
      </c>
      <c r="L43" s="74"/>
      <c r="M43" s="78"/>
    </row>
    <row r="44" spans="1:13" ht="12.75">
      <c r="A44" s="79"/>
      <c r="B44" s="80"/>
      <c r="C44" s="81"/>
      <c r="D44" s="81"/>
      <c r="E44" s="81"/>
      <c r="F44" s="82"/>
      <c r="G44" s="82"/>
      <c r="H44" s="82"/>
      <c r="I44" s="82"/>
      <c r="J44" s="83"/>
      <c r="K44" s="82"/>
      <c r="L44" s="84"/>
      <c r="M44" s="85"/>
    </row>
    <row r="45" spans="1:13" ht="12.75">
      <c r="A45" s="86" t="s">
        <v>75</v>
      </c>
      <c r="B45" s="111">
        <f>+B30</f>
        <v>5270700</v>
      </c>
      <c r="C45" s="90">
        <f>+C15+C30</f>
        <v>130202.10</v>
      </c>
      <c r="D45" s="90">
        <f>+D15+D30</f>
        <v>0</v>
      </c>
      <c r="E45" s="90">
        <f t="shared" si="13" ref="E45:J45">+E15+E30</f>
        <v>130202.10</v>
      </c>
      <c r="F45" s="90">
        <f t="shared" si="13"/>
        <v>792906.86</v>
      </c>
      <c r="G45" s="90">
        <f t="shared" si="13"/>
        <v>923108.96</v>
      </c>
      <c r="H45" s="90">
        <f t="shared" si="13"/>
        <v>12000</v>
      </c>
      <c r="I45" s="90">
        <f t="shared" si="13"/>
        <v>935108.96</v>
      </c>
      <c r="J45" s="112">
        <f t="shared" si="13"/>
        <v>18462.179199999999</v>
      </c>
      <c r="K45" s="90">
        <f>+K15+K30</f>
        <v>916646.78079999995</v>
      </c>
      <c r="L45" s="94"/>
      <c r="M45" s="95"/>
    </row>
    <row r="46" spans="1:13" ht="12.75">
      <c r="A46" s="86" t="s">
        <v>76</v>
      </c>
      <c r="B46" s="111">
        <f t="shared" si="14" ref="B46:B52">+B31</f>
        <v>5270700</v>
      </c>
      <c r="C46" s="90">
        <f t="shared" si="15" ref="C46:K52">+C16+C31</f>
        <v>139922.04999999999</v>
      </c>
      <c r="D46" s="90">
        <f t="shared" si="15"/>
        <v>0</v>
      </c>
      <c r="E46" s="90">
        <f t="shared" si="15"/>
        <v>139922.04999999999</v>
      </c>
      <c r="F46" s="90">
        <f t="shared" si="15"/>
        <v>751837.79</v>
      </c>
      <c r="G46" s="90">
        <f t="shared" si="15"/>
        <v>891759.84000000008</v>
      </c>
      <c r="H46" s="90">
        <f t="shared" si="15"/>
        <v>8000</v>
      </c>
      <c r="I46" s="90">
        <f t="shared" si="15"/>
        <v>899759.84000000008</v>
      </c>
      <c r="J46" s="112">
        <f t="shared" si="15"/>
        <v>17835.196800000002</v>
      </c>
      <c r="K46" s="90">
        <f t="shared" si="15"/>
        <v>881924.64320000005</v>
      </c>
      <c r="L46" s="94"/>
      <c r="M46" s="95"/>
    </row>
    <row r="47" spans="1:13" ht="12.75">
      <c r="A47" s="86" t="s">
        <v>77</v>
      </c>
      <c r="B47" s="111">
        <f t="shared" si="14"/>
        <v>5751300</v>
      </c>
      <c r="C47" s="90">
        <f t="shared" si="15"/>
        <v>0</v>
      </c>
      <c r="D47" s="90"/>
      <c r="E47" s="90">
        <f t="shared" si="15"/>
        <v>0</v>
      </c>
      <c r="F47" s="90">
        <f t="shared" si="15"/>
        <v>7991406.0800000001</v>
      </c>
      <c r="G47" s="90">
        <f t="shared" si="15"/>
        <v>7991406.0800000001</v>
      </c>
      <c r="H47" s="90">
        <f t="shared" si="15"/>
        <v>230000</v>
      </c>
      <c r="I47" s="90">
        <f t="shared" si="15"/>
        <v>8221406.0800000001</v>
      </c>
      <c r="J47" s="112">
        <f t="shared" si="15"/>
        <v>159828.12160000001</v>
      </c>
      <c r="K47" s="90">
        <f t="shared" si="15"/>
        <v>8061577.9583999999</v>
      </c>
      <c r="L47" s="94"/>
      <c r="M47" s="95"/>
    </row>
    <row r="48" spans="1:13" ht="12.75">
      <c r="A48" s="86" t="s">
        <v>78</v>
      </c>
      <c r="B48" s="111">
        <f t="shared" si="14"/>
        <v>5751400</v>
      </c>
      <c r="C48" s="90">
        <f t="shared" si="15"/>
        <v>0</v>
      </c>
      <c r="D48" s="90"/>
      <c r="E48" s="90">
        <f t="shared" si="15"/>
        <v>0</v>
      </c>
      <c r="F48" s="90">
        <f t="shared" si="15"/>
        <v>1476000</v>
      </c>
      <c r="G48" s="90">
        <f t="shared" si="15"/>
        <v>1476000</v>
      </c>
      <c r="H48" s="90">
        <f t="shared" si="15"/>
        <v>0</v>
      </c>
      <c r="I48" s="90">
        <f t="shared" si="15"/>
        <v>1476000</v>
      </c>
      <c r="J48" s="112">
        <f t="shared" si="15"/>
        <v>0</v>
      </c>
      <c r="K48" s="90">
        <f t="shared" si="15"/>
        <v>1476000</v>
      </c>
      <c r="L48" s="94"/>
      <c r="M48" s="95"/>
    </row>
    <row r="49" spans="1:13" ht="12.75">
      <c r="A49" s="86" t="s">
        <v>79</v>
      </c>
      <c r="B49" s="111">
        <f t="shared" si="14"/>
        <v>5401710</v>
      </c>
      <c r="C49" s="90">
        <f t="shared" si="15"/>
        <v>604.90000000000009</v>
      </c>
      <c r="D49" s="90"/>
      <c r="E49" s="90">
        <f t="shared" si="15"/>
        <v>604.90000000000009</v>
      </c>
      <c r="F49" s="90">
        <f t="shared" si="15"/>
        <v>513095.10</v>
      </c>
      <c r="G49" s="90">
        <f t="shared" si="15"/>
        <v>513700</v>
      </c>
      <c r="H49" s="90">
        <f t="shared" si="15"/>
        <v>0</v>
      </c>
      <c r="I49" s="90">
        <f t="shared" si="15"/>
        <v>513700</v>
      </c>
      <c r="J49" s="112">
        <f t="shared" si="15"/>
        <v>10274</v>
      </c>
      <c r="K49" s="90">
        <f t="shared" si="15"/>
        <v>503426</v>
      </c>
      <c r="L49" s="94"/>
      <c r="M49" s="95"/>
    </row>
    <row r="50" spans="1:13" ht="12.75">
      <c r="A50" s="86" t="s">
        <v>80</v>
      </c>
      <c r="B50" s="111">
        <f t="shared" si="14"/>
        <v>5400100</v>
      </c>
      <c r="C50" s="90">
        <f t="shared" si="15"/>
        <v>69206.239999999991</v>
      </c>
      <c r="D50" s="90"/>
      <c r="E50" s="90">
        <f t="shared" si="15"/>
        <v>69206.239999999991</v>
      </c>
      <c r="F50" s="90">
        <f t="shared" si="15"/>
        <v>180793.76</v>
      </c>
      <c r="G50" s="90">
        <f t="shared" si="15"/>
        <v>69206.239999999991</v>
      </c>
      <c r="H50" s="90">
        <f t="shared" si="15"/>
        <v>0</v>
      </c>
      <c r="I50" s="90">
        <f t="shared" si="15"/>
        <v>250000</v>
      </c>
      <c r="J50" s="112">
        <f t="shared" si="15"/>
        <v>5000</v>
      </c>
      <c r="K50" s="90">
        <f t="shared" si="15"/>
        <v>245000</v>
      </c>
      <c r="L50" s="94"/>
      <c r="M50" s="95"/>
    </row>
    <row r="51" spans="1:13" ht="12.75">
      <c r="A51" s="86" t="s">
        <v>81</v>
      </c>
      <c r="B51" s="111">
        <f t="shared" si="14"/>
        <v>5600000</v>
      </c>
      <c r="C51" s="90">
        <f t="shared" si="15"/>
        <v>0</v>
      </c>
      <c r="D51" s="90"/>
      <c r="E51" s="90">
        <f t="shared" si="15"/>
        <v>0</v>
      </c>
      <c r="F51" s="90">
        <f t="shared" si="15"/>
        <v>1500000</v>
      </c>
      <c r="G51" s="90">
        <f t="shared" si="15"/>
        <v>1500000</v>
      </c>
      <c r="H51" s="90">
        <f t="shared" si="15"/>
        <v>0</v>
      </c>
      <c r="I51" s="90">
        <f t="shared" si="15"/>
        <v>1500000</v>
      </c>
      <c r="J51" s="112">
        <f t="shared" si="15"/>
        <v>0</v>
      </c>
      <c r="K51" s="90">
        <f t="shared" si="15"/>
        <v>1500000</v>
      </c>
      <c r="L51" s="94"/>
      <c r="M51" s="95"/>
    </row>
    <row r="52" spans="1:13" ht="13.5" thickBot="1">
      <c r="A52" s="97" t="s">
        <v>82</v>
      </c>
      <c r="B52" s="111">
        <f t="shared" si="14"/>
        <v>5600500</v>
      </c>
      <c r="C52" s="90">
        <f t="shared" si="15"/>
        <v>0</v>
      </c>
      <c r="D52" s="90"/>
      <c r="E52" s="90">
        <f t="shared" si="15"/>
        <v>0</v>
      </c>
      <c r="F52" s="90">
        <f t="shared" si="15"/>
        <v>135459.7488</v>
      </c>
      <c r="G52" s="90">
        <f t="shared" si="15"/>
        <v>135459.7488</v>
      </c>
      <c r="H52" s="90">
        <f t="shared" si="15"/>
        <v>0</v>
      </c>
      <c r="I52" s="90">
        <f t="shared" si="15"/>
        <v>135459.7488</v>
      </c>
      <c r="J52" s="112">
        <f t="shared" si="15"/>
        <v>42279.899520000006</v>
      </c>
      <c r="K52" s="90">
        <f t="shared" si="15"/>
        <v>93179.849279999995</v>
      </c>
      <c r="L52" s="99"/>
      <c r="M52" s="100"/>
    </row>
    <row r="53" spans="3:13" ht="13.5" thickBot="1">
      <c r="C53" s="101"/>
      <c r="D53" s="101"/>
      <c r="E53" s="101"/>
      <c r="F53" s="101"/>
      <c r="G53" s="101"/>
      <c r="H53" s="101"/>
      <c r="I53" s="101"/>
      <c r="J53" s="96"/>
      <c r="K53" s="101"/>
      <c r="M53" s="83"/>
    </row>
    <row r="54" spans="2:13" ht="13.5" thickBot="1">
      <c r="B54" s="103" t="s">
        <v>27</v>
      </c>
      <c r="C54" s="104">
        <f t="shared" si="16" ref="C54:K54">SUM(C45:C52)</f>
        <v>339935.29000000004</v>
      </c>
      <c r="D54" s="104">
        <f t="shared" si="16"/>
        <v>0</v>
      </c>
      <c r="E54" s="104">
        <f t="shared" si="16"/>
        <v>339935.29000000004</v>
      </c>
      <c r="F54" s="104">
        <f t="shared" si="16"/>
        <v>13341499.3388</v>
      </c>
      <c r="G54" s="104">
        <f t="shared" si="16"/>
        <v>13500640.868800001</v>
      </c>
      <c r="H54" s="104">
        <f t="shared" si="16"/>
        <v>250000</v>
      </c>
      <c r="I54" s="104">
        <f t="shared" si="16"/>
        <v>13931434.628800001</v>
      </c>
      <c r="J54" s="106">
        <f t="shared" si="16"/>
        <v>253679.39712000001</v>
      </c>
      <c r="K54" s="104">
        <f t="shared" si="16"/>
        <v>13677755.23168</v>
      </c>
      <c r="M54" s="107" t="s">
        <v>84</v>
      </c>
    </row>
    <row r="55" spans="2:13" ht="12.75">
      <c r="B55" s="108"/>
      <c r="C55" s="110"/>
      <c r="D55" s="110"/>
      <c r="E55" s="110"/>
      <c r="F55" s="110"/>
      <c r="G55" s="110"/>
      <c r="H55" s="110"/>
      <c r="I55" s="110"/>
      <c r="J55" s="110"/>
      <c r="K55" s="110"/>
      <c r="M55" s="107"/>
    </row>
    <row r="56" spans="1:13" ht="14.25">
      <c r="A56" s="113" t="s">
        <v>89</v>
      </c>
      <c r="B56" s="114"/>
      <c r="C56" s="115"/>
      <c r="D56" s="110"/>
      <c r="E56" s="110"/>
      <c r="F56" s="110"/>
      <c r="G56" s="110"/>
      <c r="H56" s="110"/>
      <c r="I56" s="110"/>
      <c r="J56" s="110"/>
      <c r="K56" s="110"/>
      <c r="M56" s="107"/>
    </row>
    <row r="57" spans="1:13" ht="15">
      <c r="A57" s="115" t="s">
        <v>90</v>
      </c>
      <c r="B57" s="115"/>
      <c r="C57" s="116">
        <v>0.065199999999999994</v>
      </c>
      <c r="D57" s="110"/>
      <c r="H57" s="110"/>
      <c r="I57" s="110"/>
      <c r="J57" s="110"/>
      <c r="K57" s="110"/>
      <c r="M57" s="107"/>
    </row>
    <row r="58" spans="1:13" ht="15">
      <c r="A58" s="115" t="s">
        <v>91</v>
      </c>
      <c r="B58" s="115"/>
      <c r="C58" s="116">
        <v>0.1532</v>
      </c>
      <c r="D58" s="110"/>
      <c r="H58" s="110"/>
      <c r="I58" s="110"/>
      <c r="J58" s="110"/>
      <c r="K58" s="110"/>
      <c r="M58" s="107"/>
    </row>
    <row r="59" spans="1:13" ht="15">
      <c r="A59" s="115" t="s">
        <v>92</v>
      </c>
      <c r="B59" s="115"/>
      <c r="C59" s="116">
        <v>0.058700000000000002</v>
      </c>
      <c r="D59" s="110"/>
      <c r="H59" s="110"/>
      <c r="I59" s="110"/>
      <c r="J59" s="110"/>
      <c r="K59" s="110"/>
      <c r="M59" s="107"/>
    </row>
    <row r="60" spans="1:13" ht="15">
      <c r="A60" s="115" t="s">
        <v>93</v>
      </c>
      <c r="B60" s="115"/>
      <c r="C60" s="116">
        <v>-0.14410000000000001</v>
      </c>
      <c r="D60" s="110"/>
      <c r="H60" s="110"/>
      <c r="I60" s="117"/>
      <c r="J60" s="110"/>
      <c r="K60" s="110"/>
      <c r="M60" s="107"/>
    </row>
    <row r="61" spans="3:13" ht="15" customHeight="1">
      <c r="C61" s="83">
        <f>SUM(C57:C60)</f>
        <v>0.13300000000000001</v>
      </c>
      <c r="D61" s="110"/>
      <c r="F61" s="83"/>
      <c r="H61" s="83"/>
      <c r="I61" s="83"/>
      <c r="J61" s="83"/>
      <c r="K61" s="83"/>
      <c r="M61" s="83"/>
    </row>
    <row r="62" spans="1:13" ht="12.75">
      <c r="A62" s="118" t="s">
        <v>94</v>
      </c>
      <c r="C62" s="83"/>
      <c r="F62" s="83"/>
      <c r="H62" s="83"/>
      <c r="I62" s="83"/>
      <c r="J62" s="83"/>
      <c r="K62" s="83"/>
      <c r="M62" s="83"/>
    </row>
    <row r="63" spans="1:13" ht="12.75">
      <c r="A63" s="118"/>
      <c r="C63" s="83"/>
      <c r="F63" s="83"/>
      <c r="H63" s="83"/>
      <c r="I63" s="83"/>
      <c r="J63" s="83"/>
      <c r="K63" s="83"/>
      <c r="M63" s="83"/>
    </row>
    <row r="64" spans="3:13" ht="12.75">
      <c r="C64" s="83"/>
      <c r="E64" s="83"/>
      <c r="F64" s="83"/>
      <c r="G64" s="83"/>
      <c r="H64" s="83"/>
      <c r="I64" s="83"/>
      <c r="J64" s="83"/>
      <c r="K64" s="83"/>
      <c r="M64" s="83"/>
    </row>
    <row r="65" spans="1:5" ht="12.75">
      <c r="A65" s="44" t="s">
        <v>95</v>
      </c>
      <c r="E65" s="83"/>
    </row>
    <row r="66" ht="12.75">
      <c r="E66" s="83"/>
    </row>
    <row r="67" spans="1:5" ht="12.75">
      <c r="A67" s="44" t="s">
        <v>96</v>
      </c>
      <c r="E67" s="83"/>
    </row>
    <row r="69" spans="1:4" ht="12.75">
      <c r="A69" s="44" t="s">
        <v>97</v>
      </c>
      <c r="D69" s="83"/>
    </row>
    <row r="70" spans="1:4" ht="12.75">
      <c r="A70" s="44" t="s">
        <v>98</v>
      </c>
      <c r="D70" s="83"/>
    </row>
    <row r="71" ht="12.75">
      <c r="D71" s="83"/>
    </row>
    <row r="72" ht="12.75">
      <c r="D72" s="83"/>
    </row>
    <row r="75" spans="3:10" ht="12.75">
      <c r="C75" s="48" t="s">
        <v>99</v>
      </c>
      <c r="F75" s="144" t="s">
        <v>100</v>
      </c>
      <c r="G75" s="144"/>
      <c r="H75" s="144"/>
      <c r="I75" s="144"/>
      <c r="J75" s="144"/>
    </row>
    <row r="76" spans="3:8" ht="12.75">
      <c r="C76" s="48"/>
      <c r="F76" s="57"/>
      <c r="G76" s="57"/>
      <c r="H76" s="57"/>
    </row>
    <row r="77" spans="3:8" ht="12.75">
      <c r="C77" s="48"/>
      <c r="F77" s="57"/>
      <c r="G77" s="57"/>
      <c r="H77" s="57"/>
    </row>
    <row r="78" spans="3:8" ht="12.75">
      <c r="C78" s="48"/>
      <c r="F78" s="57"/>
      <c r="G78" s="57"/>
      <c r="H78" s="57"/>
    </row>
    <row r="79" spans="3:10" ht="33">
      <c r="C79" s="48" t="s">
        <v>101</v>
      </c>
      <c r="F79" s="145" t="s">
        <v>102</v>
      </c>
      <c r="G79" s="145"/>
      <c r="H79" s="145"/>
      <c r="I79" s="145"/>
      <c r="J79" s="145"/>
    </row>
    <row r="80" spans="3:8" ht="12.75">
      <c r="C80" s="48"/>
      <c r="F80" s="57"/>
      <c r="G80" s="57"/>
      <c r="H80" s="57"/>
    </row>
    <row r="81" spans="3:8" ht="12.75">
      <c r="C81" s="48"/>
      <c r="F81" s="57"/>
      <c r="G81" s="57"/>
      <c r="H81" s="57"/>
    </row>
    <row r="82" spans="3:10" ht="12.75">
      <c r="C82" s="48" t="s">
        <v>103</v>
      </c>
      <c r="F82" s="119">
        <v>43100</v>
      </c>
      <c r="G82" s="120"/>
      <c r="H82" s="120"/>
      <c r="I82" s="121"/>
      <c r="J82" s="121"/>
    </row>
    <row r="83" ht="12.75">
      <c r="C83" s="48"/>
    </row>
  </sheetData>
  <mergeCells count="5">
    <mergeCell ref="I11:K11"/>
    <mergeCell ref="I26:K26"/>
    <mergeCell ref="I41:K41"/>
    <mergeCell ref="F75:J75"/>
    <mergeCell ref="F79:J79"/>
  </mergeCells>
  <dataValidations count="1">
    <dataValidation type="list" allowBlank="1" showInputMessage="1" showErrorMessage="1" prompt="Please select EAC from the list" error="Please contact Lucas Delfino if you cthe EAC you are looking for is not on the list" sqref="A15:A22 A30:A37 A45:A52">
      <formula1>EAC</formula1>
    </dataValidation>
  </dataValidations>
  <pageMargins left="0" right="0" top="0.75" bottom="0.75" header="0" footer="0.25"/>
  <pageSetup orientation="landscape" paperSize="17" scale="10" r:id="rId2"/>
  <headerFooter alignWithMargins="0">
    <oddHeader>&amp;L&amp;G</oddHeader>
    <oddFooter>&amp;C&amp;D</oddFooter>
  </headerFooter>
  <customProperties>
    <customPr name="_pios_id" r:id="rId3"/>
  </customProperties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F481-0B33-4060-A481-7F2CBBCD5F00}">
  <sheetPr>
    <tabColor theme="4" tint="0.39998"/>
  </sheetPr>
  <dimension ref="A1:H81"/>
  <sheetViews>
    <sheetView workbookViewId="0" topLeftCell="A1">
      <selection pane="topLeft" activeCell="A1" sqref="A1"/>
    </sheetView>
  </sheetViews>
  <sheetFormatPr defaultColWidth="9.14285714285714" defaultRowHeight="15"/>
  <cols>
    <col min="1" max="1" width="15.7142857142857" bestFit="1" customWidth="1"/>
    <col min="2" max="2" width="29.7142857142857" bestFit="1" customWidth="1"/>
    <col min="3" max="3" width="13.5714285714286" bestFit="1" customWidth="1"/>
    <col min="4" max="4" width="42.4285714285714" bestFit="1" customWidth="1"/>
    <col min="5" max="5" width="13.1428571428571" bestFit="1" customWidth="1"/>
    <col min="6" max="6" width="13.2857142857143" bestFit="1" customWidth="1"/>
    <col min="7" max="7" width="14" bestFit="1" customWidth="1"/>
    <col min="8" max="8" width="13.1428571428571" bestFit="1" customWidth="1"/>
  </cols>
  <sheetData>
    <row r="1" spans="1:8" ht="33">
      <c r="A1" s="9" t="s">
        <v>0</v>
      </c>
      <c r="B1" s="9" t="s">
        <v>0</v>
      </c>
      <c r="C1" s="9" t="s">
        <v>0</v>
      </c>
      <c r="D1" s="9" t="s">
        <v>0</v>
      </c>
      <c r="E1" s="122" t="s">
        <v>106</v>
      </c>
      <c r="F1" s="122" t="s">
        <v>107</v>
      </c>
      <c r="G1" s="122" t="s">
        <v>108</v>
      </c>
      <c r="H1" s="122" t="s">
        <v>109</v>
      </c>
    </row>
    <row r="2" spans="1:8" ht="15">
      <c r="A2" s="9" t="s">
        <v>110</v>
      </c>
      <c r="B2" s="4"/>
      <c r="C2" s="9" t="s">
        <v>111</v>
      </c>
      <c r="D2" s="9" t="s">
        <v>0</v>
      </c>
      <c r="E2" s="12" t="s">
        <v>6</v>
      </c>
      <c r="F2" s="12" t="s">
        <v>0</v>
      </c>
      <c r="G2" s="12" t="s">
        <v>0</v>
      </c>
      <c r="H2" s="12" t="s">
        <v>6</v>
      </c>
    </row>
    <row r="3" spans="1:8" ht="15">
      <c r="A3" s="11" t="s">
        <v>112</v>
      </c>
      <c r="B3" s="30" t="s">
        <v>113</v>
      </c>
      <c r="C3" s="30" t="s">
        <v>114</v>
      </c>
      <c r="D3" s="11" t="s">
        <v>115</v>
      </c>
      <c r="E3" s="3">
        <v>1623.89</v>
      </c>
      <c r="F3" s="3"/>
      <c r="G3" s="3"/>
      <c r="H3" s="7">
        <v>1623.89</v>
      </c>
    </row>
    <row r="4" spans="1:8" ht="15">
      <c r="A4" s="5"/>
      <c r="B4" s="1"/>
      <c r="C4" s="30" t="s">
        <v>116</v>
      </c>
      <c r="D4" s="11" t="s">
        <v>117</v>
      </c>
      <c r="E4" s="3">
        <v>13161.68</v>
      </c>
      <c r="F4" s="3"/>
      <c r="G4" s="3"/>
      <c r="H4" s="7">
        <v>13161.68</v>
      </c>
    </row>
    <row r="5" spans="1:8" ht="15">
      <c r="A5" s="5"/>
      <c r="B5" s="1"/>
      <c r="C5" s="30" t="s">
        <v>118</v>
      </c>
      <c r="D5" s="11" t="s">
        <v>119</v>
      </c>
      <c r="E5" s="3">
        <v>92.67</v>
      </c>
      <c r="F5" s="3"/>
      <c r="G5" s="3"/>
      <c r="H5" s="7">
        <v>92.67</v>
      </c>
    </row>
    <row r="6" spans="1:8" ht="15">
      <c r="A6" s="5"/>
      <c r="B6" s="1"/>
      <c r="C6" s="30" t="s">
        <v>120</v>
      </c>
      <c r="D6" s="11" t="s">
        <v>121</v>
      </c>
      <c r="E6" s="3">
        <v>-82900.460000000006</v>
      </c>
      <c r="F6" s="3"/>
      <c r="G6" s="3"/>
      <c r="H6" s="7">
        <v>-82900.460000000006</v>
      </c>
    </row>
    <row r="7" spans="1:8" ht="15">
      <c r="A7" s="5"/>
      <c r="B7" s="1"/>
      <c r="C7" s="30" t="s">
        <v>122</v>
      </c>
      <c r="D7" s="11" t="s">
        <v>123</v>
      </c>
      <c r="E7" s="3">
        <v>185.74</v>
      </c>
      <c r="F7" s="3"/>
      <c r="G7" s="3"/>
      <c r="H7" s="7">
        <v>185.74</v>
      </c>
    </row>
    <row r="8" spans="1:8" ht="15">
      <c r="A8" s="5"/>
      <c r="B8" s="1"/>
      <c r="C8" s="30" t="s">
        <v>124</v>
      </c>
      <c r="D8" s="11" t="s">
        <v>125</v>
      </c>
      <c r="E8" s="3">
        <v>36266.199999999997</v>
      </c>
      <c r="F8" s="3"/>
      <c r="G8" s="3"/>
      <c r="H8" s="7">
        <v>36266.199999999997</v>
      </c>
    </row>
    <row r="9" spans="1:8" ht="15">
      <c r="A9" s="5"/>
      <c r="B9" s="1"/>
      <c r="C9" s="30" t="s">
        <v>126</v>
      </c>
      <c r="D9" s="11" t="s">
        <v>127</v>
      </c>
      <c r="E9" s="3">
        <v>238674.56</v>
      </c>
      <c r="F9" s="3"/>
      <c r="G9" s="3"/>
      <c r="H9" s="7">
        <v>238674.56</v>
      </c>
    </row>
    <row r="10" spans="1:8" ht="15">
      <c r="A10" s="5"/>
      <c r="B10" s="1"/>
      <c r="C10" s="30" t="s">
        <v>128</v>
      </c>
      <c r="D10" s="11" t="s">
        <v>129</v>
      </c>
      <c r="E10" s="3">
        <v>137967</v>
      </c>
      <c r="F10" s="3"/>
      <c r="G10" s="3"/>
      <c r="H10" s="7">
        <v>137967</v>
      </c>
    </row>
    <row r="11" spans="1:8" ht="15">
      <c r="A11" s="5"/>
      <c r="B11" s="1"/>
      <c r="C11" s="30" t="s">
        <v>130</v>
      </c>
      <c r="D11" s="11" t="s">
        <v>131</v>
      </c>
      <c r="E11" s="3">
        <v>368.96</v>
      </c>
      <c r="F11" s="3"/>
      <c r="G11" s="3"/>
      <c r="H11" s="7">
        <v>368.96</v>
      </c>
    </row>
    <row r="12" spans="1:8" ht="15">
      <c r="A12" s="5"/>
      <c r="B12" s="1"/>
      <c r="C12" s="30" t="s">
        <v>132</v>
      </c>
      <c r="D12" s="11" t="s">
        <v>133</v>
      </c>
      <c r="E12" s="3">
        <v>1870.96</v>
      </c>
      <c r="F12" s="3"/>
      <c r="G12" s="3"/>
      <c r="H12" s="7">
        <v>1870.96</v>
      </c>
    </row>
    <row r="13" spans="1:8" ht="15">
      <c r="A13" s="5"/>
      <c r="B13" s="1"/>
      <c r="C13" s="30" t="s">
        <v>134</v>
      </c>
      <c r="D13" s="11" t="s">
        <v>135</v>
      </c>
      <c r="E13" s="3">
        <v>130548.87</v>
      </c>
      <c r="F13" s="3"/>
      <c r="G13" s="3"/>
      <c r="H13" s="7">
        <v>130548.87</v>
      </c>
    </row>
    <row r="14" spans="1:8" ht="15">
      <c r="A14" s="5"/>
      <c r="B14" s="1"/>
      <c r="C14" s="30" t="s">
        <v>136</v>
      </c>
      <c r="D14" s="11" t="s">
        <v>137</v>
      </c>
      <c r="E14" s="3">
        <v>540.64</v>
      </c>
      <c r="F14" s="3"/>
      <c r="G14" s="3"/>
      <c r="H14" s="7">
        <v>540.64</v>
      </c>
    </row>
    <row r="15" spans="1:8" ht="15">
      <c r="A15" s="5"/>
      <c r="B15" s="1"/>
      <c r="C15" s="30" t="s">
        <v>138</v>
      </c>
      <c r="D15" s="11" t="s">
        <v>139</v>
      </c>
      <c r="E15" s="3">
        <v>21250.21</v>
      </c>
      <c r="F15" s="3"/>
      <c r="G15" s="3"/>
      <c r="H15" s="7">
        <v>21250.21</v>
      </c>
    </row>
    <row r="16" spans="1:8" ht="15">
      <c r="A16" s="5"/>
      <c r="B16" s="1"/>
      <c r="C16" s="31" t="s">
        <v>18</v>
      </c>
      <c r="D16" s="28"/>
      <c r="E16" s="23">
        <v>499650.92</v>
      </c>
      <c r="F16" s="23"/>
      <c r="G16" s="23"/>
      <c r="H16" s="26">
        <v>499650.92</v>
      </c>
    </row>
    <row r="17" spans="1:8" ht="15">
      <c r="A17" s="11" t="s">
        <v>140</v>
      </c>
      <c r="B17" s="30" t="s">
        <v>141</v>
      </c>
      <c r="C17" s="30" t="s">
        <v>142</v>
      </c>
      <c r="D17" s="11" t="s">
        <v>143</v>
      </c>
      <c r="E17" s="3">
        <v>331324.82</v>
      </c>
      <c r="F17" s="3"/>
      <c r="G17" s="3"/>
      <c r="H17" s="7">
        <v>331324.82</v>
      </c>
    </row>
    <row r="18" spans="1:8" ht="15">
      <c r="A18" s="5"/>
      <c r="B18" s="1"/>
      <c r="C18" s="30" t="s">
        <v>144</v>
      </c>
      <c r="D18" s="11" t="s">
        <v>145</v>
      </c>
      <c r="E18" s="3">
        <v>2637729.40</v>
      </c>
      <c r="F18" s="3"/>
      <c r="G18" s="3"/>
      <c r="H18" s="7">
        <v>2637729.40</v>
      </c>
    </row>
    <row r="19" spans="1:8" ht="15">
      <c r="A19" s="5"/>
      <c r="B19" s="1"/>
      <c r="C19" s="30" t="s">
        <v>146</v>
      </c>
      <c r="D19" s="11" t="s">
        <v>147</v>
      </c>
      <c r="E19" s="3">
        <v>-15000</v>
      </c>
      <c r="F19" s="3"/>
      <c r="G19" s="3"/>
      <c r="H19" s="7">
        <v>-15000</v>
      </c>
    </row>
    <row r="20" spans="1:8" ht="15">
      <c r="A20" s="5"/>
      <c r="B20" s="1"/>
      <c r="C20" s="30" t="s">
        <v>148</v>
      </c>
      <c r="D20" s="11" t="s">
        <v>149</v>
      </c>
      <c r="E20" s="3">
        <v>1248.96</v>
      </c>
      <c r="F20" s="3"/>
      <c r="G20" s="3"/>
      <c r="H20" s="7">
        <v>1248.96</v>
      </c>
    </row>
    <row r="21" spans="1:8" ht="15">
      <c r="A21" s="5"/>
      <c r="B21" s="1"/>
      <c r="C21" s="30" t="s">
        <v>150</v>
      </c>
      <c r="D21" s="11" t="s">
        <v>151</v>
      </c>
      <c r="E21" s="3">
        <v>2066.58</v>
      </c>
      <c r="F21" s="3"/>
      <c r="G21" s="3"/>
      <c r="H21" s="7">
        <v>2066.58</v>
      </c>
    </row>
    <row r="22" spans="1:8" ht="15">
      <c r="A22" s="5"/>
      <c r="B22" s="1"/>
      <c r="C22" s="31" t="s">
        <v>18</v>
      </c>
      <c r="D22" s="28"/>
      <c r="E22" s="23">
        <v>2957369.76</v>
      </c>
      <c r="F22" s="23"/>
      <c r="G22" s="23"/>
      <c r="H22" s="26">
        <v>2957369.76</v>
      </c>
    </row>
    <row r="23" spans="1:8" ht="15">
      <c r="A23" s="11" t="s">
        <v>152</v>
      </c>
      <c r="B23" s="30" t="s">
        <v>153</v>
      </c>
      <c r="C23" s="30" t="s">
        <v>154</v>
      </c>
      <c r="D23" s="11" t="s">
        <v>155</v>
      </c>
      <c r="E23" s="3">
        <v>16729.75</v>
      </c>
      <c r="F23" s="3"/>
      <c r="G23" s="3"/>
      <c r="H23" s="7">
        <v>16729.75</v>
      </c>
    </row>
    <row r="24" spans="1:8" ht="15">
      <c r="A24" s="5"/>
      <c r="B24" s="1"/>
      <c r="C24" s="30" t="s">
        <v>156</v>
      </c>
      <c r="D24" s="11" t="s">
        <v>157</v>
      </c>
      <c r="E24" s="3">
        <v>27885.28</v>
      </c>
      <c r="F24" s="3"/>
      <c r="G24" s="3"/>
      <c r="H24" s="7">
        <v>27885.28</v>
      </c>
    </row>
    <row r="25" spans="1:8" ht="15">
      <c r="A25" s="5"/>
      <c r="B25" s="1"/>
      <c r="C25" s="30" t="s">
        <v>158</v>
      </c>
      <c r="D25" s="11" t="s">
        <v>159</v>
      </c>
      <c r="E25" s="3">
        <v>-92794</v>
      </c>
      <c r="F25" s="3"/>
      <c r="G25" s="3"/>
      <c r="H25" s="7">
        <v>-92794</v>
      </c>
    </row>
    <row r="26" spans="1:8" ht="15">
      <c r="A26" s="5"/>
      <c r="B26" s="1"/>
      <c r="C26" s="30" t="s">
        <v>160</v>
      </c>
      <c r="D26" s="11" t="s">
        <v>161</v>
      </c>
      <c r="E26" s="3">
        <v>1667.92</v>
      </c>
      <c r="F26" s="3"/>
      <c r="G26" s="3"/>
      <c r="H26" s="7">
        <v>1667.92</v>
      </c>
    </row>
    <row r="27" spans="1:8" ht="15">
      <c r="A27" s="5"/>
      <c r="B27" s="1"/>
      <c r="C27" s="30" t="s">
        <v>162</v>
      </c>
      <c r="D27" s="11" t="s">
        <v>163</v>
      </c>
      <c r="E27" s="3">
        <v>3054.12</v>
      </c>
      <c r="F27" s="3"/>
      <c r="G27" s="3"/>
      <c r="H27" s="7">
        <v>3054.12</v>
      </c>
    </row>
    <row r="28" spans="1:8" ht="15">
      <c r="A28" s="5"/>
      <c r="B28" s="1"/>
      <c r="C28" s="31" t="s">
        <v>18</v>
      </c>
      <c r="D28" s="28"/>
      <c r="E28" s="23">
        <v>-43456.93</v>
      </c>
      <c r="F28" s="23"/>
      <c r="G28" s="23"/>
      <c r="H28" s="26">
        <v>-43456.93</v>
      </c>
    </row>
    <row r="29" spans="1:8" ht="15">
      <c r="A29" s="11" t="s">
        <v>164</v>
      </c>
      <c r="B29" s="30" t="s">
        <v>165</v>
      </c>
      <c r="C29" s="30" t="s">
        <v>166</v>
      </c>
      <c r="D29" s="11" t="s">
        <v>167</v>
      </c>
      <c r="E29" s="3">
        <v>187.57</v>
      </c>
      <c r="F29" s="3"/>
      <c r="G29" s="3"/>
      <c r="H29" s="7">
        <v>187.57</v>
      </c>
    </row>
    <row r="30" spans="1:8" ht="15">
      <c r="A30" s="5"/>
      <c r="B30" s="1"/>
      <c r="C30" s="30" t="s">
        <v>168</v>
      </c>
      <c r="D30" s="11" t="s">
        <v>169</v>
      </c>
      <c r="E30" s="3">
        <v>3548.14</v>
      </c>
      <c r="F30" s="3"/>
      <c r="G30" s="3"/>
      <c r="H30" s="7">
        <v>3548.14</v>
      </c>
    </row>
    <row r="31" spans="1:8" ht="15">
      <c r="A31" s="5"/>
      <c r="B31" s="1"/>
      <c r="C31" s="30" t="s">
        <v>170</v>
      </c>
      <c r="D31" s="11" t="s">
        <v>171</v>
      </c>
      <c r="E31" s="3">
        <v>13841.60</v>
      </c>
      <c r="F31" s="3"/>
      <c r="G31" s="3"/>
      <c r="H31" s="7">
        <v>13841.60</v>
      </c>
    </row>
    <row r="32" spans="1:8" ht="15">
      <c r="A32" s="5"/>
      <c r="B32" s="1"/>
      <c r="C32" s="30" t="s">
        <v>172</v>
      </c>
      <c r="D32" s="11" t="s">
        <v>173</v>
      </c>
      <c r="E32" s="3">
        <v>-79643.600000000006</v>
      </c>
      <c r="F32" s="3"/>
      <c r="G32" s="3"/>
      <c r="H32" s="7">
        <v>-79643.600000000006</v>
      </c>
    </row>
    <row r="33" spans="1:8" ht="15">
      <c r="A33" s="5"/>
      <c r="B33" s="1"/>
      <c r="C33" s="30" t="s">
        <v>174</v>
      </c>
      <c r="D33" s="11" t="s">
        <v>175</v>
      </c>
      <c r="E33" s="3">
        <v>15366.36</v>
      </c>
      <c r="F33" s="3"/>
      <c r="G33" s="3"/>
      <c r="H33" s="7">
        <v>15366.36</v>
      </c>
    </row>
    <row r="34" spans="1:8" ht="15">
      <c r="A34" s="5"/>
      <c r="B34" s="1"/>
      <c r="C34" s="30" t="s">
        <v>176</v>
      </c>
      <c r="D34" s="11" t="s">
        <v>177</v>
      </c>
      <c r="E34" s="3">
        <v>-609.22</v>
      </c>
      <c r="F34" s="3"/>
      <c r="G34" s="3"/>
      <c r="H34" s="7">
        <v>-609.22</v>
      </c>
    </row>
    <row r="35" spans="1:8" ht="15">
      <c r="A35" s="5"/>
      <c r="B35" s="1"/>
      <c r="C35" s="30" t="s">
        <v>178</v>
      </c>
      <c r="D35" s="11" t="s">
        <v>179</v>
      </c>
      <c r="E35" s="3">
        <v>2401.11</v>
      </c>
      <c r="F35" s="3"/>
      <c r="G35" s="3"/>
      <c r="H35" s="7">
        <v>2401.11</v>
      </c>
    </row>
    <row r="36" spans="1:8" ht="15">
      <c r="A36" s="5"/>
      <c r="B36" s="1"/>
      <c r="C36" s="30" t="s">
        <v>180</v>
      </c>
      <c r="D36" s="11" t="s">
        <v>181</v>
      </c>
      <c r="E36" s="3">
        <v>924921.10</v>
      </c>
      <c r="F36" s="3"/>
      <c r="G36" s="3"/>
      <c r="H36" s="7">
        <v>924921.10</v>
      </c>
    </row>
    <row r="37" spans="1:8" ht="15">
      <c r="A37" s="5"/>
      <c r="B37" s="1"/>
      <c r="C37" s="30" t="s">
        <v>182</v>
      </c>
      <c r="D37" s="11" t="s">
        <v>183</v>
      </c>
      <c r="E37" s="3">
        <v>1988752.22</v>
      </c>
      <c r="F37" s="3"/>
      <c r="G37" s="3"/>
      <c r="H37" s="7">
        <v>1988752.22</v>
      </c>
    </row>
    <row r="38" spans="1:8" ht="15">
      <c r="A38" s="5"/>
      <c r="B38" s="1"/>
      <c r="C38" s="30" t="s">
        <v>184</v>
      </c>
      <c r="D38" s="11" t="s">
        <v>185</v>
      </c>
      <c r="E38" s="3">
        <v>89469.61</v>
      </c>
      <c r="F38" s="3"/>
      <c r="G38" s="3"/>
      <c r="H38" s="7">
        <v>89469.61</v>
      </c>
    </row>
    <row r="39" spans="1:8" ht="15">
      <c r="A39" s="5"/>
      <c r="B39" s="1"/>
      <c r="C39" s="30" t="s">
        <v>186</v>
      </c>
      <c r="D39" s="11" t="s">
        <v>187</v>
      </c>
      <c r="E39" s="3">
        <v>2719245.43</v>
      </c>
      <c r="F39" s="3"/>
      <c r="G39" s="3"/>
      <c r="H39" s="7">
        <v>2719245.43</v>
      </c>
    </row>
    <row r="40" spans="1:8" ht="15">
      <c r="A40" s="5"/>
      <c r="B40" s="1"/>
      <c r="C40" s="30" t="s">
        <v>36</v>
      </c>
      <c r="D40" s="11" t="s">
        <v>188</v>
      </c>
      <c r="E40" s="3">
        <v>-93547.76</v>
      </c>
      <c r="F40" s="3"/>
      <c r="G40" s="3"/>
      <c r="H40" s="7">
        <v>-93547.76</v>
      </c>
    </row>
    <row r="41" spans="1:8" ht="15">
      <c r="A41" s="5"/>
      <c r="B41" s="1"/>
      <c r="C41" s="30" t="s">
        <v>189</v>
      </c>
      <c r="D41" s="11" t="s">
        <v>190</v>
      </c>
      <c r="E41" s="3">
        <v>6399566</v>
      </c>
      <c r="F41" s="3"/>
      <c r="G41" s="3"/>
      <c r="H41" s="7">
        <v>6399566</v>
      </c>
    </row>
    <row r="42" spans="1:8" ht="15">
      <c r="A42" s="5"/>
      <c r="B42" s="1"/>
      <c r="C42" s="30" t="s">
        <v>191</v>
      </c>
      <c r="D42" s="11" t="s">
        <v>192</v>
      </c>
      <c r="E42" s="3">
        <v>-2126886.23</v>
      </c>
      <c r="F42" s="3"/>
      <c r="G42" s="3"/>
      <c r="H42" s="7">
        <v>-2126886.23</v>
      </c>
    </row>
    <row r="43" spans="1:8" ht="15">
      <c r="A43" s="5"/>
      <c r="B43" s="1"/>
      <c r="C43" s="30" t="s">
        <v>193</v>
      </c>
      <c r="D43" s="11" t="s">
        <v>194</v>
      </c>
      <c r="E43" s="3">
        <v>8153.08</v>
      </c>
      <c r="F43" s="3"/>
      <c r="G43" s="3"/>
      <c r="H43" s="7">
        <v>8153.08</v>
      </c>
    </row>
    <row r="44" spans="1:8" ht="15">
      <c r="A44" s="5"/>
      <c r="B44" s="1"/>
      <c r="C44" s="30" t="s">
        <v>195</v>
      </c>
      <c r="D44" s="11" t="s">
        <v>196</v>
      </c>
      <c r="E44" s="3">
        <v>28307.77</v>
      </c>
      <c r="F44" s="3"/>
      <c r="G44" s="3"/>
      <c r="H44" s="7">
        <v>28307.77</v>
      </c>
    </row>
    <row r="45" spans="1:8" ht="15">
      <c r="A45" s="5"/>
      <c r="B45" s="1"/>
      <c r="C45" s="30" t="s">
        <v>197</v>
      </c>
      <c r="D45" s="11" t="s">
        <v>198</v>
      </c>
      <c r="E45" s="3">
        <v>70926.009999999995</v>
      </c>
      <c r="F45" s="3"/>
      <c r="G45" s="3"/>
      <c r="H45" s="7">
        <v>70926.009999999995</v>
      </c>
    </row>
    <row r="46" spans="1:8" ht="15">
      <c r="A46" s="5"/>
      <c r="B46" s="1"/>
      <c r="C46" s="30" t="s">
        <v>199</v>
      </c>
      <c r="D46" s="11" t="s">
        <v>200</v>
      </c>
      <c r="E46" s="3">
        <v>57445.99</v>
      </c>
      <c r="F46" s="3"/>
      <c r="G46" s="3"/>
      <c r="H46" s="7">
        <v>57445.99</v>
      </c>
    </row>
    <row r="47" spans="1:8" ht="15">
      <c r="A47" s="5"/>
      <c r="B47" s="1"/>
      <c r="C47" s="30" t="s">
        <v>201</v>
      </c>
      <c r="D47" s="11" t="s">
        <v>202</v>
      </c>
      <c r="E47" s="3">
        <v>42544.78</v>
      </c>
      <c r="F47" s="3"/>
      <c r="G47" s="3"/>
      <c r="H47" s="7">
        <v>42544.78</v>
      </c>
    </row>
    <row r="48" spans="1:8" ht="15">
      <c r="A48" s="5"/>
      <c r="B48" s="1"/>
      <c r="C48" s="30" t="s">
        <v>203</v>
      </c>
      <c r="D48" s="11" t="s">
        <v>204</v>
      </c>
      <c r="E48" s="3">
        <v>4329.32</v>
      </c>
      <c r="F48" s="3"/>
      <c r="G48" s="3"/>
      <c r="H48" s="7">
        <v>4329.32</v>
      </c>
    </row>
    <row r="49" spans="1:8" ht="15">
      <c r="A49" s="5"/>
      <c r="B49" s="1"/>
      <c r="C49" s="30" t="s">
        <v>205</v>
      </c>
      <c r="D49" s="11" t="s">
        <v>206</v>
      </c>
      <c r="E49" s="3">
        <v>23327.82</v>
      </c>
      <c r="F49" s="3"/>
      <c r="G49" s="3"/>
      <c r="H49" s="7">
        <v>23327.82</v>
      </c>
    </row>
    <row r="50" spans="1:8" ht="15">
      <c r="A50" s="5"/>
      <c r="B50" s="1"/>
      <c r="C50" s="30" t="s">
        <v>207</v>
      </c>
      <c r="D50" s="11" t="s">
        <v>208</v>
      </c>
      <c r="E50" s="3">
        <v>13341499.33</v>
      </c>
      <c r="F50" s="3"/>
      <c r="G50" s="3"/>
      <c r="H50" s="7">
        <v>13341499.33</v>
      </c>
    </row>
    <row r="51" spans="1:8" ht="15">
      <c r="A51" s="5"/>
      <c r="B51" s="1"/>
      <c r="C51" s="30" t="s">
        <v>209</v>
      </c>
      <c r="D51" s="11" t="s">
        <v>210</v>
      </c>
      <c r="E51" s="3">
        <v>84240.35</v>
      </c>
      <c r="F51" s="3"/>
      <c r="G51" s="3"/>
      <c r="H51" s="7">
        <v>84240.35</v>
      </c>
    </row>
    <row r="52" spans="1:8" ht="15">
      <c r="A52" s="5"/>
      <c r="B52" s="1"/>
      <c r="C52" s="30" t="s">
        <v>211</v>
      </c>
      <c r="D52" s="11" t="s">
        <v>210</v>
      </c>
      <c r="E52" s="3">
        <v>4247.37</v>
      </c>
      <c r="F52" s="3"/>
      <c r="G52" s="3"/>
      <c r="H52" s="7">
        <v>4247.37</v>
      </c>
    </row>
    <row r="53" spans="1:8" ht="15">
      <c r="A53" s="5"/>
      <c r="B53" s="1"/>
      <c r="C53" s="30" t="s">
        <v>212</v>
      </c>
      <c r="D53" s="11" t="s">
        <v>213</v>
      </c>
      <c r="E53" s="3">
        <v>29934</v>
      </c>
      <c r="F53" s="3"/>
      <c r="G53" s="3"/>
      <c r="H53" s="7">
        <v>29934</v>
      </c>
    </row>
    <row r="54" spans="1:8" ht="15">
      <c r="A54" s="5"/>
      <c r="B54" s="1"/>
      <c r="C54" s="30" t="s">
        <v>214</v>
      </c>
      <c r="D54" s="11" t="s">
        <v>215</v>
      </c>
      <c r="E54" s="3">
        <v>12923.34</v>
      </c>
      <c r="F54" s="3"/>
      <c r="G54" s="3"/>
      <c r="H54" s="7">
        <v>12923.34</v>
      </c>
    </row>
    <row r="55" spans="1:8" ht="15">
      <c r="A55" s="5"/>
      <c r="B55" s="1"/>
      <c r="C55" s="30" t="s">
        <v>216</v>
      </c>
      <c r="D55" s="11" t="s">
        <v>217</v>
      </c>
      <c r="E55" s="3">
        <v>565541.43999999994</v>
      </c>
      <c r="F55" s="3"/>
      <c r="G55" s="3"/>
      <c r="H55" s="7">
        <v>565541.43999999994</v>
      </c>
    </row>
    <row r="56" spans="1:8" ht="15">
      <c r="A56" s="5"/>
      <c r="B56" s="1"/>
      <c r="C56" s="30" t="s">
        <v>218</v>
      </c>
      <c r="D56" s="11" t="s">
        <v>219</v>
      </c>
      <c r="E56" s="3">
        <v>69760.95</v>
      </c>
      <c r="F56" s="3"/>
      <c r="G56" s="3"/>
      <c r="H56" s="7">
        <v>69760.95</v>
      </c>
    </row>
    <row r="57" spans="1:8" ht="15">
      <c r="A57" s="5"/>
      <c r="B57" s="1"/>
      <c r="C57" s="30" t="s">
        <v>220</v>
      </c>
      <c r="D57" s="11" t="s">
        <v>221</v>
      </c>
      <c r="E57" s="3">
        <v>16104.96</v>
      </c>
      <c r="F57" s="3"/>
      <c r="G57" s="3"/>
      <c r="H57" s="7">
        <v>16104.96</v>
      </c>
    </row>
    <row r="58" spans="1:8" ht="15">
      <c r="A58" s="5"/>
      <c r="B58" s="1"/>
      <c r="C58" s="30" t="s">
        <v>222</v>
      </c>
      <c r="D58" s="11" t="s">
        <v>223</v>
      </c>
      <c r="E58" s="3">
        <v>67042.17</v>
      </c>
      <c r="F58" s="3"/>
      <c r="G58" s="3"/>
      <c r="H58" s="7">
        <v>67042.17</v>
      </c>
    </row>
    <row r="59" spans="1:8" ht="15">
      <c r="A59" s="5"/>
      <c r="B59" s="1"/>
      <c r="C59" s="30" t="s">
        <v>224</v>
      </c>
      <c r="D59" s="11" t="s">
        <v>225</v>
      </c>
      <c r="E59" s="3">
        <v>13663.45</v>
      </c>
      <c r="F59" s="3"/>
      <c r="G59" s="3"/>
      <c r="H59" s="7">
        <v>13663.45</v>
      </c>
    </row>
    <row r="60" spans="1:8" ht="15">
      <c r="A60" s="5"/>
      <c r="B60" s="1"/>
      <c r="C60" s="31" t="s">
        <v>18</v>
      </c>
      <c r="D60" s="28"/>
      <c r="E60" s="23">
        <v>24296604.460000001</v>
      </c>
      <c r="F60" s="23"/>
      <c r="G60" s="23"/>
      <c r="H60" s="26">
        <v>24296604.460000001</v>
      </c>
    </row>
    <row r="61" spans="1:8" ht="15">
      <c r="A61" s="11" t="s">
        <v>226</v>
      </c>
      <c r="B61" s="30" t="s">
        <v>227</v>
      </c>
      <c r="C61" s="30" t="s">
        <v>228</v>
      </c>
      <c r="D61" s="11" t="s">
        <v>229</v>
      </c>
      <c r="E61" s="3">
        <v>-113346</v>
      </c>
      <c r="F61" s="3"/>
      <c r="G61" s="3"/>
      <c r="H61" s="7">
        <v>-113346</v>
      </c>
    </row>
    <row r="62" spans="1:8" ht="15">
      <c r="A62" s="5"/>
      <c r="B62" s="1"/>
      <c r="C62" s="30" t="s">
        <v>230</v>
      </c>
      <c r="D62" s="11" t="s">
        <v>231</v>
      </c>
      <c r="E62" s="3">
        <v>792</v>
      </c>
      <c r="F62" s="3"/>
      <c r="G62" s="3"/>
      <c r="H62" s="7">
        <v>792</v>
      </c>
    </row>
    <row r="63" spans="1:8" ht="15">
      <c r="A63" s="5"/>
      <c r="B63" s="1"/>
      <c r="C63" s="31" t="s">
        <v>18</v>
      </c>
      <c r="D63" s="28"/>
      <c r="E63" s="23">
        <v>-112554</v>
      </c>
      <c r="F63" s="23"/>
      <c r="G63" s="23"/>
      <c r="H63" s="26">
        <v>-112554</v>
      </c>
    </row>
    <row r="64" spans="1:8" ht="15">
      <c r="A64" s="11" t="s">
        <v>232</v>
      </c>
      <c r="B64" s="30" t="s">
        <v>233</v>
      </c>
      <c r="C64" s="30" t="s">
        <v>234</v>
      </c>
      <c r="D64" s="11" t="s">
        <v>235</v>
      </c>
      <c r="E64" s="3">
        <v>2884692.10</v>
      </c>
      <c r="F64" s="3"/>
      <c r="G64" s="3"/>
      <c r="H64" s="7">
        <v>2884692.10</v>
      </c>
    </row>
    <row r="65" spans="1:8" ht="15">
      <c r="A65" s="5"/>
      <c r="B65" s="1"/>
      <c r="C65" s="30" t="s">
        <v>236</v>
      </c>
      <c r="D65" s="11" t="s">
        <v>237</v>
      </c>
      <c r="E65" s="3">
        <v>286995.87</v>
      </c>
      <c r="F65" s="3"/>
      <c r="G65" s="3"/>
      <c r="H65" s="7">
        <v>286995.87</v>
      </c>
    </row>
    <row r="66" spans="1:8" ht="15">
      <c r="A66" s="5"/>
      <c r="B66" s="1"/>
      <c r="C66" s="30" t="s">
        <v>238</v>
      </c>
      <c r="D66" s="11" t="s">
        <v>239</v>
      </c>
      <c r="E66" s="3">
        <v>136507.62</v>
      </c>
      <c r="F66" s="3"/>
      <c r="G66" s="3"/>
      <c r="H66" s="7">
        <v>136507.62</v>
      </c>
    </row>
    <row r="67" spans="1:8" ht="15">
      <c r="A67" s="5"/>
      <c r="B67" s="1"/>
      <c r="C67" s="30" t="s">
        <v>240</v>
      </c>
      <c r="D67" s="11" t="s">
        <v>241</v>
      </c>
      <c r="E67" s="3">
        <v>11440000</v>
      </c>
      <c r="F67" s="3"/>
      <c r="G67" s="3"/>
      <c r="H67" s="7">
        <v>11440000</v>
      </c>
    </row>
    <row r="68" spans="1:8" ht="15">
      <c r="A68" s="5"/>
      <c r="B68" s="1"/>
      <c r="C68" s="30" t="s">
        <v>242</v>
      </c>
      <c r="D68" s="11" t="s">
        <v>243</v>
      </c>
      <c r="E68" s="3">
        <v>-33651327.799999997</v>
      </c>
      <c r="F68" s="3"/>
      <c r="G68" s="3"/>
      <c r="H68" s="7">
        <v>-33651327.799999997</v>
      </c>
    </row>
    <row r="69" spans="1:8" ht="15">
      <c r="A69" s="5"/>
      <c r="B69" s="1"/>
      <c r="C69" s="31" t="s">
        <v>18</v>
      </c>
      <c r="D69" s="28"/>
      <c r="E69" s="23">
        <v>-18903132.210000001</v>
      </c>
      <c r="F69" s="23"/>
      <c r="G69" s="23"/>
      <c r="H69" s="26">
        <v>-18903132.210000001</v>
      </c>
    </row>
    <row r="70" spans="1:8" ht="15">
      <c r="A70" s="11" t="s">
        <v>244</v>
      </c>
      <c r="B70" s="30" t="s">
        <v>245</v>
      </c>
      <c r="C70" s="30" t="s">
        <v>246</v>
      </c>
      <c r="D70" s="11" t="s">
        <v>247</v>
      </c>
      <c r="E70" s="3">
        <v>10979.68</v>
      </c>
      <c r="F70" s="3"/>
      <c r="G70" s="3"/>
      <c r="H70" s="7">
        <v>10979.68</v>
      </c>
    </row>
    <row r="71" spans="1:8" ht="15">
      <c r="A71" s="5"/>
      <c r="B71" s="1"/>
      <c r="C71" s="30" t="s">
        <v>248</v>
      </c>
      <c r="D71" s="11" t="s">
        <v>249</v>
      </c>
      <c r="E71" s="3">
        <v>910.23</v>
      </c>
      <c r="F71" s="3"/>
      <c r="G71" s="3"/>
      <c r="H71" s="7">
        <v>910.23</v>
      </c>
    </row>
    <row r="72" spans="1:8" ht="15">
      <c r="A72" s="5"/>
      <c r="B72" s="1"/>
      <c r="C72" s="30" t="s">
        <v>250</v>
      </c>
      <c r="D72" s="11" t="s">
        <v>251</v>
      </c>
      <c r="E72" s="3">
        <v>141148.95000000001</v>
      </c>
      <c r="F72" s="3"/>
      <c r="G72" s="3"/>
      <c r="H72" s="7">
        <v>141148.95000000001</v>
      </c>
    </row>
    <row r="73" spans="1:8" ht="15">
      <c r="A73" s="5"/>
      <c r="B73" s="1"/>
      <c r="C73" s="30" t="s">
        <v>252</v>
      </c>
      <c r="D73" s="11" t="s">
        <v>253</v>
      </c>
      <c r="E73" s="3">
        <v>169687.63</v>
      </c>
      <c r="F73" s="3"/>
      <c r="G73" s="3"/>
      <c r="H73" s="7">
        <v>169687.63</v>
      </c>
    </row>
    <row r="74" spans="1:8" ht="15">
      <c r="A74" s="5"/>
      <c r="B74" s="1"/>
      <c r="C74" s="30" t="s">
        <v>254</v>
      </c>
      <c r="D74" s="11" t="s">
        <v>255</v>
      </c>
      <c r="E74" s="3">
        <v>61229.95</v>
      </c>
      <c r="F74" s="3"/>
      <c r="G74" s="3"/>
      <c r="H74" s="7">
        <v>61229.95</v>
      </c>
    </row>
    <row r="75" spans="1:8" ht="15">
      <c r="A75" s="5"/>
      <c r="B75" s="1"/>
      <c r="C75" s="30" t="s">
        <v>256</v>
      </c>
      <c r="D75" s="11" t="s">
        <v>257</v>
      </c>
      <c r="E75" s="3">
        <v>2239.09</v>
      </c>
      <c r="F75" s="3"/>
      <c r="G75" s="3"/>
      <c r="H75" s="7">
        <v>2239.09</v>
      </c>
    </row>
    <row r="76" spans="1:8" ht="15">
      <c r="A76" s="5"/>
      <c r="B76" s="1"/>
      <c r="C76" s="30" t="s">
        <v>258</v>
      </c>
      <c r="D76" s="11" t="s">
        <v>259</v>
      </c>
      <c r="E76" s="3">
        <v>4769.6000000000004</v>
      </c>
      <c r="F76" s="3"/>
      <c r="G76" s="3"/>
      <c r="H76" s="7">
        <v>4769.6000000000004</v>
      </c>
    </row>
    <row r="77" spans="1:8" ht="15">
      <c r="A77" s="5"/>
      <c r="B77" s="1"/>
      <c r="C77" s="30" t="s">
        <v>260</v>
      </c>
      <c r="D77" s="11" t="s">
        <v>261</v>
      </c>
      <c r="E77" s="3">
        <v>1486.76</v>
      </c>
      <c r="F77" s="3"/>
      <c r="G77" s="3"/>
      <c r="H77" s="7">
        <v>1486.76</v>
      </c>
    </row>
    <row r="78" spans="1:8" ht="15">
      <c r="A78" s="5"/>
      <c r="B78" s="1"/>
      <c r="C78" s="30" t="s">
        <v>262</v>
      </c>
      <c r="D78" s="11" t="s">
        <v>263</v>
      </c>
      <c r="E78" s="3">
        <v>1717.80</v>
      </c>
      <c r="F78" s="3"/>
      <c r="G78" s="3"/>
      <c r="H78" s="7">
        <v>1717.80</v>
      </c>
    </row>
    <row r="79" spans="1:8" ht="15">
      <c r="A79" s="5"/>
      <c r="B79" s="1"/>
      <c r="C79" s="30" t="s">
        <v>264</v>
      </c>
      <c r="D79" s="11" t="s">
        <v>265</v>
      </c>
      <c r="E79" s="3">
        <v>4457.70</v>
      </c>
      <c r="F79" s="3"/>
      <c r="G79" s="3"/>
      <c r="H79" s="7">
        <v>4457.70</v>
      </c>
    </row>
    <row r="80" spans="1:8" ht="15">
      <c r="A80" s="5"/>
      <c r="B80" s="1"/>
      <c r="C80" s="31" t="s">
        <v>18</v>
      </c>
      <c r="D80" s="28"/>
      <c r="E80" s="23">
        <v>398627.39</v>
      </c>
      <c r="F80" s="23"/>
      <c r="G80" s="23"/>
      <c r="H80" s="26">
        <v>398627.39</v>
      </c>
    </row>
    <row r="81" spans="1:8" ht="15">
      <c r="A81" s="123" t="s">
        <v>266</v>
      </c>
      <c r="B81" s="24"/>
      <c r="C81" s="24"/>
      <c r="D81" s="29"/>
      <c r="E81" s="25">
        <v>9093109.3900000006</v>
      </c>
      <c r="F81" s="25"/>
      <c r="G81" s="25"/>
      <c r="H81" s="27">
        <v>9093109.3900000006</v>
      </c>
    </row>
  </sheetData>
  <pageMargins left="0.7" right="0.7" top="0.75" bottom="0.75" header="0.3" footer="0.3"/>
  <pageSetup orientation="portrait" r:id="rId1"/>
  <customProperties>
    <customPr name="CofWorksheetType" r:id="rId2"/>
    <customPr name="_pios_id" r:id="rId3"/>
  </customPropertie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70491632CBA45AD01E86F72CC6722" ma:contentTypeVersion="" ma:contentTypeDescription="Create a new document." ma:contentTypeScope="" ma:versionID="326768ed3bb526a4919ab857f47c6cd2">
  <xsd:schema xmlns:xsd="http://www.w3.org/2001/XMLSchema" xmlns:xs="http://www.w3.org/2001/XMLSchema" xmlns:p="http://schemas.microsoft.com/office/2006/metadata/properties" xmlns:ns2="c85253b9-0a55-49a1-98ad-b5b6252d7079" xmlns:ns3="028A4EA0-5C38-4E7F-A63F-9FABCA2C3224" xmlns:ns4="8b86ae58-4ff9-4300-8876-bb89783e485c" xmlns:ns5="d45cdb80-29a5-403f-961d-5d96f3e310b8" targetNamespace="http://schemas.microsoft.com/office/2006/metadata/properties" ma:root="true" ma:fieldsID="6598bfc8c61b20cc2f3876bad26213d4" ns2:_="" ns3:_="" ns4:_="" ns5:_="">
    <xsd:import namespace="c85253b9-0a55-49a1-98ad-b5b6252d7079"/>
    <xsd:import namespace="028A4EA0-5C38-4E7F-A63F-9FABCA2C3224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A4EA0-5C38-4E7F-A63F-9FABCA2C322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Application xmlns="http://www.sap.com/cof/excel/application">
  <Version>2</Version>
  <Revision>2.7.401.87606</Revision>
</Applicatio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B xmlns="028A4EA0-5C38-4E7F-A63F-9FABCA2C3224">0.216281890869141</MB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207</SRCH_DocketId>
    <CaseType xmlns="8b86ae58-4ff9-4300-8876-bb89783e485c" xsi:nil="true"/>
    <Pgs xmlns="028A4EA0-5C38-4E7F-A63F-9FABCA2C3224">9</Pgs>
    <Document_x0020_Type xmlns="c85253b9-0a55-49a1-98ad-b5b6252d7079">Question</Document_x0020_Type>
    <CasePracticeArea xmlns="8b86ae58-4ff9-4300-8876-bb89783e485c" xsi:nil="true"/>
    <Sequence_x0020_Number xmlns="028A4EA0-5C38-4E7F-A63F-9FABCA2C3224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18DD050E-27DA-4B0E-A172-99FC49596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CC06EA-24BB-4541-A715-AD391AD41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028A4EA0-5C38-4E7F-A63F-9FABCA2C3224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809B7D-754B-4D6E-BF8A-721FE0613E17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0B404467-6412-4BB9-BB65-8BAFD8834E3C}">
  <ds:schemaRefs>
    <ds:schemaRef ds:uri="http://purl.org/dc/elements/1.1/"/>
    <ds:schemaRef ds:uri="028A4EA0-5C38-4E7F-A63F-9FABCA2C322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45cdb80-29a5-403f-961d-5d96f3e310b8"/>
    <ds:schemaRef ds:uri="8b86ae58-4ff9-4300-8876-bb89783e485c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