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5200" windowHeight="11835"/>
  </bookViews>
  <sheets>
    <sheet name="2021" sheetId="48" r:id="rId1"/>
    <sheet name="AUG FUEL REVENUES " sheetId="49" state="hidden" r:id="rId2"/>
    <sheet name="2020 " sheetId="51" r:id="rId3"/>
  </sheets>
  <externalReferences>
    <externalReference r:id="rId4"/>
  </externalReferences>
  <definedNames>
    <definedName name="_07_15_14__09_56_02_____________________________________________CURTIS_____________________________________________PAGE____1" localSheetId="2">#REF!</definedName>
    <definedName name="_07_15_14__09_56_02_____________________________________________CURTIS_____________________________________________PAGE____1" localSheetId="0">#REF!</definedName>
    <definedName name="_07_15_14__09_56_02_____________________________________________CURTIS_____________________________________________PAGE____1">#REF!</definedName>
    <definedName name="Mthly">[1]Sheet1!$A$3:$A$14</definedName>
    <definedName name="_xlnm.Print_Area" localSheetId="2">'2020 '!$A$1:$P$38</definedName>
    <definedName name="_xlnm.Print_Area" localSheetId="0">'2021'!$A$1:$P$38</definedName>
  </definedNames>
  <calcPr calcId="162913"/>
</workbook>
</file>

<file path=xl/calcChain.xml><?xml version="1.0" encoding="utf-8"?>
<calcChain xmlns="http://schemas.openxmlformats.org/spreadsheetml/2006/main">
  <c r="F142" i="48" l="1"/>
  <c r="F143" i="48"/>
  <c r="K77" i="48"/>
  <c r="K78" i="48" s="1"/>
  <c r="O35" i="48"/>
  <c r="N35" i="48" l="1"/>
  <c r="M35" i="48" l="1"/>
  <c r="L10" i="48" l="1"/>
  <c r="L35" i="48" l="1"/>
  <c r="K35" i="48" l="1"/>
  <c r="K12" i="48" l="1"/>
  <c r="K18" i="48" l="1"/>
  <c r="J35" i="48" l="1"/>
  <c r="J13" i="48" l="1"/>
  <c r="I35" i="48" l="1"/>
  <c r="I13" i="48" l="1"/>
  <c r="H35" i="48" l="1"/>
  <c r="H10" i="48" l="1"/>
  <c r="H13" i="48" l="1"/>
  <c r="G35" i="48" l="1"/>
  <c r="G13" i="48" l="1"/>
  <c r="F35" i="48" l="1"/>
  <c r="F13" i="48" l="1"/>
  <c r="E35" i="48" l="1"/>
  <c r="C35" i="48" l="1"/>
  <c r="F142" i="51" l="1"/>
  <c r="F143" i="51" s="1"/>
  <c r="K77" i="51"/>
  <c r="K78" i="51" s="1"/>
  <c r="P41" i="51"/>
  <c r="O35" i="51"/>
  <c r="N35" i="51"/>
  <c r="M35" i="51"/>
  <c r="L35" i="51"/>
  <c r="K35" i="51"/>
  <c r="J35" i="51"/>
  <c r="I35" i="51"/>
  <c r="H35" i="51"/>
  <c r="G35" i="51"/>
  <c r="F35" i="51"/>
  <c r="E35" i="51"/>
  <c r="D35" i="51"/>
  <c r="D29" i="51"/>
  <c r="D30" i="51" s="1"/>
  <c r="D31" i="51" s="1"/>
  <c r="O27" i="51"/>
  <c r="O29" i="51" s="1"/>
  <c r="O30" i="51" s="1"/>
  <c r="O31" i="51" s="1"/>
  <c r="N27" i="51"/>
  <c r="N29" i="51" s="1"/>
  <c r="N30" i="51" s="1"/>
  <c r="N31" i="51" s="1"/>
  <c r="M27" i="51"/>
  <c r="M29" i="51" s="1"/>
  <c r="M30" i="51" s="1"/>
  <c r="M31" i="51" s="1"/>
  <c r="L27" i="51"/>
  <c r="L29" i="51" s="1"/>
  <c r="L30" i="51" s="1"/>
  <c r="L31" i="51" s="1"/>
  <c r="K27" i="51"/>
  <c r="K29" i="51" s="1"/>
  <c r="K30" i="51" s="1"/>
  <c r="K31" i="51" s="1"/>
  <c r="J27" i="51"/>
  <c r="J29" i="51" s="1"/>
  <c r="J30" i="51" s="1"/>
  <c r="J31" i="51" s="1"/>
  <c r="I27" i="51"/>
  <c r="I29" i="51" s="1"/>
  <c r="I30" i="51" s="1"/>
  <c r="I31" i="51" s="1"/>
  <c r="H27" i="51"/>
  <c r="H29" i="51" s="1"/>
  <c r="H30" i="51" s="1"/>
  <c r="H31" i="51" s="1"/>
  <c r="G27" i="51"/>
  <c r="G29" i="51" s="1"/>
  <c r="G30" i="51" s="1"/>
  <c r="G31" i="51" s="1"/>
  <c r="F27" i="51"/>
  <c r="F29" i="51" s="1"/>
  <c r="F30" i="51" s="1"/>
  <c r="F31" i="51" s="1"/>
  <c r="E27" i="51"/>
  <c r="E29" i="51" s="1"/>
  <c r="E30" i="51" s="1"/>
  <c r="E31" i="51" s="1"/>
  <c r="D23" i="51"/>
  <c r="P19" i="51"/>
  <c r="R18" i="51"/>
  <c r="O18" i="51"/>
  <c r="N18" i="51"/>
  <c r="M18" i="51"/>
  <c r="L18" i="51"/>
  <c r="K18" i="51"/>
  <c r="J18" i="51"/>
  <c r="I18" i="51"/>
  <c r="H18" i="51"/>
  <c r="G18" i="51"/>
  <c r="F18" i="51"/>
  <c r="E18" i="51"/>
  <c r="D18" i="51"/>
  <c r="P17" i="51"/>
  <c r="P23" i="51" s="1"/>
  <c r="L14" i="51"/>
  <c r="L15" i="51" s="1"/>
  <c r="H14" i="51"/>
  <c r="H15" i="51" s="1"/>
  <c r="D14" i="51"/>
  <c r="D15" i="51" s="1"/>
  <c r="P13" i="51"/>
  <c r="P18" i="51" s="1"/>
  <c r="O12" i="51"/>
  <c r="O14" i="51" s="1"/>
  <c r="O15" i="51" s="1"/>
  <c r="N12" i="51"/>
  <c r="N14" i="51" s="1"/>
  <c r="N15" i="51" s="1"/>
  <c r="M12" i="51"/>
  <c r="M14" i="51" s="1"/>
  <c r="M15" i="51" s="1"/>
  <c r="L12" i="51"/>
  <c r="K12" i="51"/>
  <c r="K14" i="51" s="1"/>
  <c r="K15" i="51" s="1"/>
  <c r="J12" i="51"/>
  <c r="J14" i="51" s="1"/>
  <c r="J15" i="51" s="1"/>
  <c r="I12" i="51"/>
  <c r="I14" i="51" s="1"/>
  <c r="I15" i="51" s="1"/>
  <c r="H12" i="51"/>
  <c r="G12" i="51"/>
  <c r="G14" i="51" s="1"/>
  <c r="G15" i="51" s="1"/>
  <c r="F12" i="51"/>
  <c r="F14" i="51" s="1"/>
  <c r="F15" i="51" s="1"/>
  <c r="E12" i="51"/>
  <c r="E14" i="51" s="1"/>
  <c r="E15" i="51" s="1"/>
  <c r="D12" i="51"/>
  <c r="P11" i="51"/>
  <c r="S11" i="51" s="1"/>
  <c r="P10" i="51"/>
  <c r="S10" i="51" s="1"/>
  <c r="D24" i="51" l="1"/>
  <c r="D25" i="51" s="1"/>
  <c r="D26" i="51" s="1"/>
  <c r="D32" i="51" s="1"/>
  <c r="P12" i="51"/>
  <c r="P14" i="51" s="1"/>
  <c r="P15" i="51" s="1"/>
  <c r="P24" i="51" s="1"/>
  <c r="P25" i="51" s="1"/>
  <c r="P26" i="51" s="1"/>
  <c r="D16" i="51" l="1"/>
  <c r="D20" i="51" l="1"/>
  <c r="D36" i="51" l="1"/>
  <c r="D38" i="51" s="1"/>
  <c r="E17" i="51"/>
  <c r="E23" i="51" s="1"/>
  <c r="E24" i="51" l="1"/>
  <c r="E25" i="51"/>
  <c r="E26" i="51" s="1"/>
  <c r="E32" i="51" s="1"/>
  <c r="E16" i="51" l="1"/>
  <c r="E20" i="51" l="1"/>
  <c r="J24" i="49"/>
  <c r="J18" i="49"/>
  <c r="E36" i="51" l="1"/>
  <c r="E38" i="51" s="1"/>
  <c r="F17" i="51"/>
  <c r="F23" i="51" s="1"/>
  <c r="F24" i="51" l="1"/>
  <c r="F25" i="51" s="1"/>
  <c r="F26" i="51" s="1"/>
  <c r="F32" i="51" s="1"/>
  <c r="F16" i="51" l="1"/>
  <c r="H27" i="48"/>
  <c r="F20" i="51" l="1"/>
  <c r="G17" i="51" l="1"/>
  <c r="G23" i="51" s="1"/>
  <c r="F36" i="51"/>
  <c r="F38" i="51" s="1"/>
  <c r="G24" i="51" l="1"/>
  <c r="G25" i="51"/>
  <c r="G26" i="51" s="1"/>
  <c r="G32" i="51" s="1"/>
  <c r="F18" i="48"/>
  <c r="G16" i="51" l="1"/>
  <c r="G20" i="51" l="1"/>
  <c r="G36" i="51" l="1"/>
  <c r="G38" i="51" s="1"/>
  <c r="H17" i="51"/>
  <c r="H23" i="51" s="1"/>
  <c r="P19" i="48"/>
  <c r="P41" i="48"/>
  <c r="D29" i="48"/>
  <c r="D30" i="48" s="1"/>
  <c r="D31" i="48" s="1"/>
  <c r="O27" i="48"/>
  <c r="O29" i="48" s="1"/>
  <c r="O30" i="48" s="1"/>
  <c r="O31" i="48" s="1"/>
  <c r="N27" i="48"/>
  <c r="N29" i="48" s="1"/>
  <c r="N30" i="48" s="1"/>
  <c r="N31" i="48" s="1"/>
  <c r="M27" i="48"/>
  <c r="M29" i="48" s="1"/>
  <c r="M30" i="48" s="1"/>
  <c r="M31" i="48" s="1"/>
  <c r="L27" i="48"/>
  <c r="L29" i="48" s="1"/>
  <c r="L30" i="48" s="1"/>
  <c r="L31" i="48" s="1"/>
  <c r="K27" i="48"/>
  <c r="K29" i="48" s="1"/>
  <c r="K30" i="48" s="1"/>
  <c r="K31" i="48" s="1"/>
  <c r="J27" i="48"/>
  <c r="J29" i="48" s="1"/>
  <c r="J30" i="48" s="1"/>
  <c r="J31" i="48" s="1"/>
  <c r="I27" i="48"/>
  <c r="I29" i="48" s="1"/>
  <c r="I30" i="48" s="1"/>
  <c r="I31" i="48" s="1"/>
  <c r="H29" i="48"/>
  <c r="H30" i="48" s="1"/>
  <c r="H31" i="48" s="1"/>
  <c r="G27" i="48"/>
  <c r="G29" i="48" s="1"/>
  <c r="G30" i="48" s="1"/>
  <c r="G31" i="48" s="1"/>
  <c r="F27" i="48"/>
  <c r="F29" i="48" s="1"/>
  <c r="F30" i="48" s="1"/>
  <c r="F31" i="48" s="1"/>
  <c r="E27" i="48"/>
  <c r="E29" i="48" s="1"/>
  <c r="E30" i="48" s="1"/>
  <c r="E31" i="48" s="1"/>
  <c r="R18" i="48"/>
  <c r="O18" i="48"/>
  <c r="N18" i="48"/>
  <c r="M18" i="48"/>
  <c r="L18" i="48"/>
  <c r="J18" i="48"/>
  <c r="I18" i="48"/>
  <c r="H18" i="48"/>
  <c r="G18" i="48"/>
  <c r="E18" i="48"/>
  <c r="D18" i="48"/>
  <c r="D23" i="48"/>
  <c r="P13" i="48"/>
  <c r="P18" i="48" s="1"/>
  <c r="O12" i="48"/>
  <c r="O14" i="48" s="1"/>
  <c r="O15" i="48" s="1"/>
  <c r="N12" i="48"/>
  <c r="N14" i="48" s="1"/>
  <c r="N15" i="48" s="1"/>
  <c r="M12" i="48"/>
  <c r="M14" i="48" s="1"/>
  <c r="M15" i="48" s="1"/>
  <c r="L12" i="48"/>
  <c r="L14" i="48" s="1"/>
  <c r="L15" i="48" s="1"/>
  <c r="K14" i="48"/>
  <c r="K15" i="48" s="1"/>
  <c r="J12" i="48"/>
  <c r="J14" i="48" s="1"/>
  <c r="J15" i="48" s="1"/>
  <c r="I12" i="48"/>
  <c r="I14" i="48" s="1"/>
  <c r="I15" i="48" s="1"/>
  <c r="H12" i="48"/>
  <c r="H14" i="48" s="1"/>
  <c r="H15" i="48" s="1"/>
  <c r="G12" i="48"/>
  <c r="G14" i="48" s="1"/>
  <c r="G15" i="48" s="1"/>
  <c r="F12" i="48"/>
  <c r="F14" i="48" s="1"/>
  <c r="F15" i="48" s="1"/>
  <c r="E12" i="48"/>
  <c r="E14" i="48" s="1"/>
  <c r="E15" i="48" s="1"/>
  <c r="D12" i="48"/>
  <c r="D14" i="48" s="1"/>
  <c r="P11" i="48"/>
  <c r="S11" i="48" s="1"/>
  <c r="P10" i="48"/>
  <c r="S10" i="48" s="1"/>
  <c r="H24" i="51" l="1"/>
  <c r="H25" i="51" s="1"/>
  <c r="H26" i="51" s="1"/>
  <c r="H32" i="51" s="1"/>
  <c r="P12" i="48"/>
  <c r="P14" i="48" s="1"/>
  <c r="P15" i="48" s="1"/>
  <c r="D15" i="48"/>
  <c r="D24" i="48" s="1"/>
  <c r="D25" i="48" s="1"/>
  <c r="D26" i="48" s="1"/>
  <c r="D32" i="48" s="1"/>
  <c r="P17" i="48"/>
  <c r="P23" i="48" s="1"/>
  <c r="H16" i="51" l="1"/>
  <c r="P24" i="48"/>
  <c r="P25" i="48" s="1"/>
  <c r="P26" i="48" s="1"/>
  <c r="D16" i="48"/>
  <c r="H20" i="51" l="1"/>
  <c r="D20" i="48"/>
  <c r="D36" i="48" s="1"/>
  <c r="D38" i="48" s="1"/>
  <c r="H36" i="51" l="1"/>
  <c r="H38" i="51" s="1"/>
  <c r="I17" i="51"/>
  <c r="I23" i="51" s="1"/>
  <c r="E17" i="48"/>
  <c r="E23" i="48" s="1"/>
  <c r="I24" i="51" l="1"/>
  <c r="I25" i="51" s="1"/>
  <c r="I26" i="51" s="1"/>
  <c r="I32" i="51" s="1"/>
  <c r="I16" i="51" s="1"/>
  <c r="I20" i="51" s="1"/>
  <c r="E24" i="48"/>
  <c r="E25" i="48" s="1"/>
  <c r="E26" i="48" s="1"/>
  <c r="E32" i="48" s="1"/>
  <c r="I36" i="51" l="1"/>
  <c r="I38" i="51" s="1"/>
  <c r="J17" i="51"/>
  <c r="J23" i="51" s="1"/>
  <c r="E16" i="48"/>
  <c r="J24" i="51" l="1"/>
  <c r="J25" i="51" s="1"/>
  <c r="J26" i="51" s="1"/>
  <c r="J32" i="51" s="1"/>
  <c r="J16" i="51" s="1"/>
  <c r="J20" i="51" s="1"/>
  <c r="E20" i="48"/>
  <c r="K17" i="51" l="1"/>
  <c r="K23" i="51" s="1"/>
  <c r="J36" i="51"/>
  <c r="J38" i="51" s="1"/>
  <c r="E36" i="48"/>
  <c r="E38" i="48" s="1"/>
  <c r="F17" i="48"/>
  <c r="F23" i="48" s="1"/>
  <c r="K24" i="51" l="1"/>
  <c r="K25" i="51"/>
  <c r="K26" i="51" s="1"/>
  <c r="K32" i="51" s="1"/>
  <c r="K16" i="51" s="1"/>
  <c r="K20" i="51" s="1"/>
  <c r="F24" i="48"/>
  <c r="F25" i="48" s="1"/>
  <c r="F26" i="48" s="1"/>
  <c r="F32" i="48" s="1"/>
  <c r="K36" i="51" l="1"/>
  <c r="K38" i="51" s="1"/>
  <c r="L17" i="51"/>
  <c r="L23" i="51" s="1"/>
  <c r="F16" i="48"/>
  <c r="L24" i="51" l="1"/>
  <c r="L25" i="51" s="1"/>
  <c r="L26" i="51" s="1"/>
  <c r="L32" i="51" s="1"/>
  <c r="L16" i="51" s="1"/>
  <c r="L20" i="51" s="1"/>
  <c r="F20" i="48"/>
  <c r="L36" i="51" l="1"/>
  <c r="L38" i="51" s="1"/>
  <c r="M17" i="51"/>
  <c r="M23" i="51" s="1"/>
  <c r="G17" i="48"/>
  <c r="G23" i="48" s="1"/>
  <c r="F36" i="48"/>
  <c r="F38" i="48" s="1"/>
  <c r="M24" i="51" l="1"/>
  <c r="M25" i="51"/>
  <c r="M26" i="51" s="1"/>
  <c r="M32" i="51" s="1"/>
  <c r="M16" i="51" s="1"/>
  <c r="M20" i="51" s="1"/>
  <c r="G24" i="48"/>
  <c r="G25" i="48" s="1"/>
  <c r="G26" i="48" s="1"/>
  <c r="G32" i="48" s="1"/>
  <c r="M36" i="51" l="1"/>
  <c r="M38" i="51" s="1"/>
  <c r="N17" i="51"/>
  <c r="N23" i="51" s="1"/>
  <c r="G16" i="48"/>
  <c r="N24" i="51" l="1"/>
  <c r="N25" i="51" s="1"/>
  <c r="N26" i="51" s="1"/>
  <c r="N32" i="51" s="1"/>
  <c r="N16" i="51" s="1"/>
  <c r="N20" i="51" s="1"/>
  <c r="G20" i="48"/>
  <c r="N36" i="51" l="1"/>
  <c r="N38" i="51" s="1"/>
  <c r="O17" i="51"/>
  <c r="O23" i="51" s="1"/>
  <c r="H17" i="48"/>
  <c r="H23" i="48" s="1"/>
  <c r="G36" i="48"/>
  <c r="G38" i="48" s="1"/>
  <c r="O24" i="51" l="1"/>
  <c r="O25" i="51" s="1"/>
  <c r="O26" i="51" s="1"/>
  <c r="O32" i="51" s="1"/>
  <c r="H24" i="48"/>
  <c r="H25" i="48" s="1"/>
  <c r="H26" i="48" s="1"/>
  <c r="H32" i="48" s="1"/>
  <c r="O16" i="51" l="1"/>
  <c r="P32" i="51"/>
  <c r="H16" i="48"/>
  <c r="H20" i="48" s="1"/>
  <c r="O20" i="51" l="1"/>
  <c r="O36" i="51" s="1"/>
  <c r="O38" i="51" s="1"/>
  <c r="P16" i="51"/>
  <c r="P20" i="51" s="1"/>
  <c r="H36" i="48"/>
  <c r="H38" i="48" s="1"/>
  <c r="I17" i="48"/>
  <c r="I23" i="48" s="1"/>
  <c r="I24" i="48" l="1"/>
  <c r="I25" i="48" s="1"/>
  <c r="I26" i="48" s="1"/>
  <c r="I32" i="48" s="1"/>
  <c r="I16" i="48" s="1"/>
  <c r="I20" i="48" s="1"/>
  <c r="J17" i="48" l="1"/>
  <c r="J23" i="48" s="1"/>
  <c r="I36" i="48"/>
  <c r="I38" i="48" s="1"/>
  <c r="J24" i="48" l="1"/>
  <c r="J25" i="48" s="1"/>
  <c r="J26" i="48" s="1"/>
  <c r="J32" i="48" s="1"/>
  <c r="J16" i="48" s="1"/>
  <c r="J20" i="48" s="1"/>
  <c r="J36" i="48" s="1"/>
  <c r="J38" i="48" l="1"/>
  <c r="K17" i="48"/>
  <c r="K23" i="48" s="1"/>
  <c r="K24" i="48" l="1"/>
  <c r="K25" i="48" s="1"/>
  <c r="K26" i="48" s="1"/>
  <c r="K32" i="48" s="1"/>
  <c r="K16" i="48" l="1"/>
  <c r="K20" i="48" s="1"/>
  <c r="L17" i="48" l="1"/>
  <c r="L23" i="48" s="1"/>
  <c r="L24" i="48" s="1"/>
  <c r="L25" i="48" s="1"/>
  <c r="L26" i="48" s="1"/>
  <c r="L32" i="48" s="1"/>
  <c r="L16" i="48" s="1"/>
  <c r="L20" i="48" s="1"/>
  <c r="K36" i="48"/>
  <c r="K38" i="48" s="1"/>
  <c r="L36" i="48" l="1"/>
  <c r="L38" i="48" s="1"/>
  <c r="M17" i="48"/>
  <c r="M23" i="48" s="1"/>
  <c r="M24" i="48" l="1"/>
  <c r="M25" i="48" s="1"/>
  <c r="M26" i="48" s="1"/>
  <c r="M32" i="48" s="1"/>
  <c r="M16" i="48" s="1"/>
  <c r="M20" i="48" s="1"/>
  <c r="N17" i="48" l="1"/>
  <c r="N23" i="48" s="1"/>
  <c r="M36" i="48"/>
  <c r="M38" i="48" s="1"/>
  <c r="N24" i="48" l="1"/>
  <c r="N25" i="48" s="1"/>
  <c r="N26" i="48" s="1"/>
  <c r="N32" i="48" s="1"/>
  <c r="N16" i="48" s="1"/>
  <c r="N20" i="48" s="1"/>
  <c r="O17" i="48" l="1"/>
  <c r="O23" i="48" s="1"/>
  <c r="N36" i="48"/>
  <c r="N38" i="48" s="1"/>
  <c r="O24" i="48" l="1"/>
  <c r="O25" i="48" s="1"/>
  <c r="O26" i="48" s="1"/>
  <c r="O32" i="48" s="1"/>
  <c r="O16" i="48" l="1"/>
  <c r="P32" i="48"/>
  <c r="O20" i="48" l="1"/>
  <c r="O36" i="48" s="1"/>
  <c r="O38" i="48" s="1"/>
  <c r="P16" i="48"/>
  <c r="P20" i="48" s="1"/>
</calcChain>
</file>

<file path=xl/comments1.xml><?xml version="1.0" encoding="utf-8"?>
<comments xmlns="http://schemas.openxmlformats.org/spreadsheetml/2006/main">
  <authors>
    <author>eschneider</author>
    <author>michelle_napier</author>
    <author>Keithley, Stephainie</author>
    <author>Moore, Michael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eschneider:</t>
        </r>
        <r>
          <rPr>
            <sz val="9"/>
            <color indexed="81"/>
            <rFont val="Tahoma"/>
            <family val="2"/>
          </rPr>
          <t xml:space="preserve">
Period Activity
</t>
        </r>
      </text>
    </comment>
    <comment ref="S10" authorId="1" shapeId="0">
      <text>
        <r>
          <rPr>
            <b/>
            <sz val="9"/>
            <color indexed="81"/>
            <rFont val="Tahoma"/>
            <family val="2"/>
          </rPr>
          <t>michelle_napier:</t>
        </r>
        <r>
          <rPr>
            <sz val="9"/>
            <color indexed="81"/>
            <rFont val="Tahoma"/>
            <family val="2"/>
          </rPr>
          <t xml:space="preserve">
2010 Audit Adjustment on Filing (August 2011) not recorded to GL
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</rPr>
          <t>michelle_napier:</t>
        </r>
        <r>
          <rPr>
            <sz val="9"/>
            <color indexed="81"/>
            <rFont val="Tahoma"/>
            <family val="2"/>
          </rPr>
          <t xml:space="preserve">
Exclude Seg 4 of 4950-Over/under recovery 
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eschneider:</t>
        </r>
        <r>
          <rPr>
            <sz val="8"/>
            <color indexed="81"/>
            <rFont val="Tahoma"/>
            <family val="2"/>
          </rPr>
          <t xml:space="preserve">
When overrecovered revenue needs to be reduced (+)
When underrecovered revenue needs to be increased (-)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eschneider:</t>
        </r>
        <r>
          <rPr>
            <sz val="9"/>
            <color indexed="81"/>
            <rFont val="Tahoma"/>
            <family val="2"/>
          </rPr>
          <t xml:space="preserve">
This balance should tie to the O/U monthly entry
Net Over/(Under) recovery before Interest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 xml:space="preserve">eschneider: </t>
        </r>
        <r>
          <rPr>
            <sz val="9"/>
            <color indexed="81"/>
            <rFont val="Tahoma"/>
            <family val="2"/>
          </rPr>
          <t xml:space="preserve">5/6/14
updated formula to round to whole dollars </t>
        </r>
      </text>
    </comment>
    <comment ref="B34" authorId="2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FN00-00000-1276-1730</t>
        </r>
      </text>
    </comment>
    <comment ref="B35" authorId="2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Per Florida Regulatory FN should reflect FN &amp; FT's PGA</t>
        </r>
      </text>
    </comment>
    <comment ref="E35" authorId="3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subtract Saraha Ft mead JE </t>
        </r>
      </text>
    </comment>
    <comment ref="H35" authorId="3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see JE reclass below from FT</t>
        </r>
      </text>
    </comment>
    <comment ref="M35" authorId="3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less JE form Sahara - see tab for location </t>
        </r>
      </text>
    </comment>
    <comment ref="N35" authorId="3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less JE form Sahara - see tab for location </t>
        </r>
      </text>
    </comment>
  </commentList>
</comments>
</file>

<file path=xl/comments2.xml><?xml version="1.0" encoding="utf-8"?>
<comments xmlns="http://schemas.openxmlformats.org/spreadsheetml/2006/main">
  <authors>
    <author>eschneider</author>
    <author>michelle_napier</author>
    <author>Keithley, Stephainie</author>
    <author>Moore, Michael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eschneider:</t>
        </r>
        <r>
          <rPr>
            <sz val="9"/>
            <color indexed="81"/>
            <rFont val="Tahoma"/>
            <family val="2"/>
          </rPr>
          <t xml:space="preserve">
Period Activity
</t>
        </r>
      </text>
    </comment>
    <comment ref="S10" authorId="1" shapeId="0">
      <text>
        <r>
          <rPr>
            <b/>
            <sz val="9"/>
            <color indexed="81"/>
            <rFont val="Tahoma"/>
            <family val="2"/>
          </rPr>
          <t>michelle_napier:</t>
        </r>
        <r>
          <rPr>
            <sz val="9"/>
            <color indexed="81"/>
            <rFont val="Tahoma"/>
            <family val="2"/>
          </rPr>
          <t xml:space="preserve">
2010 Audit Adjustment on Filing (August 2011) not recorded to GL
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</rPr>
          <t>michelle_napier:</t>
        </r>
        <r>
          <rPr>
            <sz val="9"/>
            <color indexed="81"/>
            <rFont val="Tahoma"/>
            <family val="2"/>
          </rPr>
          <t xml:space="preserve">
Exclude Seg 4 of 4950-Over/under recovery 
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eschneider:</t>
        </r>
        <r>
          <rPr>
            <sz val="8"/>
            <color indexed="81"/>
            <rFont val="Tahoma"/>
            <family val="2"/>
          </rPr>
          <t xml:space="preserve">
When overrecovered revenue needs to be reduced (+)
When underrecovered revenue needs to be increased (-)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eschneider:</t>
        </r>
        <r>
          <rPr>
            <sz val="9"/>
            <color indexed="81"/>
            <rFont val="Tahoma"/>
            <family val="2"/>
          </rPr>
          <t xml:space="preserve">
This balance should tie to the O/U monthly entry
Net Over/(Under) recovery before Interest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 xml:space="preserve">eschneider: </t>
        </r>
        <r>
          <rPr>
            <sz val="9"/>
            <color indexed="81"/>
            <rFont val="Tahoma"/>
            <family val="2"/>
          </rPr>
          <t xml:space="preserve">5/6/14
updated formula to round to whole dollars </t>
        </r>
      </text>
    </comment>
    <comment ref="B34" authorId="2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FN00-00000-1276-1730</t>
        </r>
      </text>
    </comment>
    <comment ref="B35" authorId="2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Per Florida Regulatory FN should reflect FN &amp; FT's PGA</t>
        </r>
      </text>
    </comment>
    <comment ref="M35" authorId="3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less JE form Sahara - see tab for location </t>
        </r>
      </text>
    </comment>
    <comment ref="N35" authorId="3" shapeId="0">
      <text>
        <r>
          <rPr>
            <b/>
            <sz val="9"/>
            <color indexed="81"/>
            <rFont val="Tahoma"/>
            <family val="2"/>
          </rPr>
          <t>Moore, Michael:</t>
        </r>
        <r>
          <rPr>
            <sz val="9"/>
            <color indexed="81"/>
            <rFont val="Tahoma"/>
            <family val="2"/>
          </rPr>
          <t xml:space="preserve">
less JE form Sahara - see tab for location </t>
        </r>
      </text>
    </comment>
  </commentList>
</comments>
</file>

<file path=xl/sharedStrings.xml><?xml version="1.0" encoding="utf-8"?>
<sst xmlns="http://schemas.openxmlformats.org/spreadsheetml/2006/main" count="459" uniqueCount="150">
  <si>
    <t>FLORIDA PUBLIC UTILITIES</t>
  </si>
  <si>
    <t>NATURAL GAS</t>
  </si>
  <si>
    <t>ACCOUNT RECONCILIATION</t>
  </si>
  <si>
    <t xml:space="preserve"> </t>
  </si>
  <si>
    <t>11 MONTHS TOAL</t>
  </si>
  <si>
    <t>Difference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</si>
  <si>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</si>
  <si>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</si>
  <si>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</si>
  <si>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</si>
  <si>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</si>
  <si>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</si>
  <si>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</si>
  <si>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</si>
  <si>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</si>
  <si>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</si>
  <si>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</si>
  <si>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</si>
  <si>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</si>
  <si>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TRUE-UP CALCULATION</t>
  </si>
  <si>
    <t>FUEL COST [ FN%000005___80__ ]</t>
  </si>
  <si>
    <t>FN%000005___80__</t>
  </si>
  <si>
    <t>FN%000004010____</t>
  </si>
  <si>
    <t>FUEL REVENUES (NET OF REVENUE TAX)</t>
  </si>
  <si>
    <t>TRUE-UP - COLLECTED OR (REFUNDED)</t>
  </si>
  <si>
    <t>FUEL REVENUE APPLICABLE TO PERIOD</t>
  </si>
  <si>
    <t>Add Lines 3 + 4</t>
  </si>
  <si>
    <t>TRUE-UP - (OVER)/UNDER - THIS PERIOD</t>
  </si>
  <si>
    <t>Line 5 - Line 1</t>
  </si>
  <si>
    <t>INTEREST PROVISION -THIS PERIOD</t>
  </si>
  <si>
    <t>Line 21</t>
  </si>
  <si>
    <t>BEGINNING OF PERIOD TRUE-UP AND INTEREST</t>
  </si>
  <si>
    <t>TRUE-UP (COLLECTED) OR REFUNDED</t>
  </si>
  <si>
    <t>Reverse of Line 4</t>
  </si>
  <si>
    <t>TOTAL TRUE-UP (OVER)/UNDER</t>
  </si>
  <si>
    <t xml:space="preserve"> Add Lines 6 + 7 + 8 + 9 + 10</t>
  </si>
  <si>
    <t>001.2.*.2530.21</t>
  </si>
  <si>
    <t>INTEREST PROVISION</t>
  </si>
  <si>
    <t>BEGINNING TRUE-UP</t>
  </si>
  <si>
    <t>Line 8</t>
  </si>
  <si>
    <t>ENDING TRUE-UP BEFORE INTEREST</t>
  </si>
  <si>
    <t>Add Lines 12 + 6 + 9</t>
  </si>
  <si>
    <t>TOTAL (12+13)</t>
  </si>
  <si>
    <t>Add Lines 12 + 13</t>
  </si>
  <si>
    <t>AVERAGE</t>
  </si>
  <si>
    <t>50% of Line 14</t>
  </si>
  <si>
    <t>INTEREST RATE - FIRST DAY OF MONTH</t>
  </si>
  <si>
    <t>INTEREST RATE - FIRST DAY OF SUBSEQUENT MONTH</t>
  </si>
  <si>
    <t>Add Lines 16 + 17</t>
  </si>
  <si>
    <t>50% of Line 18</t>
  </si>
  <si>
    <t>MONTHLY AVERAGE</t>
  </si>
  <si>
    <t>Line 19 / 12 mos.</t>
  </si>
  <si>
    <t>Line 15 x Line 20</t>
  </si>
  <si>
    <t>UNBILLED FUEL BALANCE</t>
  </si>
  <si>
    <t>VARIANCE</t>
  </si>
  <si>
    <t>Date</t>
  </si>
  <si>
    <t>Prepared By:</t>
  </si>
  <si>
    <t>GL (26PG-2530) or 16PG-1860</t>
  </si>
  <si>
    <t>FNXX-0000026PG-2530 or 16PG-1860</t>
  </si>
  <si>
    <t>Adjustment Made by Regulatory</t>
  </si>
  <si>
    <r>
      <t xml:space="preserve">FUEL REVENUES </t>
    </r>
    <r>
      <rPr>
        <sz val="11"/>
        <rFont val="Arial"/>
        <family val="2"/>
      </rPr>
      <t>[ FN%00000401048__  &amp; FN%000004011489_(incl Swing Svc)]</t>
    </r>
  </si>
  <si>
    <t xml:space="preserve">(OVER)/UNDER RECOVERY BALANCE </t>
  </si>
  <si>
    <t>FT (OVER)/UNDER RECOVERY BALANCE</t>
  </si>
  <si>
    <t>Total of GL Exp Above</t>
  </si>
  <si>
    <t xml:space="preserve">Diff bw GL &amp; Input Above - Should be Zero </t>
  </si>
  <si>
    <t>Total Fuel Rev Per GL Above</t>
  </si>
  <si>
    <t>FN%00000401048__</t>
  </si>
  <si>
    <t>FN%000005___8___</t>
  </si>
  <si>
    <t>Seg 1</t>
  </si>
  <si>
    <t>FN%</t>
  </si>
  <si>
    <t>Seg 2</t>
  </si>
  <si>
    <t>Blank</t>
  </si>
  <si>
    <t>Seg 3</t>
  </si>
  <si>
    <t>4010;4011</t>
  </si>
  <si>
    <t>Seg 4</t>
  </si>
  <si>
    <t>48%;49%</t>
  </si>
  <si>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</si>
  <si>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</si>
  <si>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</si>
  <si>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</si>
  <si>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</si>
  <si>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</si>
  <si>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</si>
  <si>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</si>
  <si>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</si>
  <si>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</si>
  <si>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</si>
  <si>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</si>
  <si>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</si>
  <si>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</si>
  <si>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</si>
  <si>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</si>
  <si>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</si>
  <si>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RV</t>
  </si>
  <si>
    <t>FC00</t>
  </si>
  <si>
    <t>JRNL00519322</t>
  </si>
  <si>
    <t>FN00</t>
  </si>
  <si>
    <t>00000</t>
  </si>
  <si>
    <t>4011</t>
  </si>
  <si>
    <t>495F</t>
  </si>
  <si>
    <t/>
  </si>
  <si>
    <t>Accr-EF SWING SERVICE</t>
  </si>
  <si>
    <t>JRNL00519293</t>
  </si>
  <si>
    <t>Yes</t>
  </si>
  <si>
    <t>4010</t>
  </si>
  <si>
    <t>489P</t>
  </si>
  <si>
    <t>Accr-POOL MANAGER SERVICE-FUEL REVENUE-T</t>
  </si>
  <si>
    <t>JRNL00520619</t>
  </si>
  <si>
    <t>4800</t>
  </si>
  <si>
    <t>WPB RES FUEL REV</t>
  </si>
  <si>
    <t>481A</t>
  </si>
  <si>
    <t>WPB S COMM FUEL REV</t>
  </si>
  <si>
    <t>481P</t>
  </si>
  <si>
    <t>WPB L COMM FUEL REV</t>
  </si>
  <si>
    <t>4814</t>
  </si>
  <si>
    <t>WPB FUEL REV-OUTDOOR LIGHTS</t>
  </si>
  <si>
    <t>4840</t>
  </si>
  <si>
    <t>FUEL REV-INTERDEPT SALES</t>
  </si>
  <si>
    <t>489S</t>
  </si>
  <si>
    <t>SWING SERVICE TRANS COMM SM</t>
  </si>
  <si>
    <t>489L</t>
  </si>
  <si>
    <t>SWING SERVICE TRANS COMM LG</t>
  </si>
  <si>
    <t>495B</t>
  </si>
  <si>
    <t>SWING SERVICE RAYONIER SPECIAL</t>
  </si>
  <si>
    <t>POOL MANAGER SVC-FUEL REV-TRANSP</t>
  </si>
  <si>
    <t>EIGHT FLAGS REVENUE SWING SERVICE</t>
  </si>
  <si>
    <t>JRNL00520820</t>
  </si>
  <si>
    <t>JRNL00520879</t>
  </si>
  <si>
    <t>4950</t>
  </si>
  <si>
    <t>Regulated Unbilled  Fuel Receivable</t>
  </si>
  <si>
    <t>Aug-20</t>
  </si>
  <si>
    <t>Regulated Unbilled  Fuel Liability</t>
  </si>
  <si>
    <t>GJ</t>
  </si>
  <si>
    <t>JRNL00520985</t>
  </si>
  <si>
    <t>WRITE OFF FROM PRIOR YEAR</t>
  </si>
  <si>
    <t>PGA INTEREST</t>
  </si>
  <si>
    <t>Monthly PGA</t>
  </si>
  <si>
    <t>FN00-00000-4011-495F</t>
  </si>
  <si>
    <t>FN00-00000-4010-489P</t>
  </si>
  <si>
    <t>FN00-00000-4010-4800</t>
  </si>
  <si>
    <t>FN00-00000-4010-481A</t>
  </si>
  <si>
    <t>FN00-00000-4010-481P</t>
  </si>
  <si>
    <t>FN00-00000-4010-4814</t>
  </si>
  <si>
    <t>FN00-00000-4010-4840</t>
  </si>
  <si>
    <t>FN00-00000-4011-489S</t>
  </si>
  <si>
    <t>FN00-00000-4011-489L</t>
  </si>
  <si>
    <t>FN00-00000-4011-495B</t>
  </si>
  <si>
    <t>FN00-00000-4010-4950</t>
  </si>
  <si>
    <t xml:space="preserve">Not included </t>
  </si>
  <si>
    <t>M G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</si>
</sst>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409]mmmm\ d\,\ yyyy;@"/>
    <numFmt numFmtId="166" formatCode="_(* #,##0.00_);_(* \(#,##0.00\);_(* &quot;-&quot;_);_(@_)"/>
    <numFmt numFmtId="167" formatCode="_(* #,##0_);_(* \(#,##0\);_(* &quot;-&quot;??_);_(@_)"/>
    <numFmt numFmtId="168" formatCode="0.0000%"/>
    <numFmt numFmtId="169" formatCode="0.000%"/>
    <numFmt numFmtId="170" formatCode="0.00000%"/>
    <numFmt numFmtId="171" formatCode="mm/dd/yy;@"/>
    <numFmt numFmtId="173" formatCode="#,##0.0_);\(#,##0.0\)"/>
    <numFmt numFmtId="174" formatCode="#,##0.00;[Red]\-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6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 MT"/>
    </font>
    <font>
      <sz val="9"/>
      <name val="Arial"/>
      <family val="2"/>
    </font>
    <font>
      <sz val="9"/>
      <color rgb="FF0000FF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7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8" fillId="0" borderId="0"/>
    <xf numFmtId="0" fontId="18" fillId="0" borderId="0"/>
    <xf numFmtId="0" fontId="8" fillId="0" borderId="0"/>
  </cellStyleXfs>
  <cellXfs count="184">
    <xf numFmtId="0" fontId="0" fillId="0" borderId="0" xfId="0"/>
    <xf numFmtId="0" fontId="2" fillId="0" borderId="0" xfId="2" applyFont="1" applyFill="1" applyBorder="1"/>
    <xf numFmtId="0" fontId="3" fillId="0" borderId="0" xfId="2" applyFont="1" applyFill="1"/>
    <xf numFmtId="0" fontId="4" fillId="0" borderId="0" xfId="2" applyFont="1" applyFill="1"/>
    <xf numFmtId="0" fontId="3" fillId="0" borderId="0" xfId="2" applyFont="1" applyFill="1" applyBorder="1"/>
    <xf numFmtId="164" fontId="3" fillId="0" borderId="0" xfId="2" applyNumberFormat="1" applyFont="1" applyFill="1" applyAlignment="1">
      <alignment horizontal="left" vertical="center" indent="2"/>
    </xf>
    <xf numFmtId="0" fontId="5" fillId="0" borderId="0" xfId="2" applyFont="1" applyFill="1"/>
    <xf numFmtId="0" fontId="2" fillId="0" borderId="0" xfId="2" applyFont="1" applyFill="1"/>
    <xf numFmtId="0" fontId="7" fillId="0" borderId="0" xfId="2" applyNumberFormat="1" applyFont="1" applyFill="1" applyBorder="1" applyAlignment="1">
      <alignment vertical="center"/>
    </xf>
    <xf numFmtId="0" fontId="7" fillId="0" borderId="2" xfId="2" applyNumberFormat="1" applyFont="1" applyFill="1" applyBorder="1" applyAlignment="1">
      <alignment horizontal="fill" vertical="center"/>
    </xf>
    <xf numFmtId="0" fontId="8" fillId="0" borderId="2" xfId="2" applyNumberFormat="1" applyFont="1" applyFill="1" applyBorder="1" applyAlignment="1">
      <alignment horizontal="fill" vertical="center"/>
    </xf>
    <xf numFmtId="0" fontId="7" fillId="0" borderId="3" xfId="2" applyNumberFormat="1" applyFont="1" applyFill="1" applyBorder="1" applyAlignment="1">
      <alignment horizontal="left" vertical="center"/>
    </xf>
    <xf numFmtId="0" fontId="7" fillId="0" borderId="4" xfId="2" applyNumberFormat="1" applyFont="1" applyFill="1" applyBorder="1"/>
    <xf numFmtId="0" fontId="7" fillId="0" borderId="5" xfId="2" applyNumberFormat="1" applyFont="1" applyFill="1" applyBorder="1"/>
    <xf numFmtId="0" fontId="7" fillId="0" borderId="6" xfId="2" applyNumberFormat="1" applyFont="1" applyFill="1" applyBorder="1" applyAlignment="1">
      <alignment horizontal="center"/>
    </xf>
    <xf numFmtId="0" fontId="7" fillId="0" borderId="7" xfId="2" applyNumberFormat="1" applyFont="1" applyFill="1" applyBorder="1" applyAlignment="1">
      <alignment horizontal="center"/>
    </xf>
    <xf numFmtId="0" fontId="7" fillId="0" borderId="5" xfId="2" applyNumberFormat="1" applyFont="1" applyFill="1" applyBorder="1" applyAlignment="1">
      <alignment horizontal="center"/>
    </xf>
    <xf numFmtId="0" fontId="7" fillId="0" borderId="8" xfId="2" applyNumberFormat="1" applyFont="1" applyFill="1" applyBorder="1" applyAlignment="1">
      <alignment horizontal="center"/>
    </xf>
    <xf numFmtId="0" fontId="7" fillId="0" borderId="9" xfId="2" applyNumberFormat="1" applyFont="1" applyFill="1" applyBorder="1" applyAlignment="1">
      <alignment horizontal="center"/>
    </xf>
    <xf numFmtId="0" fontId="7" fillId="0" borderId="10" xfId="2" applyNumberFormat="1" applyFont="1" applyFill="1" applyBorder="1" applyAlignment="1">
      <alignment horizontal="center"/>
    </xf>
    <xf numFmtId="0" fontId="7" fillId="0" borderId="11" xfId="2" applyNumberFormat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Continuous" vertical="center"/>
    </xf>
    <xf numFmtId="0" fontId="10" fillId="0" borderId="0" xfId="2" applyNumberFormat="1" applyFont="1" applyFill="1" applyBorder="1" applyAlignment="1">
      <alignment horizontal="centerContinuous" vertical="center"/>
    </xf>
    <xf numFmtId="43" fontId="11" fillId="0" borderId="13" xfId="2" applyNumberFormat="1" applyFont="1" applyFill="1" applyBorder="1" applyAlignment="1">
      <alignment vertical="center"/>
    </xf>
    <xf numFmtId="43" fontId="11" fillId="0" borderId="14" xfId="2" applyNumberFormat="1" applyFont="1" applyFill="1" applyBorder="1" applyAlignment="1">
      <alignment vertical="center"/>
    </xf>
    <xf numFmtId="43" fontId="11" fillId="0" borderId="15" xfId="2" applyNumberFormat="1" applyFont="1" applyFill="1" applyBorder="1" applyAlignment="1">
      <alignment vertical="center"/>
    </xf>
    <xf numFmtId="43" fontId="11" fillId="0" borderId="16" xfId="2" applyNumberFormat="1" applyFont="1" applyFill="1" applyBorder="1" applyAlignment="1">
      <alignment vertical="center"/>
    </xf>
    <xf numFmtId="43" fontId="8" fillId="0" borderId="17" xfId="2" applyNumberFormat="1" applyFont="1" applyFill="1" applyBorder="1" applyAlignment="1">
      <alignment vertical="center"/>
    </xf>
    <xf numFmtId="0" fontId="8" fillId="0" borderId="18" xfId="2" applyFont="1" applyFill="1" applyBorder="1" applyAlignment="1">
      <alignment vertical="center" wrapText="1"/>
    </xf>
    <xf numFmtId="0" fontId="5" fillId="0" borderId="19" xfId="2" applyNumberFormat="1" applyFont="1" applyFill="1" applyBorder="1" applyAlignment="1">
      <alignment horizontal="center" vertical="center" wrapText="1"/>
    </xf>
    <xf numFmtId="43" fontId="8" fillId="2" borderId="0" xfId="3" applyFont="1" applyFill="1"/>
    <xf numFmtId="43" fontId="8" fillId="0" borderId="0" xfId="2" applyNumberFormat="1" applyFont="1" applyFill="1"/>
    <xf numFmtId="0" fontId="8" fillId="0" borderId="18" xfId="2" applyNumberFormat="1" applyFont="1" applyFill="1" applyBorder="1" applyAlignment="1">
      <alignment vertical="center" wrapText="1"/>
    </xf>
    <xf numFmtId="43" fontId="7" fillId="0" borderId="9" xfId="2" applyNumberFormat="1" applyFont="1" applyFill="1" applyBorder="1" applyAlignment="1">
      <alignment vertical="center"/>
    </xf>
    <xf numFmtId="43" fontId="8" fillId="0" borderId="23" xfId="1" applyFont="1" applyFill="1" applyBorder="1" applyAlignment="1">
      <alignment vertical="center"/>
    </xf>
    <xf numFmtId="43" fontId="8" fillId="0" borderId="29" xfId="1" applyFont="1" applyFill="1" applyBorder="1" applyAlignment="1">
      <alignment vertical="center"/>
    </xf>
    <xf numFmtId="43" fontId="8" fillId="0" borderId="23" xfId="2" applyNumberFormat="1" applyFont="1" applyFill="1" applyBorder="1" applyAlignment="1">
      <alignment vertical="center"/>
    </xf>
    <xf numFmtId="43" fontId="8" fillId="0" borderId="28" xfId="2" applyNumberFormat="1" applyFont="1" applyFill="1" applyBorder="1" applyAlignment="1">
      <alignment vertical="center"/>
    </xf>
    <xf numFmtId="43" fontId="8" fillId="0" borderId="30" xfId="2" applyNumberFormat="1" applyFont="1" applyFill="1" applyBorder="1" applyAlignment="1">
      <alignment vertical="center"/>
    </xf>
    <xf numFmtId="43" fontId="8" fillId="0" borderId="31" xfId="2" applyNumberFormat="1" applyFont="1" applyFill="1" applyBorder="1" applyAlignment="1">
      <alignment vertical="center"/>
    </xf>
    <xf numFmtId="43" fontId="8" fillId="0" borderId="32" xfId="2" applyNumberFormat="1" applyFont="1" applyFill="1" applyBorder="1" applyAlignment="1">
      <alignment vertical="center"/>
    </xf>
    <xf numFmtId="43" fontId="8" fillId="0" borderId="33" xfId="2" applyNumberFormat="1" applyFont="1" applyFill="1" applyBorder="1" applyAlignment="1">
      <alignment vertical="center"/>
    </xf>
    <xf numFmtId="43" fontId="8" fillId="0" borderId="34" xfId="2" applyNumberFormat="1" applyFont="1" applyFill="1" applyBorder="1" applyAlignment="1">
      <alignment vertical="center"/>
    </xf>
    <xf numFmtId="167" fontId="8" fillId="0" borderId="35" xfId="2" applyNumberFormat="1" applyFont="1" applyFill="1" applyBorder="1" applyAlignment="1">
      <alignment vertical="center"/>
    </xf>
    <xf numFmtId="0" fontId="7" fillId="0" borderId="12" xfId="2" applyNumberFormat="1" applyFont="1" applyFill="1" applyBorder="1" applyAlignment="1">
      <alignment vertical="center" wrapText="1"/>
    </xf>
    <xf numFmtId="0" fontId="5" fillId="2" borderId="0" xfId="2" applyFont="1" applyFill="1"/>
    <xf numFmtId="0" fontId="8" fillId="0" borderId="0" xfId="2" applyFont="1" applyFill="1"/>
    <xf numFmtId="0" fontId="7" fillId="3" borderId="12" xfId="2" applyNumberFormat="1" applyFont="1" applyFill="1" applyBorder="1" applyAlignment="1">
      <alignment vertical="center" wrapText="1"/>
    </xf>
    <xf numFmtId="167" fontId="7" fillId="3" borderId="13" xfId="2" applyNumberFormat="1" applyFont="1" applyFill="1" applyBorder="1" applyAlignment="1">
      <alignment vertical="center"/>
    </xf>
    <xf numFmtId="167" fontId="7" fillId="3" borderId="39" xfId="2" applyNumberFormat="1" applyFont="1" applyFill="1" applyBorder="1" applyAlignment="1">
      <alignment vertical="center"/>
    </xf>
    <xf numFmtId="167" fontId="7" fillId="3" borderId="40" xfId="2" applyNumberFormat="1" applyFont="1" applyFill="1" applyBorder="1" applyAlignment="1">
      <alignment vertical="center"/>
    </xf>
    <xf numFmtId="167" fontId="7" fillId="3" borderId="0" xfId="2" applyNumberFormat="1" applyFont="1" applyFill="1" applyBorder="1" applyAlignment="1">
      <alignment vertical="center"/>
    </xf>
    <xf numFmtId="167" fontId="7" fillId="3" borderId="16" xfId="2" applyNumberFormat="1" applyFont="1" applyFill="1" applyBorder="1" applyAlignment="1">
      <alignment vertical="center"/>
    </xf>
    <xf numFmtId="167" fontId="7" fillId="3" borderId="17" xfId="2" applyNumberFormat="1" applyFont="1" applyFill="1" applyBorder="1" applyAlignment="1">
      <alignment vertical="center"/>
    </xf>
    <xf numFmtId="0" fontId="9" fillId="0" borderId="41" xfId="2" applyFont="1" applyFill="1" applyBorder="1" applyAlignment="1">
      <alignment horizontal="centerContinuous" vertical="center" wrapText="1"/>
    </xf>
    <xf numFmtId="43" fontId="7" fillId="0" borderId="13" xfId="2" applyNumberFormat="1" applyFont="1" applyFill="1" applyBorder="1" applyAlignment="1" applyProtection="1">
      <alignment vertical="center" wrapText="1"/>
    </xf>
    <xf numFmtId="43" fontId="8" fillId="0" borderId="13" xfId="2" applyNumberFormat="1" applyFont="1" applyFill="1" applyBorder="1" applyAlignment="1">
      <alignment vertical="center"/>
    </xf>
    <xf numFmtId="43" fontId="8" fillId="0" borderId="39" xfId="2" applyNumberFormat="1" applyFont="1" applyFill="1" applyBorder="1" applyAlignment="1">
      <alignment vertical="center"/>
    </xf>
    <xf numFmtId="43" fontId="8" fillId="0" borderId="40" xfId="2" applyNumberFormat="1" applyFont="1" applyFill="1" applyBorder="1" applyAlignment="1">
      <alignment vertical="center"/>
    </xf>
    <xf numFmtId="43" fontId="8" fillId="0" borderId="14" xfId="2" applyNumberFormat="1" applyFont="1" applyFill="1" applyBorder="1" applyAlignment="1">
      <alignment vertical="center"/>
    </xf>
    <xf numFmtId="43" fontId="8" fillId="0" borderId="15" xfId="2" applyNumberFormat="1" applyFont="1" applyFill="1" applyBorder="1" applyAlignment="1">
      <alignment vertical="center"/>
    </xf>
    <xf numFmtId="43" fontId="8" fillId="0" borderId="16" xfId="2" applyNumberFormat="1" applyFont="1" applyFill="1" applyBorder="1" applyAlignment="1">
      <alignment vertical="center"/>
    </xf>
    <xf numFmtId="0" fontId="8" fillId="0" borderId="43" xfId="2" applyFont="1" applyFill="1" applyBorder="1" applyAlignment="1">
      <alignment vertical="center" wrapText="1"/>
    </xf>
    <xf numFmtId="43" fontId="8" fillId="0" borderId="20" xfId="2" applyNumberFormat="1" applyFont="1" applyFill="1" applyBorder="1" applyAlignment="1" applyProtection="1">
      <alignment vertical="center" wrapText="1"/>
    </xf>
    <xf numFmtId="43" fontId="8" fillId="0" borderId="28" xfId="2" applyNumberFormat="1" applyFont="1" applyFill="1" applyBorder="1" applyAlignment="1" applyProtection="1">
      <alignment vertical="center" wrapText="1"/>
    </xf>
    <xf numFmtId="43" fontId="8" fillId="0" borderId="9" xfId="2" applyNumberFormat="1" applyFont="1" applyFill="1" applyBorder="1" applyAlignment="1" applyProtection="1">
      <alignment vertical="center" wrapText="1"/>
    </xf>
    <xf numFmtId="43" fontId="8" fillId="0" borderId="46" xfId="2" applyNumberFormat="1" applyFont="1" applyFill="1" applyBorder="1" applyAlignment="1" applyProtection="1">
      <alignment vertical="center" wrapText="1"/>
    </xf>
    <xf numFmtId="10" fontId="8" fillId="0" borderId="23" xfId="4" applyNumberFormat="1" applyFont="1" applyFill="1" applyBorder="1" applyAlignment="1" applyProtection="1">
      <alignment vertical="center" wrapText="1"/>
    </xf>
    <xf numFmtId="168" fontId="8" fillId="0" borderId="29" xfId="2" applyNumberFormat="1" applyFont="1" applyFill="1" applyBorder="1" applyAlignment="1">
      <alignment vertical="center"/>
    </xf>
    <xf numFmtId="168" fontId="8" fillId="0" borderId="35" xfId="2" applyNumberFormat="1" applyFont="1" applyFill="1" applyBorder="1" applyAlignment="1">
      <alignment vertical="center"/>
    </xf>
    <xf numFmtId="10" fontId="8" fillId="0" borderId="9" xfId="2" applyNumberFormat="1" applyFont="1" applyFill="1" applyBorder="1" applyAlignment="1" applyProtection="1">
      <alignment vertical="center" wrapText="1"/>
    </xf>
    <xf numFmtId="168" fontId="8" fillId="0" borderId="45" xfId="2" applyNumberFormat="1" applyFont="1" applyFill="1" applyBorder="1" applyAlignment="1">
      <alignment vertical="center"/>
    </xf>
    <xf numFmtId="169" fontId="8" fillId="0" borderId="20" xfId="2" applyNumberFormat="1" applyFont="1" applyFill="1" applyBorder="1" applyAlignment="1" applyProtection="1">
      <alignment vertical="center" wrapText="1"/>
    </xf>
    <xf numFmtId="0" fontId="8" fillId="0" borderId="27" xfId="2" applyNumberFormat="1" applyFont="1" applyFill="1" applyBorder="1" applyAlignment="1">
      <alignment vertical="center"/>
    </xf>
    <xf numFmtId="170" fontId="8" fillId="0" borderId="23" xfId="2" applyNumberFormat="1" applyFont="1" applyFill="1" applyBorder="1" applyAlignment="1" applyProtection="1">
      <alignment vertical="center" wrapText="1"/>
    </xf>
    <xf numFmtId="164" fontId="8" fillId="0" borderId="29" xfId="2" applyNumberFormat="1" applyFont="1" applyFill="1" applyBorder="1" applyAlignment="1">
      <alignment vertical="center"/>
    </xf>
    <xf numFmtId="0" fontId="7" fillId="0" borderId="47" xfId="2" applyFont="1" applyFill="1" applyBorder="1" applyAlignment="1">
      <alignment vertical="center" wrapText="1"/>
    </xf>
    <xf numFmtId="37" fontId="7" fillId="0" borderId="49" xfId="2" applyNumberFormat="1" applyFont="1" applyFill="1" applyBorder="1" applyAlignment="1" applyProtection="1">
      <alignment vertical="center" wrapText="1"/>
    </xf>
    <xf numFmtId="39" fontId="7" fillId="0" borderId="50" xfId="3" applyNumberFormat="1" applyFont="1" applyFill="1" applyBorder="1" applyAlignment="1">
      <alignment vertical="center"/>
    </xf>
    <xf numFmtId="40" fontId="2" fillId="0" borderId="0" xfId="2" applyNumberFormat="1" applyFont="1" applyFill="1"/>
    <xf numFmtId="40" fontId="2" fillId="0" borderId="0" xfId="2" applyNumberFormat="1" applyFont="1" applyFill="1" applyBorder="1"/>
    <xf numFmtId="40" fontId="2" fillId="0" borderId="0" xfId="2" applyNumberFormat="1" applyFont="1" applyFill="1" applyAlignment="1">
      <alignment horizontal="center"/>
    </xf>
    <xf numFmtId="171" fontId="12" fillId="0" borderId="4" xfId="2" applyNumberFormat="1" applyFont="1" applyFill="1" applyBorder="1" applyAlignment="1">
      <alignment horizontal="center"/>
    </xf>
    <xf numFmtId="43" fontId="11" fillId="4" borderId="28" xfId="2" applyNumberFormat="1" applyFont="1" applyFill="1" applyBorder="1" applyAlignment="1">
      <alignment vertical="center"/>
    </xf>
    <xf numFmtId="43" fontId="11" fillId="4" borderId="23" xfId="2" applyNumberFormat="1" applyFont="1" applyFill="1" applyBorder="1" applyAlignment="1">
      <alignment vertical="center"/>
    </xf>
    <xf numFmtId="10" fontId="11" fillId="4" borderId="23" xfId="4" applyNumberFormat="1" applyFont="1" applyFill="1" applyBorder="1" applyAlignment="1" applyProtection="1">
      <alignment vertical="center" wrapText="1"/>
    </xf>
    <xf numFmtId="43" fontId="8" fillId="0" borderId="23" xfId="1" applyNumberFormat="1" applyFont="1" applyFill="1" applyBorder="1" applyAlignment="1">
      <alignment vertical="center"/>
    </xf>
    <xf numFmtId="43" fontId="7" fillId="0" borderId="36" xfId="2" applyNumberFormat="1" applyFont="1" applyFill="1" applyBorder="1" applyAlignment="1">
      <alignment vertical="center"/>
    </xf>
    <xf numFmtId="43" fontId="7" fillId="0" borderId="23" xfId="1" applyFont="1" applyFill="1" applyBorder="1" applyAlignment="1">
      <alignment vertical="center"/>
    </xf>
    <xf numFmtId="43" fontId="7" fillId="0" borderId="38" xfId="2" applyNumberFormat="1" applyFont="1" applyFill="1" applyBorder="1" applyAlignment="1">
      <alignment vertical="center"/>
    </xf>
    <xf numFmtId="43" fontId="8" fillId="0" borderId="27" xfId="2" applyNumberFormat="1" applyFont="1" applyFill="1" applyBorder="1" applyAlignment="1">
      <alignment vertical="center"/>
    </xf>
    <xf numFmtId="43" fontId="8" fillId="0" borderId="29" xfId="2" applyNumberFormat="1" applyFont="1" applyFill="1" applyBorder="1" applyAlignment="1">
      <alignment vertical="center"/>
    </xf>
    <xf numFmtId="43" fontId="7" fillId="0" borderId="27" xfId="2" applyNumberFormat="1" applyFont="1" applyFill="1" applyBorder="1" applyAlignment="1">
      <alignment vertical="center"/>
    </xf>
    <xf numFmtId="43" fontId="8" fillId="0" borderId="20" xfId="2" applyNumberFormat="1" applyFont="1" applyFill="1" applyBorder="1" applyAlignment="1">
      <alignment vertical="center"/>
    </xf>
    <xf numFmtId="43" fontId="8" fillId="0" borderId="35" xfId="2" applyNumberFormat="1" applyFont="1" applyFill="1" applyBorder="1" applyAlignment="1">
      <alignment vertical="center"/>
    </xf>
    <xf numFmtId="43" fontId="8" fillId="0" borderId="45" xfId="2" applyNumberFormat="1" applyFont="1" applyFill="1" applyBorder="1" applyAlignment="1">
      <alignment vertical="center"/>
    </xf>
    <xf numFmtId="39" fontId="13" fillId="0" borderId="0" xfId="2" applyNumberFormat="1" applyFont="1" applyFill="1" applyBorder="1"/>
    <xf numFmtId="0" fontId="19" fillId="0" borderId="0" xfId="2" applyFont="1" applyFill="1"/>
    <xf numFmtId="39" fontId="19" fillId="0" borderId="0" xfId="2" applyNumberFormat="1" applyFont="1" applyFill="1"/>
    <xf numFmtId="39" fontId="19" fillId="0" borderId="51" xfId="2" applyNumberFormat="1" applyFont="1" applyFill="1" applyBorder="1"/>
    <xf numFmtId="0" fontId="19" fillId="0" borderId="0" xfId="2" applyFont="1" applyFill="1" applyAlignment="1">
      <alignment horizontal="left" indent="1"/>
    </xf>
    <xf numFmtId="39" fontId="21" fillId="0" borderId="37" xfId="2" applyNumberFormat="1" applyFont="1" applyFill="1" applyBorder="1"/>
    <xf numFmtId="0" fontId="2" fillId="0" borderId="19" xfId="2" applyNumberFormat="1" applyFont="1" applyFill="1" applyBorder="1" applyAlignment="1">
      <alignment horizontal="center" vertical="center" wrapText="1"/>
    </xf>
    <xf numFmtId="0" fontId="19" fillId="0" borderId="19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1" fillId="0" borderId="0" xfId="2" applyNumberFormat="1" applyFont="1" applyFill="1" applyBorder="1" applyAlignment="1">
      <alignment vertical="center"/>
    </xf>
    <xf numFmtId="0" fontId="21" fillId="0" borderId="4" xfId="2" applyNumberFormat="1" applyFont="1" applyFill="1" applyBorder="1"/>
    <xf numFmtId="0" fontId="19" fillId="0" borderId="12" xfId="2" applyFont="1" applyFill="1" applyBorder="1" applyAlignment="1">
      <alignment vertical="center"/>
    </xf>
    <xf numFmtId="0" fontId="19" fillId="0" borderId="12" xfId="2" applyNumberFormat="1" applyFont="1" applyFill="1" applyBorder="1" applyAlignment="1">
      <alignment horizontal="center" vertical="center"/>
    </xf>
    <xf numFmtId="0" fontId="2" fillId="3" borderId="0" xfId="2" applyNumberFormat="1" applyFont="1" applyFill="1" applyBorder="1" applyAlignment="1">
      <alignment horizontal="center" vertical="center" wrapText="1"/>
    </xf>
    <xf numFmtId="0" fontId="13" fillId="0" borderId="42" xfId="2" applyFont="1" applyFill="1" applyBorder="1" applyAlignment="1">
      <alignment horizontal="centerContinuous" vertical="center" wrapText="1"/>
    </xf>
    <xf numFmtId="0" fontId="2" fillId="0" borderId="44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19" xfId="2" quotePrefix="1" applyFont="1" applyFill="1" applyBorder="1" applyAlignment="1">
      <alignment horizontal="center" vertical="center" wrapText="1"/>
    </xf>
    <xf numFmtId="0" fontId="13" fillId="0" borderId="48" xfId="2" applyFont="1" applyFill="1" applyBorder="1" applyAlignment="1">
      <alignment horizontal="center" vertical="center" wrapText="1"/>
    </xf>
    <xf numFmtId="0" fontId="19" fillId="5" borderId="41" xfId="2" applyFont="1" applyFill="1" applyBorder="1" applyAlignment="1">
      <alignment horizontal="center" vertical="center" wrapText="1"/>
    </xf>
    <xf numFmtId="0" fontId="19" fillId="5" borderId="43" xfId="2" applyFont="1" applyFill="1" applyBorder="1" applyAlignment="1">
      <alignment horizontal="center" vertical="center" wrapText="1"/>
    </xf>
    <xf numFmtId="0" fontId="19" fillId="5" borderId="18" xfId="2" applyFont="1" applyFill="1" applyBorder="1" applyAlignment="1">
      <alignment horizontal="center" vertical="center" wrapText="1"/>
    </xf>
    <xf numFmtId="0" fontId="19" fillId="5" borderId="47" xfId="2" applyFont="1" applyFill="1" applyBorder="1" applyAlignment="1">
      <alignment horizontal="center" vertical="center" wrapText="1"/>
    </xf>
    <xf numFmtId="0" fontId="19" fillId="5" borderId="18" xfId="2" applyNumberFormat="1" applyFont="1" applyFill="1" applyBorder="1" applyAlignment="1">
      <alignment horizontal="center" vertical="center"/>
    </xf>
    <xf numFmtId="0" fontId="19" fillId="5" borderId="12" xfId="2" applyNumberFormat="1" applyFont="1" applyFill="1" applyBorder="1" applyAlignment="1">
      <alignment horizontal="center" vertical="center"/>
    </xf>
    <xf numFmtId="0" fontId="22" fillId="0" borderId="18" xfId="2" applyFont="1" applyFill="1" applyBorder="1" applyAlignment="1">
      <alignment vertical="center" wrapText="1"/>
    </xf>
    <xf numFmtId="0" fontId="3" fillId="0" borderId="0" xfId="2" applyFont="1" applyFill="1" applyAlignment="1"/>
    <xf numFmtId="43" fontId="3" fillId="0" borderId="0" xfId="2" applyNumberFormat="1" applyFont="1" applyFill="1" applyAlignment="1"/>
    <xf numFmtId="165" fontId="6" fillId="0" borderId="0" xfId="2" applyNumberFormat="1" applyFont="1" applyFill="1" applyAlignment="1" applyProtection="1">
      <alignment horizontal="left"/>
      <protection locked="0"/>
    </xf>
    <xf numFmtId="43" fontId="11" fillId="0" borderId="20" xfId="2" applyNumberFormat="1" applyFont="1" applyFill="1" applyBorder="1" applyAlignment="1" applyProtection="1">
      <alignment vertical="center"/>
      <protection locked="0"/>
    </xf>
    <xf numFmtId="166" fontId="11" fillId="0" borderId="21" xfId="2" applyNumberFormat="1" applyFont="1" applyFill="1" applyBorder="1" applyAlignment="1" applyProtection="1">
      <alignment vertical="center"/>
      <protection locked="0"/>
    </xf>
    <xf numFmtId="166" fontId="11" fillId="0" borderId="22" xfId="2" applyNumberFormat="1" applyFont="1" applyFill="1" applyBorder="1" applyAlignment="1" applyProtection="1">
      <alignment vertical="center"/>
      <protection locked="0"/>
    </xf>
    <xf numFmtId="166" fontId="11" fillId="0" borderId="23" xfId="2" applyNumberFormat="1" applyFont="1" applyFill="1" applyBorder="1" applyAlignment="1" applyProtection="1">
      <alignment vertical="center"/>
      <protection locked="0"/>
    </xf>
    <xf numFmtId="166" fontId="11" fillId="0" borderId="24" xfId="2" applyNumberFormat="1" applyFont="1" applyFill="1" applyBorder="1" applyAlignment="1" applyProtection="1">
      <alignment vertical="center"/>
      <protection locked="0"/>
    </xf>
    <xf numFmtId="43" fontId="11" fillId="0" borderId="25" xfId="2" applyNumberFormat="1" applyFont="1" applyFill="1" applyBorder="1" applyAlignment="1" applyProtection="1">
      <alignment vertical="center"/>
      <protection locked="0"/>
    </xf>
    <xf numFmtId="43" fontId="11" fillId="0" borderId="26" xfId="2" applyNumberFormat="1" applyFont="1" applyFill="1" applyBorder="1" applyAlignment="1" applyProtection="1">
      <alignment vertical="center"/>
      <protection locked="0"/>
    </xf>
    <xf numFmtId="10" fontId="11" fillId="4" borderId="23" xfId="4" applyNumberFormat="1" applyFont="1" applyFill="1" applyBorder="1" applyAlignment="1" applyProtection="1">
      <alignment vertical="center" wrapText="1"/>
      <protection locked="0"/>
    </xf>
    <xf numFmtId="10" fontId="11" fillId="0" borderId="28" xfId="4" applyNumberFormat="1" applyFont="1" applyFill="1" applyBorder="1" applyAlignment="1" applyProtection="1">
      <alignment vertical="center" wrapText="1"/>
      <protection locked="0"/>
    </xf>
    <xf numFmtId="169" fontId="11" fillId="0" borderId="28" xfId="4" applyNumberFormat="1" applyFont="1" applyFill="1" applyBorder="1" applyAlignment="1" applyProtection="1">
      <alignment vertical="center" wrapText="1"/>
      <protection locked="0"/>
    </xf>
    <xf numFmtId="39" fontId="20" fillId="0" borderId="0" xfId="2" applyNumberFormat="1" applyFont="1" applyFill="1" applyProtection="1">
      <protection locked="0"/>
    </xf>
    <xf numFmtId="39" fontId="20" fillId="0" borderId="0" xfId="2" applyNumberFormat="1" applyFont="1" applyFill="1" applyBorder="1" applyProtection="1">
      <protection locked="0"/>
    </xf>
    <xf numFmtId="0" fontId="19" fillId="0" borderId="0" xfId="2" applyFont="1" applyFill="1" applyProtection="1">
      <protection locked="0"/>
    </xf>
    <xf numFmtId="0" fontId="2" fillId="0" borderId="0" xfId="2" applyFont="1" applyFill="1" applyAlignment="1" applyProtection="1">
      <alignment horizontal="left" indent="1"/>
      <protection locked="0"/>
    </xf>
    <xf numFmtId="0" fontId="2" fillId="0" borderId="0" xfId="2" applyFont="1" applyFill="1" applyProtection="1">
      <protection locked="0"/>
    </xf>
    <xf numFmtId="39" fontId="13" fillId="0" borderId="0" xfId="2" applyNumberFormat="1" applyFont="1" applyFill="1" applyBorder="1" applyProtection="1">
      <protection locked="0"/>
    </xf>
    <xf numFmtId="39" fontId="13" fillId="0" borderId="0" xfId="2" applyNumberFormat="1" applyFont="1" applyFill="1" applyBorder="1" applyAlignment="1" applyProtection="1">
      <alignment wrapText="1"/>
      <protection locked="0"/>
    </xf>
    <xf numFmtId="0" fontId="13" fillId="0" borderId="0" xfId="2" applyFont="1" applyFill="1" applyProtection="1">
      <protection locked="0"/>
    </xf>
    <xf numFmtId="40" fontId="13" fillId="0" borderId="0" xfId="2" applyNumberFormat="1" applyFont="1" applyFill="1" applyProtection="1">
      <protection locked="0"/>
    </xf>
    <xf numFmtId="40" fontId="2" fillId="0" borderId="0" xfId="2" applyNumberFormat="1" applyFont="1" applyFill="1" applyProtection="1">
      <protection locked="0"/>
    </xf>
    <xf numFmtId="40" fontId="13" fillId="0" borderId="0" xfId="2" applyNumberFormat="1" applyFont="1" applyFill="1" applyBorder="1" applyProtection="1">
      <protection locked="0"/>
    </xf>
    <xf numFmtId="40" fontId="2" fillId="0" borderId="0" xfId="2" applyNumberFormat="1" applyFont="1" applyFill="1" applyAlignment="1" applyProtection="1">
      <alignment horizontal="right"/>
      <protection locked="0"/>
    </xf>
    <xf numFmtId="40" fontId="2" fillId="0" borderId="0" xfId="2" applyNumberFormat="1" applyFont="1" applyFill="1" applyBorder="1" applyAlignment="1" applyProtection="1">
      <alignment horizontal="right"/>
      <protection locked="0"/>
    </xf>
    <xf numFmtId="40" fontId="2" fillId="0" borderId="0" xfId="2" applyNumberFormat="1" applyFont="1" applyFill="1" applyBorder="1" applyAlignment="1" applyProtection="1">
      <alignment horizontal="center" wrapText="1"/>
      <protection locked="0"/>
    </xf>
    <xf numFmtId="40" fontId="2" fillId="0" borderId="0" xfId="2" applyNumberFormat="1" applyFont="1" applyFill="1" applyBorder="1" applyProtection="1">
      <protection locked="0"/>
    </xf>
    <xf numFmtId="40" fontId="23" fillId="0" borderId="0" xfId="2" applyNumberFormat="1" applyFont="1" applyFill="1" applyProtection="1">
      <protection locked="0"/>
    </xf>
    <xf numFmtId="40" fontId="2" fillId="0" borderId="0" xfId="2" applyNumberFormat="1" applyFont="1" applyFill="1" applyAlignment="1" applyProtection="1">
      <alignment horizontal="center"/>
      <protection locked="0"/>
    </xf>
    <xf numFmtId="40" fontId="12" fillId="0" borderId="4" xfId="2" applyNumberFormat="1" applyFont="1" applyFill="1" applyBorder="1" applyAlignment="1" applyProtection="1">
      <alignment horizontal="center"/>
      <protection locked="0"/>
    </xf>
    <xf numFmtId="43" fontId="2" fillId="0" borderId="0" xfId="1" applyFont="1" applyFill="1" applyBorder="1" applyProtection="1">
      <protection locked="0"/>
    </xf>
    <xf numFmtId="43" fontId="2" fillId="0" borderId="0" xfId="1" applyFont="1" applyFill="1" applyProtection="1">
      <protection locked="0"/>
    </xf>
    <xf numFmtId="43" fontId="13" fillId="0" borderId="0" xfId="1" applyFont="1" applyFill="1" applyBorder="1" applyProtection="1">
      <protection locked="0"/>
    </xf>
    <xf numFmtId="0" fontId="0" fillId="0" borderId="52" xfId="0" applyBorder="1" applyProtection="1"/>
    <xf numFmtId="0" fontId="0" fillId="0" borderId="53" xfId="0" applyBorder="1" applyProtection="1"/>
    <xf numFmtId="0" fontId="0" fillId="0" borderId="12" xfId="0" applyBorder="1" applyProtection="1"/>
    <xf numFmtId="0" fontId="0" fillId="0" borderId="54" xfId="0" applyBorder="1" applyProtection="1"/>
    <xf numFmtId="0" fontId="0" fillId="0" borderId="47" xfId="0" applyBorder="1" applyProtection="1"/>
    <xf numFmtId="0" fontId="0" fillId="0" borderId="55" xfId="0" applyBorder="1" applyProtection="1"/>
    <xf numFmtId="9" fontId="0" fillId="0" borderId="54" xfId="0" applyNumberFormat="1" applyBorder="1" applyAlignment="1" applyProtection="1">
      <alignment horizontal="left"/>
    </xf>
    <xf numFmtId="9" fontId="0" fillId="0" borderId="55" xfId="0" applyNumberFormat="1" applyBorder="1" applyAlignment="1" applyProtection="1">
      <alignment horizontal="left"/>
    </xf>
    <xf numFmtId="173" fontId="19" fillId="0" borderId="51" xfId="2" applyNumberFormat="1" applyFont="1" applyFill="1" applyBorder="1"/>
    <xf numFmtId="49" fontId="24" fillId="0" borderId="0" xfId="0" applyNumberFormat="1" applyFont="1" applyAlignment="1">
      <alignment horizontal="center"/>
    </xf>
    <xf numFmtId="174" fontId="24" fillId="0" borderId="0" xfId="0" applyNumberFormat="1" applyFont="1" applyAlignment="1">
      <alignment horizontal="center"/>
    </xf>
    <xf numFmtId="14" fontId="24" fillId="0" borderId="0" xfId="0" applyNumberFormat="1" applyFont="1" applyAlignment="1">
      <alignment horizontal="center"/>
    </xf>
    <xf numFmtId="49" fontId="0" fillId="0" borderId="0" xfId="0" applyNumberFormat="1"/>
    <xf numFmtId="174" fontId="0" fillId="0" borderId="0" xfId="0" applyNumberFormat="1"/>
    <xf numFmtId="14" fontId="0" fillId="0" borderId="0" xfId="0" applyNumberFormat="1"/>
    <xf numFmtId="174" fontId="0" fillId="4" borderId="0" xfId="0" applyNumberFormat="1" applyFill="1"/>
    <xf numFmtId="174" fontId="0" fillId="6" borderId="0" xfId="0" applyNumberFormat="1" applyFill="1"/>
    <xf numFmtId="166" fontId="11" fillId="8" borderId="24" xfId="2" applyNumberFormat="1" applyFont="1" applyFill="1" applyBorder="1" applyAlignment="1" applyProtection="1">
      <alignment vertical="center"/>
      <protection locked="0"/>
    </xf>
    <xf numFmtId="43" fontId="11" fillId="8" borderId="26" xfId="2" applyNumberFormat="1" applyFont="1" applyFill="1" applyBorder="1" applyAlignment="1" applyProtection="1">
      <alignment vertical="center"/>
      <protection locked="0"/>
    </xf>
    <xf numFmtId="43" fontId="7" fillId="7" borderId="9" xfId="2" applyNumberFormat="1" applyFont="1" applyFill="1" applyBorder="1" applyAlignment="1">
      <alignment vertical="center"/>
    </xf>
    <xf numFmtId="43" fontId="8" fillId="7" borderId="20" xfId="2" applyNumberFormat="1" applyFont="1" applyFill="1" applyBorder="1" applyAlignment="1">
      <alignment vertical="center"/>
    </xf>
    <xf numFmtId="43" fontId="8" fillId="7" borderId="23" xfId="2" applyNumberFormat="1" applyFont="1" applyFill="1" applyBorder="1" applyAlignment="1">
      <alignment vertical="center"/>
    </xf>
    <xf numFmtId="39" fontId="19" fillId="7" borderId="51" xfId="2" applyNumberFormat="1" applyFont="1" applyFill="1" applyBorder="1"/>
    <xf numFmtId="39" fontId="20" fillId="7" borderId="0" xfId="2" applyNumberFormat="1" applyFont="1" applyFill="1" applyProtection="1">
      <protection locked="0"/>
    </xf>
    <xf numFmtId="39" fontId="25" fillId="0" borderId="0" xfId="2" applyNumberFormat="1" applyFont="1" applyFill="1" applyProtection="1">
      <protection locked="0"/>
    </xf>
    <xf numFmtId="43" fontId="11" fillId="0" borderId="23" xfId="2" applyNumberFormat="1" applyFont="1" applyFill="1" applyBorder="1" applyAlignment="1">
      <alignment vertical="center"/>
    </xf>
    <xf numFmtId="0" fontId="7" fillId="0" borderId="1" xfId="2" quotePrefix="1" applyNumberFormat="1" applyFont="1" applyFill="1" applyBorder="1" applyAlignment="1">
      <alignment horizontal="center" vertical="center"/>
    </xf>
    <xf numFmtId="0" fontId="7" fillId="0" borderId="2" xfId="2" quotePrefix="1" applyNumberFormat="1" applyFont="1" applyFill="1" applyBorder="1" applyAlignment="1">
      <alignment horizontal="center" vertical="center"/>
    </xf>
  </cellXfs>
  <cellStyles count="9">
    <cellStyle name="Comma" xfId="1" builtinId="3"/>
    <cellStyle name="Comma 2" xfId="3"/>
    <cellStyle name="Currency 2" xfId="5"/>
    <cellStyle name="Normal" xfId="0" builtinId="0"/>
    <cellStyle name="Normal 2" xfId="6"/>
    <cellStyle name="Normal 2 2" xfId="8"/>
    <cellStyle name="Normal 3" xfId="7"/>
    <cellStyle name="Normal_2009 PROJECTION SCHEDULES Doc" xfId="2"/>
    <cellStyle name="Percent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33"/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externalLink" Target="externalLinks/externalLink1.xml" Id="rId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</xdr:col>
      <xdr:colOff>2476190</xdr:colOff>
      <xdr:row>155</xdr:row>
      <xdr:rowOff>47486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6774775"/>
          <a:ext cx="2476190" cy="1114286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90</xdr:row>
      <xdr:rowOff>95250</xdr:rowOff>
    </xdr:from>
    <xdr:to>
      <xdr:col>12</xdr:col>
      <xdr:colOff>76200</xdr:colOff>
      <xdr:row>126</xdr:row>
      <xdr:rowOff>69297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17459325"/>
          <a:ext cx="6496050" cy="546044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145</xdr:row>
      <xdr:rowOff>19050</xdr:rowOff>
    </xdr:from>
    <xdr:to>
      <xdr:col>13</xdr:col>
      <xdr:colOff>687343</xdr:colOff>
      <xdr:row>166</xdr:row>
      <xdr:rowOff>133813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90825" y="25765125"/>
          <a:ext cx="11060068" cy="331516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</xdr:row>
      <xdr:rowOff>47625</xdr:rowOff>
    </xdr:from>
    <xdr:to>
      <xdr:col>5</xdr:col>
      <xdr:colOff>230601</xdr:colOff>
      <xdr:row>78</xdr:row>
      <xdr:rowOff>134289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9382125"/>
          <a:ext cx="5450301" cy="6287439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44</xdr:row>
      <xdr:rowOff>142876</xdr:rowOff>
    </xdr:from>
    <xdr:to>
      <xdr:col>10</xdr:col>
      <xdr:colOff>247650</xdr:colOff>
      <xdr:row>75</xdr:row>
      <xdr:rowOff>22216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29275" y="10153651"/>
          <a:ext cx="4810125" cy="4946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28575</xdr:rowOff>
    </xdr:from>
    <xdr:to>
      <xdr:col>5</xdr:col>
      <xdr:colOff>447674</xdr:colOff>
      <xdr:row>125</xdr:row>
      <xdr:rowOff>117541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7545050"/>
          <a:ext cx="5686424" cy="5270566"/>
        </a:xfrm>
        <a:prstGeom prst="rect">
          <a:avLst/>
        </a:prstGeom>
      </xdr:spPr>
    </xdr:pic>
    <xdr:clientData/>
  </xdr:twoCellAnchor>
  <xdr:twoCellAnchor editAs="oneCell">
    <xdr:from>
      <xdr:col>11</xdr:col>
      <xdr:colOff>676275</xdr:colOff>
      <xdr:row>48</xdr:row>
      <xdr:rowOff>95250</xdr:rowOff>
    </xdr:from>
    <xdr:to>
      <xdr:col>17</xdr:col>
      <xdr:colOff>219891</xdr:colOff>
      <xdr:row>78</xdr:row>
      <xdr:rowOff>124508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58625" y="10763250"/>
          <a:ext cx="5849166" cy="4896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</xdr:col>
      <xdr:colOff>2476190</xdr:colOff>
      <xdr:row>155</xdr:row>
      <xdr:rowOff>47486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6774775"/>
          <a:ext cx="2476190" cy="1114286"/>
        </a:xfrm>
        <a:prstGeom prst="rect">
          <a:avLst/>
        </a:prstGeom>
      </xdr:spPr>
    </xdr:pic>
    <xdr:clientData/>
  </xdr:twoCellAnchor>
  <xdr:twoCellAnchor editAs="oneCell">
    <xdr:from>
      <xdr:col>7</xdr:col>
      <xdr:colOff>962025</xdr:colOff>
      <xdr:row>100</xdr:row>
      <xdr:rowOff>57150</xdr:rowOff>
    </xdr:from>
    <xdr:to>
      <xdr:col>15</xdr:col>
      <xdr:colOff>172476</xdr:colOff>
      <xdr:row>128</xdr:row>
      <xdr:rowOff>76798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19516725"/>
          <a:ext cx="7354326" cy="428684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</xdr:row>
      <xdr:rowOff>95250</xdr:rowOff>
    </xdr:from>
    <xdr:to>
      <xdr:col>7</xdr:col>
      <xdr:colOff>229628</xdr:colOff>
      <xdr:row>79</xdr:row>
      <xdr:rowOff>105663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0001250"/>
          <a:ext cx="7363853" cy="636358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15</xdr:col>
      <xdr:colOff>248683</xdr:colOff>
      <xdr:row>72</xdr:row>
      <xdr:rowOff>134064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43875" y="10210800"/>
          <a:ext cx="7401958" cy="511563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99</xdr:row>
      <xdr:rowOff>85725</xdr:rowOff>
    </xdr:from>
    <xdr:to>
      <xdr:col>7</xdr:col>
      <xdr:colOff>505877</xdr:colOff>
      <xdr:row>135</xdr:row>
      <xdr:rowOff>105543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19392900"/>
          <a:ext cx="7535327" cy="5506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artments%20&amp;%20Divisions\Florida%20Regulatory\PGA\2018\Monthly\01%20January%202018\1%20PGA%20Filing%20January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RECON"/>
      <sheetName val="GASREV"/>
      <sheetName val="RECOVERY"/>
      <sheetName val="CO USE"/>
      <sheetName val="TRUEUP"/>
      <sheetName val="THERM &amp; CUST"/>
      <sheetName val="PROOFS &amp; CHECKS"/>
      <sheetName val="upload"/>
      <sheetName val="JE26"/>
      <sheetName val="JE26 CANCEL REBILL ADJ"/>
      <sheetName val="JE26 MONTHLY CORRECTION"/>
      <sheetName val="BALANCE TRANSFER JE26 IF NEEDED"/>
      <sheetName val="PURCHASES"/>
      <sheetName val="SALES"/>
      <sheetName val="SchA1"/>
      <sheetName val="SchA-2"/>
      <sheetName val="SchA-3"/>
      <sheetName val="Sch A-5"/>
      <sheetName val="SchA-5 OLD"/>
      <sheetName val="SchA-6"/>
      <sheetName val="Sheet1"/>
      <sheetName val="SF Check"/>
      <sheetName val="CF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 t="str">
            <v>JANUARY</v>
          </cell>
        </row>
        <row r="4">
          <cell r="A4" t="str">
            <v>FEBRUARY</v>
          </cell>
        </row>
        <row r="5">
          <cell r="A5" t="str">
            <v>MARCH</v>
          </cell>
        </row>
        <row r="6">
          <cell r="A6" t="str">
            <v>APRIL</v>
          </cell>
        </row>
        <row r="7">
          <cell r="A7" t="str">
            <v>MAY</v>
          </cell>
        </row>
        <row r="8">
          <cell r="A8" t="str">
            <v>JUNE</v>
          </cell>
        </row>
        <row r="9">
          <cell r="A9" t="str">
            <v>JULY</v>
          </cell>
        </row>
        <row r="10">
          <cell r="A10" t="str">
            <v>AUGUST</v>
          </cell>
        </row>
        <row r="11">
          <cell r="A11" t="str">
            <v>SEPTEMBER</v>
          </cell>
        </row>
        <row r="12">
          <cell r="A12" t="str">
            <v>OCTOBER</v>
          </cell>
        </row>
        <row r="13">
          <cell r="A13" t="str">
            <v>NOVEMBER</v>
          </cell>
        </row>
        <row r="14">
          <cell r="A14" t="str">
            <v>DECEMBER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49"/>
  <sheetViews>
    <sheetView tabSelected="1" zoomScaleNormal="100" workbookViewId="0">
      <pane xSplit="3" ySplit="8" topLeftCell="D9" activePane="bottomRight" state="frozen"/>
      <selection activeCell="H10" sqref="H10"/>
      <selection pane="topRight" activeCell="H10" sqref="H10"/>
      <selection pane="bottomLeft" activeCell="H10" sqref="H10"/>
      <selection pane="bottomRight" activeCell="I5" sqref="I5"/>
    </sheetView>
  </sheetViews>
  <sheetFormatPr defaultColWidth="9.85546875" defaultRowHeight="12"/>
  <cols>
    <col min="1" max="1" width="2.85546875" style="97" customWidth="1"/>
    <col min="2" max="2" width="38" style="7" customWidth="1"/>
    <col min="3" max="3" width="8" style="7" customWidth="1"/>
    <col min="4" max="10" width="14.85546875" style="7" customWidth="1"/>
    <col min="11" max="11" width="14.85546875" style="1" customWidth="1"/>
    <col min="12" max="13" width="14.85546875" style="7" customWidth="1"/>
    <col min="14" max="14" width="18.140625" style="7" customWidth="1"/>
    <col min="15" max="15" width="14.85546875" style="7" customWidth="1"/>
    <col min="16" max="16" width="15.85546875" style="7" customWidth="1"/>
    <col min="17" max="17" width="16" style="7" bestFit="1" customWidth="1"/>
    <col min="18" max="18" width="14.5703125" style="7" bestFit="1" customWidth="1"/>
    <col min="19" max="19" width="14.7109375" style="7" bestFit="1" customWidth="1"/>
    <col min="20" max="16384" width="9.85546875" style="7"/>
  </cols>
  <sheetData>
    <row r="1" spans="1:19" s="6" customFormat="1" ht="15.75">
      <c r="A1" s="97"/>
      <c r="B1" s="3" t="s">
        <v>0</v>
      </c>
      <c r="C1" s="2"/>
      <c r="D1" s="2"/>
      <c r="E1" s="122"/>
      <c r="F1" s="122"/>
      <c r="G1" s="2"/>
      <c r="H1" s="2"/>
      <c r="I1" s="2"/>
      <c r="J1" s="2"/>
      <c r="K1" s="4"/>
      <c r="L1" s="2"/>
      <c r="M1" s="5"/>
      <c r="N1" s="2"/>
      <c r="O1" s="2"/>
      <c r="P1" s="2"/>
    </row>
    <row r="2" spans="1:19" s="6" customFormat="1" ht="15.75">
      <c r="A2" s="97"/>
      <c r="B2" s="3" t="s">
        <v>1</v>
      </c>
      <c r="C2" s="2"/>
      <c r="D2" s="2"/>
      <c r="E2" s="122"/>
      <c r="F2" s="122"/>
      <c r="G2" s="2"/>
      <c r="H2" s="2"/>
      <c r="I2" s="2"/>
      <c r="J2" s="2"/>
      <c r="K2" s="4"/>
      <c r="L2" s="2"/>
      <c r="M2" s="5"/>
      <c r="N2" s="2"/>
      <c r="O2" s="2"/>
      <c r="P2" s="2"/>
    </row>
    <row r="3" spans="1:19" s="6" customFormat="1" ht="15.75">
      <c r="A3" s="97"/>
      <c r="B3" s="3" t="s">
        <v>2</v>
      </c>
      <c r="C3" s="2"/>
      <c r="D3" s="2"/>
      <c r="E3" s="122"/>
      <c r="F3" s="122"/>
      <c r="G3" s="2"/>
      <c r="H3" s="2"/>
      <c r="I3" s="2"/>
      <c r="J3" s="2"/>
      <c r="K3" s="4"/>
      <c r="L3" s="2"/>
      <c r="M3" s="5"/>
      <c r="N3" s="7"/>
      <c r="O3" s="7"/>
      <c r="P3" s="7"/>
    </row>
    <row r="4" spans="1:19" s="6" customFormat="1" ht="15.75">
      <c r="A4" s="97"/>
      <c r="B4" s="3" t="s">
        <v>58</v>
      </c>
      <c r="C4" s="2"/>
      <c r="D4" s="2"/>
      <c r="E4" s="123"/>
      <c r="F4" s="122"/>
      <c r="G4" s="2"/>
      <c r="H4" s="2"/>
      <c r="I4" s="2"/>
      <c r="J4" s="2"/>
      <c r="K4" s="4"/>
      <c r="L4" s="2"/>
      <c r="M4" s="5"/>
      <c r="N4" s="7"/>
      <c r="O4" s="7"/>
      <c r="P4" s="7"/>
    </row>
    <row r="5" spans="1:19" s="6" customFormat="1" ht="15.75">
      <c r="A5" s="97"/>
      <c r="B5" s="124">
        <v>44561</v>
      </c>
      <c r="C5" s="2"/>
      <c r="D5" s="2"/>
      <c r="E5" s="123"/>
      <c r="F5" s="122"/>
      <c r="G5" s="2"/>
      <c r="H5" s="2"/>
      <c r="I5" s="2"/>
      <c r="J5" s="2"/>
      <c r="K5" s="4"/>
      <c r="L5" s="2"/>
      <c r="M5" s="5"/>
      <c r="N5" s="7"/>
      <c r="O5" s="7"/>
      <c r="P5" s="7"/>
    </row>
    <row r="6" spans="1:19" s="6" customFormat="1" ht="15">
      <c r="A6" s="97"/>
      <c r="B6" s="2"/>
      <c r="C6" s="2"/>
      <c r="D6" s="2"/>
      <c r="E6" s="122"/>
      <c r="F6" s="122"/>
      <c r="G6" s="2"/>
      <c r="H6" s="2"/>
      <c r="I6" s="2"/>
      <c r="J6" s="2"/>
      <c r="K6" s="4"/>
      <c r="L6" s="2"/>
      <c r="M6" s="5"/>
      <c r="N6" s="2"/>
      <c r="O6" s="2"/>
      <c r="P6" s="2"/>
      <c r="R6" s="97"/>
      <c r="S6" s="97"/>
    </row>
    <row r="7" spans="1:19" s="6" customFormat="1" ht="12.75">
      <c r="A7" s="105"/>
      <c r="B7" s="8"/>
      <c r="C7" s="8" t="s">
        <v>3</v>
      </c>
      <c r="D7" s="182"/>
      <c r="E7" s="183"/>
      <c r="F7" s="183"/>
      <c r="G7" s="183"/>
      <c r="H7" s="9"/>
      <c r="I7" s="9"/>
      <c r="J7" s="9"/>
      <c r="K7" s="9"/>
      <c r="L7" s="10"/>
      <c r="M7" s="10"/>
      <c r="N7" s="10"/>
      <c r="O7" s="10"/>
      <c r="P7" s="11" t="s">
        <v>3</v>
      </c>
      <c r="R7" s="97" t="s">
        <v>4</v>
      </c>
      <c r="S7" s="97" t="s">
        <v>5</v>
      </c>
    </row>
    <row r="8" spans="1:19" s="6" customFormat="1" ht="12.75">
      <c r="A8" s="106"/>
      <c r="B8" s="12"/>
      <c r="C8" s="13"/>
      <c r="D8" s="14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6" t="s">
        <v>14</v>
      </c>
      <c r="M8" s="17" t="s">
        <v>15</v>
      </c>
      <c r="N8" s="18" t="s">
        <v>16</v>
      </c>
      <c r="O8" s="19" t="s">
        <v>17</v>
      </c>
      <c r="P8" s="20" t="s">
        <v>18</v>
      </c>
    </row>
    <row r="9" spans="1:19" s="6" customFormat="1" ht="12.75">
      <c r="A9" s="107"/>
      <c r="B9" s="21" t="s">
        <v>19</v>
      </c>
      <c r="C9" s="22"/>
      <c r="D9" s="23"/>
      <c r="E9" s="23"/>
      <c r="F9" s="23"/>
      <c r="G9" s="23"/>
      <c r="H9" s="23"/>
      <c r="I9" s="23"/>
      <c r="J9" s="23"/>
      <c r="K9" s="23"/>
      <c r="L9" s="24"/>
      <c r="M9" s="25"/>
      <c r="N9" s="23"/>
      <c r="O9" s="26"/>
      <c r="P9" s="27"/>
    </row>
    <row r="10" spans="1:19" s="6" customFormat="1" ht="14.25">
      <c r="A10" s="117">
        <v>1</v>
      </c>
      <c r="B10" s="121" t="s">
        <v>20</v>
      </c>
      <c r="C10" s="29"/>
      <c r="D10" s="125">
        <v>3502811.63</v>
      </c>
      <c r="E10" s="125">
        <v>2968380.38</v>
      </c>
      <c r="F10" s="125">
        <v>2967334.99</v>
      </c>
      <c r="G10" s="125">
        <v>2761650.13</v>
      </c>
      <c r="H10" s="125">
        <f>2576932.33+0.37</f>
        <v>2576932.7000000002</v>
      </c>
      <c r="I10" s="125">
        <v>2033493.86</v>
      </c>
      <c r="J10" s="125">
        <v>2492417.08</v>
      </c>
      <c r="K10" s="125">
        <v>2501169.65</v>
      </c>
      <c r="L10" s="126">
        <f>2585255.85-111120</f>
        <v>2474135.85</v>
      </c>
      <c r="M10" s="128">
        <v>2878765.17</v>
      </c>
      <c r="N10" s="128">
        <v>3782597.5199999986</v>
      </c>
      <c r="O10" s="129">
        <v>5105214.54</v>
      </c>
      <c r="P10" s="27">
        <f>SUM(D10:O10)</f>
        <v>36044903.5</v>
      </c>
      <c r="Q10" s="97" t="s">
        <v>21</v>
      </c>
      <c r="R10" s="30">
        <v>21276258.460000001</v>
      </c>
      <c r="S10" s="31">
        <f>+P10-R10</f>
        <v>14768645.039999999</v>
      </c>
    </row>
    <row r="11" spans="1:19" s="6" customFormat="1" ht="42.75">
      <c r="A11" s="117">
        <v>2</v>
      </c>
      <c r="B11" s="28" t="s">
        <v>60</v>
      </c>
      <c r="C11" s="29"/>
      <c r="D11" s="125">
        <v>-4702209.8899999997</v>
      </c>
      <c r="E11" s="125">
        <v>-3878857.98</v>
      </c>
      <c r="F11" s="125">
        <v>-3468985.86</v>
      </c>
      <c r="G11" s="125">
        <v>-3576084.53</v>
      </c>
      <c r="H11" s="125">
        <v>-2996369.76</v>
      </c>
      <c r="I11" s="125">
        <v>-2279208.21</v>
      </c>
      <c r="J11" s="125">
        <v>-2294345.21</v>
      </c>
      <c r="K11" s="125">
        <v>-1931735.85</v>
      </c>
      <c r="L11" s="130">
        <v>-2290651.66</v>
      </c>
      <c r="M11" s="127">
        <v>-2043893.71</v>
      </c>
      <c r="N11" s="125">
        <v>-2349617.94</v>
      </c>
      <c r="O11" s="131">
        <v>-3231050.03</v>
      </c>
      <c r="P11" s="90">
        <f>SUM(D11:O11)</f>
        <v>-35043010.630000003</v>
      </c>
      <c r="Q11" s="97" t="s">
        <v>22</v>
      </c>
      <c r="R11" s="30">
        <v>-20898888.300000001</v>
      </c>
      <c r="S11" s="31">
        <f>P11-R11</f>
        <v>-14144122.330000002</v>
      </c>
    </row>
    <row r="12" spans="1:19" s="6" customFormat="1" ht="25.5">
      <c r="A12" s="119">
        <v>3</v>
      </c>
      <c r="B12" s="32" t="s">
        <v>23</v>
      </c>
      <c r="C12" s="103">
        <v>1.0050300000000001</v>
      </c>
      <c r="D12" s="33">
        <f>IF(ISERROR(ROUND(D11/$C$12,0)),0,ROUND(D11/$C$12,0))</f>
        <v>-4678676</v>
      </c>
      <c r="E12" s="33">
        <f t="shared" ref="E12:O12" si="0">IF(ISERROR(ROUND(E11/$C$12,0)),0,ROUND(E11/$C$12,0))</f>
        <v>-3859445</v>
      </c>
      <c r="F12" s="33">
        <f>IF(ISERROR(ROUND(F11/$C$12,0)),0,ROUND(F11/$C$12,0))</f>
        <v>-3451624</v>
      </c>
      <c r="G12" s="33">
        <f t="shared" si="0"/>
        <v>-3558187</v>
      </c>
      <c r="H12" s="33">
        <f t="shared" si="0"/>
        <v>-2981373</v>
      </c>
      <c r="I12" s="33">
        <f t="shared" si="0"/>
        <v>-2267801</v>
      </c>
      <c r="J12" s="33">
        <f t="shared" si="0"/>
        <v>-2282862</v>
      </c>
      <c r="K12" s="33">
        <f t="shared" si="0"/>
        <v>-1922068</v>
      </c>
      <c r="L12" s="33">
        <f t="shared" si="0"/>
        <v>-2279187</v>
      </c>
      <c r="M12" s="33">
        <f t="shared" si="0"/>
        <v>-2033664</v>
      </c>
      <c r="N12" s="33">
        <f t="shared" si="0"/>
        <v>-2337859</v>
      </c>
      <c r="O12" s="33">
        <f t="shared" si="0"/>
        <v>-3214879</v>
      </c>
      <c r="P12" s="92">
        <f>SUM(D12:O12)</f>
        <v>-34867625</v>
      </c>
    </row>
    <row r="13" spans="1:19" s="6" customFormat="1" ht="12.75">
      <c r="A13" s="119">
        <v>4</v>
      </c>
      <c r="B13" s="32" t="s">
        <v>24</v>
      </c>
      <c r="C13" s="29"/>
      <c r="D13" s="83">
        <v>-151951</v>
      </c>
      <c r="E13" s="83">
        <v>-151946</v>
      </c>
      <c r="F13" s="83">
        <f>E13</f>
        <v>-151946</v>
      </c>
      <c r="G13" s="83">
        <f>F13</f>
        <v>-151946</v>
      </c>
      <c r="H13" s="83">
        <f>G13</f>
        <v>-151946</v>
      </c>
      <c r="I13" s="83">
        <f>H13</f>
        <v>-151946</v>
      </c>
      <c r="J13" s="83">
        <f>I13</f>
        <v>-151946</v>
      </c>
      <c r="K13" s="83">
        <v>-151946</v>
      </c>
      <c r="L13" s="83">
        <v>-151946</v>
      </c>
      <c r="M13" s="83">
        <v>-151946</v>
      </c>
      <c r="N13" s="83">
        <v>-151946</v>
      </c>
      <c r="O13" s="83">
        <v>-151946</v>
      </c>
      <c r="P13" s="90">
        <f>SUM(D13:O13)</f>
        <v>-1823357</v>
      </c>
    </row>
    <row r="14" spans="1:19" s="6" customFormat="1" ht="36">
      <c r="A14" s="119">
        <v>5</v>
      </c>
      <c r="B14" s="32" t="s">
        <v>25</v>
      </c>
      <c r="C14" s="103" t="s">
        <v>26</v>
      </c>
      <c r="D14" s="33">
        <f>D12+D13</f>
        <v>-4830627</v>
      </c>
      <c r="E14" s="33">
        <f>E12+E13</f>
        <v>-4011391</v>
      </c>
      <c r="F14" s="33">
        <f>F12+F13</f>
        <v>-3603570</v>
      </c>
      <c r="G14" s="33">
        <f t="shared" ref="G14:N14" si="1">G12+G13</f>
        <v>-3710133</v>
      </c>
      <c r="H14" s="33">
        <f t="shared" si="1"/>
        <v>-3133319</v>
      </c>
      <c r="I14" s="33">
        <f t="shared" si="1"/>
        <v>-2419747</v>
      </c>
      <c r="J14" s="33">
        <f t="shared" si="1"/>
        <v>-2434808</v>
      </c>
      <c r="K14" s="33">
        <f t="shared" si="1"/>
        <v>-2074014</v>
      </c>
      <c r="L14" s="33">
        <f t="shared" si="1"/>
        <v>-2431133</v>
      </c>
      <c r="M14" s="33">
        <f t="shared" si="1"/>
        <v>-2185610</v>
      </c>
      <c r="N14" s="33">
        <f t="shared" si="1"/>
        <v>-2489805</v>
      </c>
      <c r="O14" s="33">
        <f>O12+O13</f>
        <v>-3366825</v>
      </c>
      <c r="P14" s="92">
        <f>P12+P13</f>
        <v>-36690982</v>
      </c>
    </row>
    <row r="15" spans="1:19" s="6" customFormat="1" ht="25.5">
      <c r="A15" s="119">
        <v>6</v>
      </c>
      <c r="B15" s="32" t="s">
        <v>27</v>
      </c>
      <c r="C15" s="103" t="s">
        <v>28</v>
      </c>
      <c r="D15" s="33">
        <f>ROUND(D14+D10,0)</f>
        <v>-1327815</v>
      </c>
      <c r="E15" s="33">
        <f t="shared" ref="E15:N15" si="2">ROUND(E14+E10,0)</f>
        <v>-1043011</v>
      </c>
      <c r="F15" s="33">
        <f>ROUND(F14+F10,0)</f>
        <v>-636235</v>
      </c>
      <c r="G15" s="33">
        <f t="shared" si="2"/>
        <v>-948483</v>
      </c>
      <c r="H15" s="33">
        <f t="shared" si="2"/>
        <v>-556386</v>
      </c>
      <c r="I15" s="33">
        <f t="shared" si="2"/>
        <v>-386253</v>
      </c>
      <c r="J15" s="33">
        <f t="shared" si="2"/>
        <v>57609</v>
      </c>
      <c r="K15" s="33">
        <f t="shared" si="2"/>
        <v>427156</v>
      </c>
      <c r="L15" s="33">
        <f t="shared" si="2"/>
        <v>43003</v>
      </c>
      <c r="M15" s="33">
        <f t="shared" si="2"/>
        <v>693155</v>
      </c>
      <c r="N15" s="33">
        <f t="shared" si="2"/>
        <v>1292793</v>
      </c>
      <c r="O15" s="33">
        <f>ROUND(O14+O10,0)</f>
        <v>1738390</v>
      </c>
      <c r="P15" s="92">
        <f>ROUND(P14+P10,0)</f>
        <v>-646079</v>
      </c>
    </row>
    <row r="16" spans="1:19" s="6" customFormat="1" ht="12.75">
      <c r="A16" s="119">
        <v>7</v>
      </c>
      <c r="B16" s="32" t="s">
        <v>29</v>
      </c>
      <c r="C16" s="102" t="s">
        <v>30</v>
      </c>
      <c r="D16" s="93">
        <f>D32</f>
        <v>66</v>
      </c>
      <c r="E16" s="93">
        <f>E32</f>
        <v>-4</v>
      </c>
      <c r="F16" s="93">
        <f>F32</f>
        <v>-31</v>
      </c>
      <c r="G16" s="93">
        <f>G32</f>
        <v>-43</v>
      </c>
      <c r="H16" s="93">
        <f t="shared" ref="H16:O16" si="3">H32</f>
        <v>-61</v>
      </c>
      <c r="I16" s="93">
        <f t="shared" si="3"/>
        <v>-70</v>
      </c>
      <c r="J16" s="93">
        <f t="shared" si="3"/>
        <v>-94</v>
      </c>
      <c r="K16" s="93">
        <f>K32</f>
        <v>-78</v>
      </c>
      <c r="L16" s="93">
        <f>L32</f>
        <v>-63</v>
      </c>
      <c r="M16" s="93">
        <f t="shared" si="3"/>
        <v>-52</v>
      </c>
      <c r="N16" s="93">
        <f t="shared" si="3"/>
        <v>5</v>
      </c>
      <c r="O16" s="93">
        <f t="shared" si="3"/>
        <v>88</v>
      </c>
      <c r="P16" s="90">
        <f>SUM(D16:O16)</f>
        <v>-337</v>
      </c>
      <c r="R16" s="6">
        <v>1515143.38</v>
      </c>
    </row>
    <row r="17" spans="1:19" s="6" customFormat="1" ht="25.5">
      <c r="A17" s="119">
        <v>8</v>
      </c>
      <c r="B17" s="32" t="s">
        <v>31</v>
      </c>
      <c r="C17" s="29"/>
      <c r="D17" s="181">
        <v>1532388.1</v>
      </c>
      <c r="E17" s="34">
        <f>D20</f>
        <v>356590.1</v>
      </c>
      <c r="F17" s="86">
        <f>E20</f>
        <v>-534478.9</v>
      </c>
      <c r="G17" s="34">
        <f>F20</f>
        <v>-1018798.9</v>
      </c>
      <c r="H17" s="34">
        <f>G20</f>
        <v>-1815378.9</v>
      </c>
      <c r="I17" s="34">
        <f>H20</f>
        <v>-2219879.9</v>
      </c>
      <c r="J17" s="34">
        <f t="shared" ref="J17:N17" si="4">I20</f>
        <v>-2454256.9</v>
      </c>
      <c r="K17" s="34">
        <f t="shared" si="4"/>
        <v>-2244795.9</v>
      </c>
      <c r="L17" s="34">
        <f t="shared" si="4"/>
        <v>-1665771.9</v>
      </c>
      <c r="M17" s="34">
        <f>L20</f>
        <v>-1470885.9</v>
      </c>
      <c r="N17" s="34">
        <f t="shared" si="4"/>
        <v>-625836.9</v>
      </c>
      <c r="O17" s="88">
        <f>N20</f>
        <v>818907.1</v>
      </c>
      <c r="P17" s="35">
        <f>D17</f>
        <v>1532388.1</v>
      </c>
      <c r="R17" s="6">
        <v>1536435</v>
      </c>
    </row>
    <row r="18" spans="1:19" s="6" customFormat="1" ht="22.5">
      <c r="A18" s="119">
        <v>9</v>
      </c>
      <c r="B18" s="32" t="s">
        <v>32</v>
      </c>
      <c r="C18" s="102" t="s">
        <v>33</v>
      </c>
      <c r="D18" s="36">
        <f>-D13</f>
        <v>151951</v>
      </c>
      <c r="E18" s="36">
        <f t="shared" ref="E18:N18" si="5">-E13</f>
        <v>151946</v>
      </c>
      <c r="F18" s="36">
        <f t="shared" si="5"/>
        <v>151946</v>
      </c>
      <c r="G18" s="36">
        <f t="shared" si="5"/>
        <v>151946</v>
      </c>
      <c r="H18" s="36">
        <f t="shared" si="5"/>
        <v>151946</v>
      </c>
      <c r="I18" s="36">
        <f t="shared" si="5"/>
        <v>151946</v>
      </c>
      <c r="J18" s="36">
        <f t="shared" si="5"/>
        <v>151946</v>
      </c>
      <c r="K18" s="36">
        <f>-K13</f>
        <v>151946</v>
      </c>
      <c r="L18" s="36">
        <f t="shared" si="5"/>
        <v>151946</v>
      </c>
      <c r="M18" s="36">
        <f t="shared" si="5"/>
        <v>151946</v>
      </c>
      <c r="N18" s="36">
        <f t="shared" si="5"/>
        <v>151946</v>
      </c>
      <c r="O18" s="36">
        <f>-O13</f>
        <v>151946</v>
      </c>
      <c r="P18" s="91">
        <f>-P13</f>
        <v>1823357</v>
      </c>
      <c r="R18" s="6">
        <f>R16-R17</f>
        <v>-21291.620000000112</v>
      </c>
    </row>
    <row r="19" spans="1:19" s="6" customFormat="1" ht="12.75">
      <c r="A19" s="119">
        <v>10</v>
      </c>
      <c r="B19" s="32" t="s">
        <v>59</v>
      </c>
      <c r="C19" s="29"/>
      <c r="D19" s="37"/>
      <c r="E19" s="37"/>
      <c r="F19" s="37"/>
      <c r="G19" s="37"/>
      <c r="H19" s="37"/>
      <c r="I19" s="37"/>
      <c r="J19" s="38"/>
      <c r="K19" s="39"/>
      <c r="L19" s="40"/>
      <c r="M19" s="41"/>
      <c r="N19" s="42"/>
      <c r="O19" s="42"/>
      <c r="P19" s="43">
        <f>SUM(D19:O19)</f>
        <v>0</v>
      </c>
    </row>
    <row r="20" spans="1:19" s="6" customFormat="1" ht="45.75" thickBot="1">
      <c r="A20" s="120">
        <v>11</v>
      </c>
      <c r="B20" s="44" t="s">
        <v>34</v>
      </c>
      <c r="C20" s="104" t="s">
        <v>35</v>
      </c>
      <c r="D20" s="87">
        <f t="shared" ref="D20:O20" si="6">ROUND(SUM(D15:D19),2)</f>
        <v>356590.1</v>
      </c>
      <c r="E20" s="87">
        <f t="shared" si="6"/>
        <v>-534478.9</v>
      </c>
      <c r="F20" s="87">
        <f t="shared" si="6"/>
        <v>-1018798.9</v>
      </c>
      <c r="G20" s="87">
        <f t="shared" si="6"/>
        <v>-1815378.9</v>
      </c>
      <c r="H20" s="87">
        <f t="shared" si="6"/>
        <v>-2219879.9</v>
      </c>
      <c r="I20" s="87">
        <f t="shared" si="6"/>
        <v>-2454256.9</v>
      </c>
      <c r="J20" s="87">
        <f t="shared" si="6"/>
        <v>-2244795.9</v>
      </c>
      <c r="K20" s="87">
        <f t="shared" si="6"/>
        <v>-1665771.9</v>
      </c>
      <c r="L20" s="87">
        <f t="shared" si="6"/>
        <v>-1470885.9</v>
      </c>
      <c r="M20" s="87">
        <f t="shared" si="6"/>
        <v>-625836.9</v>
      </c>
      <c r="N20" s="87">
        <f t="shared" si="6"/>
        <v>818907.1</v>
      </c>
      <c r="O20" s="87">
        <f t="shared" si="6"/>
        <v>2709331.1</v>
      </c>
      <c r="P20" s="89">
        <f>P15+P16+P17+P18+P19</f>
        <v>2709329.1</v>
      </c>
      <c r="R20" s="45"/>
      <c r="S20" s="46" t="s">
        <v>36</v>
      </c>
    </row>
    <row r="21" spans="1:19" s="6" customFormat="1" ht="7.5" customHeight="1" thickTop="1">
      <c r="A21" s="108"/>
      <c r="B21" s="47"/>
      <c r="C21" s="109"/>
      <c r="D21" s="48"/>
      <c r="E21" s="48"/>
      <c r="F21" s="48"/>
      <c r="G21" s="48"/>
      <c r="H21" s="48"/>
      <c r="I21" s="48"/>
      <c r="J21" s="49"/>
      <c r="K21" s="50"/>
      <c r="L21" s="50"/>
      <c r="M21" s="51"/>
      <c r="N21" s="52"/>
      <c r="O21" s="52"/>
      <c r="P21" s="53"/>
      <c r="R21" s="45"/>
      <c r="S21" s="46"/>
    </row>
    <row r="22" spans="1:19" s="6" customFormat="1" ht="12.75">
      <c r="A22" s="115"/>
      <c r="B22" s="54" t="s">
        <v>37</v>
      </c>
      <c r="C22" s="110"/>
      <c r="D22" s="55"/>
      <c r="E22" s="56"/>
      <c r="F22" s="56"/>
      <c r="G22" s="56"/>
      <c r="H22" s="56"/>
      <c r="I22" s="56"/>
      <c r="J22" s="57"/>
      <c r="K22" s="58"/>
      <c r="L22" s="59"/>
      <c r="M22" s="60"/>
      <c r="N22" s="56"/>
      <c r="O22" s="61"/>
      <c r="P22" s="27"/>
    </row>
    <row r="23" spans="1:19" s="6" customFormat="1" ht="12.75">
      <c r="A23" s="116">
        <v>12</v>
      </c>
      <c r="B23" s="62" t="s">
        <v>38</v>
      </c>
      <c r="C23" s="111" t="s">
        <v>39</v>
      </c>
      <c r="D23" s="63">
        <f>D17</f>
        <v>1532388.1</v>
      </c>
      <c r="E23" s="63">
        <f>E17</f>
        <v>356590.1</v>
      </c>
      <c r="F23" s="63">
        <f t="shared" ref="F23:O23" si="7">F17</f>
        <v>-534478.9</v>
      </c>
      <c r="G23" s="63">
        <f t="shared" si="7"/>
        <v>-1018798.9</v>
      </c>
      <c r="H23" s="63">
        <f t="shared" si="7"/>
        <v>-1815378.9</v>
      </c>
      <c r="I23" s="63">
        <f t="shared" si="7"/>
        <v>-2219879.9</v>
      </c>
      <c r="J23" s="63">
        <f t="shared" si="7"/>
        <v>-2454256.9</v>
      </c>
      <c r="K23" s="63">
        <f t="shared" si="7"/>
        <v>-2244795.9</v>
      </c>
      <c r="L23" s="63">
        <f t="shared" si="7"/>
        <v>-1665771.9</v>
      </c>
      <c r="M23" s="63">
        <f t="shared" si="7"/>
        <v>-1470885.9</v>
      </c>
      <c r="N23" s="63">
        <f t="shared" si="7"/>
        <v>-625836.9</v>
      </c>
      <c r="O23" s="63">
        <f t="shared" si="7"/>
        <v>818907.1</v>
      </c>
      <c r="P23" s="90">
        <f>P17</f>
        <v>1532388.1</v>
      </c>
    </row>
    <row r="24" spans="1:19" s="6" customFormat="1" ht="22.5">
      <c r="A24" s="117">
        <v>13</v>
      </c>
      <c r="B24" s="28" t="s">
        <v>40</v>
      </c>
      <c r="C24" s="112" t="s">
        <v>41</v>
      </c>
      <c r="D24" s="64">
        <f t="shared" ref="D24:O24" si="8">D23+D15+D18</f>
        <v>356524.10000000009</v>
      </c>
      <c r="E24" s="64">
        <f t="shared" si="8"/>
        <v>-534474.9</v>
      </c>
      <c r="F24" s="64">
        <f t="shared" si="8"/>
        <v>-1018767.8999999999</v>
      </c>
      <c r="G24" s="64">
        <f>G23+G15+G18</f>
        <v>-1815335.9</v>
      </c>
      <c r="H24" s="64">
        <f t="shared" si="8"/>
        <v>-2219818.9</v>
      </c>
      <c r="I24" s="64">
        <f t="shared" si="8"/>
        <v>-2454186.9</v>
      </c>
      <c r="J24" s="64">
        <f t="shared" si="8"/>
        <v>-2244701.9</v>
      </c>
      <c r="K24" s="64">
        <f t="shared" si="8"/>
        <v>-1665693.9</v>
      </c>
      <c r="L24" s="64">
        <f>L23+L15+L18</f>
        <v>-1470822.9</v>
      </c>
      <c r="M24" s="64">
        <f t="shared" si="8"/>
        <v>-625784.89999999991</v>
      </c>
      <c r="N24" s="64">
        <f t="shared" si="8"/>
        <v>818902.1</v>
      </c>
      <c r="O24" s="64">
        <f t="shared" si="8"/>
        <v>2709243.1</v>
      </c>
      <c r="P24" s="94">
        <f>P23+P15-P13</f>
        <v>2709666.1</v>
      </c>
    </row>
    <row r="25" spans="1:19" s="6" customFormat="1" ht="22.5">
      <c r="A25" s="117">
        <v>14</v>
      </c>
      <c r="B25" s="28" t="s">
        <v>42</v>
      </c>
      <c r="C25" s="112" t="s">
        <v>43</v>
      </c>
      <c r="D25" s="65">
        <f t="shared" ref="D25:O25" si="9">D23+D24</f>
        <v>1888912.2000000002</v>
      </c>
      <c r="E25" s="65">
        <f t="shared" si="9"/>
        <v>-177884.80000000005</v>
      </c>
      <c r="F25" s="65">
        <f t="shared" si="9"/>
        <v>-1553246.7999999998</v>
      </c>
      <c r="G25" s="65">
        <f t="shared" si="9"/>
        <v>-2834134.8</v>
      </c>
      <c r="H25" s="65">
        <f t="shared" si="9"/>
        <v>-4035197.8</v>
      </c>
      <c r="I25" s="65">
        <f t="shared" si="9"/>
        <v>-4674066.8</v>
      </c>
      <c r="J25" s="65">
        <f t="shared" si="9"/>
        <v>-4698958.8</v>
      </c>
      <c r="K25" s="65">
        <f t="shared" si="9"/>
        <v>-3910489.8</v>
      </c>
      <c r="L25" s="65">
        <f t="shared" si="9"/>
        <v>-3136594.8</v>
      </c>
      <c r="M25" s="65">
        <f t="shared" si="9"/>
        <v>-2096670.7999999998</v>
      </c>
      <c r="N25" s="65">
        <f t="shared" si="9"/>
        <v>193065.19999999995</v>
      </c>
      <c r="O25" s="65">
        <f t="shared" si="9"/>
        <v>3528150.2</v>
      </c>
      <c r="P25" s="95">
        <f>P23+P24</f>
        <v>4242054.2</v>
      </c>
    </row>
    <row r="26" spans="1:19" s="6" customFormat="1" ht="22.5">
      <c r="A26" s="117">
        <v>15</v>
      </c>
      <c r="B26" s="28" t="s">
        <v>44</v>
      </c>
      <c r="C26" s="113" t="s">
        <v>45</v>
      </c>
      <c r="D26" s="63">
        <f t="shared" ref="D26:O26" si="10">D25*0.5</f>
        <v>944456.10000000009</v>
      </c>
      <c r="E26" s="63">
        <f t="shared" si="10"/>
        <v>-88942.400000000023</v>
      </c>
      <c r="F26" s="63">
        <f t="shared" si="10"/>
        <v>-776623.39999999991</v>
      </c>
      <c r="G26" s="63">
        <f t="shared" si="10"/>
        <v>-1417067.4</v>
      </c>
      <c r="H26" s="63">
        <f>H25*0.5</f>
        <v>-2017598.9</v>
      </c>
      <c r="I26" s="63">
        <f t="shared" si="10"/>
        <v>-2337033.4</v>
      </c>
      <c r="J26" s="63">
        <f t="shared" si="10"/>
        <v>-2349479.4</v>
      </c>
      <c r="K26" s="63">
        <f t="shared" si="10"/>
        <v>-1955244.9</v>
      </c>
      <c r="L26" s="63">
        <f t="shared" si="10"/>
        <v>-1568297.4</v>
      </c>
      <c r="M26" s="63">
        <f>M25*0.5</f>
        <v>-1048335.3999999999</v>
      </c>
      <c r="N26" s="63">
        <f t="shared" si="10"/>
        <v>96532.599999999977</v>
      </c>
      <c r="O26" s="63">
        <f t="shared" si="10"/>
        <v>1764075.1</v>
      </c>
      <c r="P26" s="66">
        <f>ROUND(P25/2,2)</f>
        <v>2121027.1</v>
      </c>
    </row>
    <row r="27" spans="1:19" s="6" customFormat="1" ht="12.75">
      <c r="A27" s="117">
        <v>16</v>
      </c>
      <c r="B27" s="28" t="s">
        <v>46</v>
      </c>
      <c r="C27" s="112"/>
      <c r="D27" s="133">
        <v>8.9999999999999998E-4</v>
      </c>
      <c r="E27" s="67">
        <f t="shared" ref="E27:N27" si="11">+D28</f>
        <v>6.9999999999999999E-4</v>
      </c>
      <c r="F27" s="67">
        <f t="shared" si="11"/>
        <v>5.9999999999999995E-4</v>
      </c>
      <c r="G27" s="67">
        <f t="shared" si="11"/>
        <v>4.0000000000000002E-4</v>
      </c>
      <c r="H27" s="67">
        <f>G28</f>
        <v>4.0000000000000002E-4</v>
      </c>
      <c r="I27" s="67">
        <f>H28</f>
        <v>2.9999999999999997E-4</v>
      </c>
      <c r="J27" s="67">
        <f t="shared" si="11"/>
        <v>4.0000000000000002E-4</v>
      </c>
      <c r="K27" s="67">
        <f t="shared" si="11"/>
        <v>5.0000000000000001E-4</v>
      </c>
      <c r="L27" s="67">
        <f t="shared" si="11"/>
        <v>5.0000000000000001E-4</v>
      </c>
      <c r="M27" s="67">
        <f t="shared" si="11"/>
        <v>5.0000000000000001E-4</v>
      </c>
      <c r="N27" s="67">
        <f t="shared" si="11"/>
        <v>5.9999999999999995E-4</v>
      </c>
      <c r="O27" s="67">
        <f>N28</f>
        <v>6.9999999999999999E-4</v>
      </c>
      <c r="P27" s="68"/>
    </row>
    <row r="28" spans="1:19" s="6" customFormat="1" ht="25.5">
      <c r="A28" s="117">
        <v>17</v>
      </c>
      <c r="B28" s="28" t="s">
        <v>47</v>
      </c>
      <c r="C28" s="112"/>
      <c r="D28" s="133">
        <v>6.9999999999999999E-4</v>
      </c>
      <c r="E28" s="133">
        <v>5.9999999999999995E-4</v>
      </c>
      <c r="F28" s="134">
        <v>4.0000000000000002E-4</v>
      </c>
      <c r="G28" s="134">
        <v>4.0000000000000002E-4</v>
      </c>
      <c r="H28" s="133">
        <v>2.9999999999999997E-4</v>
      </c>
      <c r="I28" s="133">
        <v>4.0000000000000002E-4</v>
      </c>
      <c r="J28" s="133">
        <v>5.0000000000000001E-4</v>
      </c>
      <c r="K28" s="133">
        <v>5.0000000000000001E-4</v>
      </c>
      <c r="L28" s="133">
        <v>5.0000000000000001E-4</v>
      </c>
      <c r="M28" s="133">
        <v>5.9999999999999995E-4</v>
      </c>
      <c r="N28" s="133">
        <v>6.9999999999999999E-4</v>
      </c>
      <c r="O28" s="133">
        <v>5.0000000000000001E-4</v>
      </c>
      <c r="P28" s="69"/>
    </row>
    <row r="29" spans="1:19" s="6" customFormat="1" ht="22.5">
      <c r="A29" s="117">
        <v>18</v>
      </c>
      <c r="B29" s="28" t="s">
        <v>18</v>
      </c>
      <c r="C29" s="112" t="s">
        <v>48</v>
      </c>
      <c r="D29" s="70">
        <f t="shared" ref="D29:N29" si="12">D27+D28</f>
        <v>1.5999999999999999E-3</v>
      </c>
      <c r="E29" s="70">
        <f>E27+E28</f>
        <v>1.2999999999999999E-3</v>
      </c>
      <c r="F29" s="70">
        <f t="shared" si="12"/>
        <v>1E-3</v>
      </c>
      <c r="G29" s="70">
        <f t="shared" si="12"/>
        <v>8.0000000000000004E-4</v>
      </c>
      <c r="H29" s="70">
        <f t="shared" si="12"/>
        <v>6.9999999999999999E-4</v>
      </c>
      <c r="I29" s="70">
        <f t="shared" si="12"/>
        <v>6.9999999999999999E-4</v>
      </c>
      <c r="J29" s="70">
        <f t="shared" si="12"/>
        <v>8.9999999999999998E-4</v>
      </c>
      <c r="K29" s="70">
        <f t="shared" si="12"/>
        <v>1E-3</v>
      </c>
      <c r="L29" s="70">
        <f t="shared" si="12"/>
        <v>1E-3</v>
      </c>
      <c r="M29" s="70">
        <f t="shared" si="12"/>
        <v>1.0999999999999998E-3</v>
      </c>
      <c r="N29" s="70">
        <f t="shared" si="12"/>
        <v>1.2999999999999999E-3</v>
      </c>
      <c r="O29" s="70">
        <f>O27+O28</f>
        <v>1.2000000000000001E-3</v>
      </c>
      <c r="P29" s="71"/>
    </row>
    <row r="30" spans="1:19" s="6" customFormat="1" ht="22.5">
      <c r="A30" s="117">
        <v>19</v>
      </c>
      <c r="B30" s="28" t="s">
        <v>44</v>
      </c>
      <c r="C30" s="113" t="s">
        <v>49</v>
      </c>
      <c r="D30" s="72">
        <f t="shared" ref="D30:O30" si="13">ROUND((D29/2),5)</f>
        <v>8.0000000000000004E-4</v>
      </c>
      <c r="E30" s="72">
        <f t="shared" si="13"/>
        <v>6.4999999999999997E-4</v>
      </c>
      <c r="F30" s="72">
        <f t="shared" si="13"/>
        <v>5.0000000000000001E-4</v>
      </c>
      <c r="G30" s="72">
        <f t="shared" si="13"/>
        <v>4.0000000000000002E-4</v>
      </c>
      <c r="H30" s="72">
        <f t="shared" si="13"/>
        <v>3.5E-4</v>
      </c>
      <c r="I30" s="72">
        <f t="shared" si="13"/>
        <v>3.5E-4</v>
      </c>
      <c r="J30" s="72">
        <f t="shared" si="13"/>
        <v>4.4999999999999999E-4</v>
      </c>
      <c r="K30" s="72">
        <f t="shared" si="13"/>
        <v>5.0000000000000001E-4</v>
      </c>
      <c r="L30" s="72">
        <f t="shared" si="13"/>
        <v>5.0000000000000001E-4</v>
      </c>
      <c r="M30" s="72">
        <f t="shared" si="13"/>
        <v>5.5000000000000003E-4</v>
      </c>
      <c r="N30" s="72">
        <f t="shared" si="13"/>
        <v>6.4999999999999997E-4</v>
      </c>
      <c r="O30" s="72">
        <f t="shared" si="13"/>
        <v>5.9999999999999995E-4</v>
      </c>
      <c r="P30" s="73"/>
    </row>
    <row r="31" spans="1:19" s="6" customFormat="1" ht="22.5">
      <c r="A31" s="117">
        <v>20</v>
      </c>
      <c r="B31" s="28" t="s">
        <v>50</v>
      </c>
      <c r="C31" s="112" t="s">
        <v>51</v>
      </c>
      <c r="D31" s="74">
        <f t="shared" ref="D31:O31" si="14">ROUND((D30/12),5)</f>
        <v>6.9999999999999994E-5</v>
      </c>
      <c r="E31" s="74">
        <f t="shared" si="14"/>
        <v>5.0000000000000002E-5</v>
      </c>
      <c r="F31" s="74">
        <f t="shared" si="14"/>
        <v>4.0000000000000003E-5</v>
      </c>
      <c r="G31" s="74">
        <f t="shared" si="14"/>
        <v>3.0000000000000001E-5</v>
      </c>
      <c r="H31" s="74">
        <f t="shared" si="14"/>
        <v>3.0000000000000001E-5</v>
      </c>
      <c r="I31" s="74">
        <f t="shared" si="14"/>
        <v>3.0000000000000001E-5</v>
      </c>
      <c r="J31" s="74">
        <f t="shared" si="14"/>
        <v>4.0000000000000003E-5</v>
      </c>
      <c r="K31" s="74">
        <f t="shared" si="14"/>
        <v>4.0000000000000003E-5</v>
      </c>
      <c r="L31" s="74">
        <f t="shared" si="14"/>
        <v>4.0000000000000003E-5</v>
      </c>
      <c r="M31" s="74">
        <f t="shared" si="14"/>
        <v>5.0000000000000002E-5</v>
      </c>
      <c r="N31" s="74">
        <f t="shared" si="14"/>
        <v>5.0000000000000002E-5</v>
      </c>
      <c r="O31" s="74">
        <f t="shared" si="14"/>
        <v>5.0000000000000002E-5</v>
      </c>
      <c r="P31" s="75"/>
    </row>
    <row r="32" spans="1:19" s="6" customFormat="1" ht="23.25" thickBot="1">
      <c r="A32" s="118">
        <v>21</v>
      </c>
      <c r="B32" s="76" t="s">
        <v>37</v>
      </c>
      <c r="C32" s="114" t="s">
        <v>52</v>
      </c>
      <c r="D32" s="77">
        <f t="shared" ref="D32:K32" si="15">ROUND(D26*D31,0)</f>
        <v>66</v>
      </c>
      <c r="E32" s="77">
        <f t="shared" si="15"/>
        <v>-4</v>
      </c>
      <c r="F32" s="77">
        <f t="shared" si="15"/>
        <v>-31</v>
      </c>
      <c r="G32" s="77">
        <f t="shared" si="15"/>
        <v>-43</v>
      </c>
      <c r="H32" s="77">
        <f t="shared" si="15"/>
        <v>-61</v>
      </c>
      <c r="I32" s="77">
        <f t="shared" si="15"/>
        <v>-70</v>
      </c>
      <c r="J32" s="77">
        <f t="shared" si="15"/>
        <v>-94</v>
      </c>
      <c r="K32" s="77">
        <f t="shared" si="15"/>
        <v>-78</v>
      </c>
      <c r="L32" s="77">
        <f>ROUND(L26*L31,0)</f>
        <v>-63</v>
      </c>
      <c r="M32" s="77">
        <f>ROUND(M26*M31,0)</f>
        <v>-52</v>
      </c>
      <c r="N32" s="77">
        <f>ROUND(N26*N31,0)</f>
        <v>5</v>
      </c>
      <c r="O32" s="77">
        <f>ROUND(O26*O31,0)</f>
        <v>88</v>
      </c>
      <c r="P32" s="78">
        <f>SUM(D32:O32)</f>
        <v>-337</v>
      </c>
    </row>
    <row r="34" spans="1:18" s="97" customFormat="1">
      <c r="B34" s="97" t="s">
        <v>53</v>
      </c>
      <c r="D34" s="135">
        <v>-1311100</v>
      </c>
      <c r="E34" s="135">
        <v>-1212622</v>
      </c>
      <c r="F34" s="135">
        <v>-1017686</v>
      </c>
      <c r="G34" s="135">
        <v>-995351</v>
      </c>
      <c r="H34" s="135">
        <v>-858039</v>
      </c>
      <c r="I34" s="135">
        <v>-637852</v>
      </c>
      <c r="J34" s="135">
        <v>-601088</v>
      </c>
      <c r="K34" s="135">
        <v>-542289</v>
      </c>
      <c r="L34" s="136">
        <v>-583736</v>
      </c>
      <c r="M34" s="135">
        <v>-572681</v>
      </c>
      <c r="N34" s="135">
        <v>-752492</v>
      </c>
      <c r="O34" s="135">
        <v>-1038805</v>
      </c>
      <c r="P34" s="98"/>
    </row>
    <row r="35" spans="1:18" s="97" customFormat="1">
      <c r="B35" s="97" t="s">
        <v>62</v>
      </c>
      <c r="C35" s="180">
        <f>-141686-22632</f>
        <v>-164318</v>
      </c>
      <c r="D35" s="135">
        <v>-185017</v>
      </c>
      <c r="E35" s="135">
        <f>-185017-15890</f>
        <v>-200907</v>
      </c>
      <c r="F35" s="135">
        <f>-200907-13072</f>
        <v>-213979</v>
      </c>
      <c r="G35" s="135">
        <f>-213979-11787</f>
        <v>-225766</v>
      </c>
      <c r="H35" s="135">
        <f>-225766-9117</f>
        <v>-234883</v>
      </c>
      <c r="I35" s="135">
        <f>-234883-6880</f>
        <v>-241763</v>
      </c>
      <c r="J35" s="135">
        <f>-241763-6045</f>
        <v>-247808</v>
      </c>
      <c r="K35" s="135">
        <f>-247808-5688</f>
        <v>-253496</v>
      </c>
      <c r="L35" s="135">
        <f>-253496-6237</f>
        <v>-259733</v>
      </c>
      <c r="M35" s="135">
        <f>-259733-5872</f>
        <v>-265605</v>
      </c>
      <c r="N35" s="135">
        <f>-265605-10429</f>
        <v>-276034</v>
      </c>
      <c r="O35" s="135">
        <f>-276034-16047</f>
        <v>-292081</v>
      </c>
      <c r="P35" s="98"/>
    </row>
    <row r="36" spans="1:18" s="97" customFormat="1">
      <c r="B36" s="97" t="s">
        <v>61</v>
      </c>
      <c r="D36" s="99">
        <f>+D20+D34+D35</f>
        <v>-1139526.8999999999</v>
      </c>
      <c r="E36" s="99">
        <f t="shared" ref="E36:N36" si="16">+E20+E34+E35</f>
        <v>-1948007.9</v>
      </c>
      <c r="F36" s="99">
        <f t="shared" si="16"/>
        <v>-2250463.9</v>
      </c>
      <c r="G36" s="99">
        <f t="shared" si="16"/>
        <v>-3036495.9</v>
      </c>
      <c r="H36" s="99">
        <f t="shared" si="16"/>
        <v>-3312801.9</v>
      </c>
      <c r="I36" s="99">
        <f t="shared" si="16"/>
        <v>-3333871.9</v>
      </c>
      <c r="J36" s="164">
        <f>+J20+J34+J35</f>
        <v>-3093691.9</v>
      </c>
      <c r="K36" s="99">
        <f t="shared" si="16"/>
        <v>-2461556.9</v>
      </c>
      <c r="L36" s="99">
        <f t="shared" si="16"/>
        <v>-2314354.9</v>
      </c>
      <c r="M36" s="99">
        <f t="shared" si="16"/>
        <v>-1464122.9</v>
      </c>
      <c r="N36" s="99">
        <f t="shared" si="16"/>
        <v>-209618.90000000002</v>
      </c>
      <c r="O36" s="178">
        <f>+O20+O34+O35</f>
        <v>1378445.1</v>
      </c>
      <c r="P36" s="99"/>
    </row>
    <row r="37" spans="1:18" s="97" customFormat="1">
      <c r="B37" s="97" t="s">
        <v>57</v>
      </c>
      <c r="D37" s="135">
        <v>-1139526.8999999999</v>
      </c>
      <c r="E37" s="135">
        <v>-1948007.9</v>
      </c>
      <c r="F37" s="135">
        <v>-2250463.9</v>
      </c>
      <c r="G37" s="135">
        <v>-3036495.9</v>
      </c>
      <c r="H37" s="135">
        <v>-3312801.9</v>
      </c>
      <c r="I37" s="135">
        <v>-3333871.9</v>
      </c>
      <c r="J37" s="135">
        <v>-3093691.9</v>
      </c>
      <c r="K37" s="136">
        <v>-2461556.9</v>
      </c>
      <c r="L37" s="135">
        <v>-2314354.9</v>
      </c>
      <c r="M37" s="135">
        <v>-1464122.9</v>
      </c>
      <c r="N37" s="135">
        <v>-209618.9</v>
      </c>
      <c r="O37" s="135">
        <v>1378445.1</v>
      </c>
      <c r="P37" s="98"/>
    </row>
    <row r="38" spans="1:18" s="97" customFormat="1" ht="12.75" thickBot="1">
      <c r="B38" s="100" t="s">
        <v>54</v>
      </c>
      <c r="D38" s="101">
        <f>IF(ISBLANK(D37),"",+D36-D37)</f>
        <v>0</v>
      </c>
      <c r="E38" s="101">
        <f>IF(ISBLANK(E37),"",+E36-E37)</f>
        <v>0</v>
      </c>
      <c r="F38" s="101">
        <f t="shared" ref="F38:N38" si="17">IF(ISBLANK(F37),"",+F36-F37)</f>
        <v>0</v>
      </c>
      <c r="G38" s="101">
        <f>IF(ISBLANK(G37),"",+G36-G37)</f>
        <v>0</v>
      </c>
      <c r="H38" s="101">
        <f t="shared" si="17"/>
        <v>0</v>
      </c>
      <c r="I38" s="101">
        <f t="shared" si="17"/>
        <v>0</v>
      </c>
      <c r="J38" s="101">
        <f t="shared" si="17"/>
        <v>0</v>
      </c>
      <c r="K38" s="101">
        <f t="shared" si="17"/>
        <v>0</v>
      </c>
      <c r="L38" s="101">
        <f t="shared" si="17"/>
        <v>0</v>
      </c>
      <c r="M38" s="101">
        <f t="shared" si="17"/>
        <v>0</v>
      </c>
      <c r="N38" s="101">
        <f t="shared" si="17"/>
        <v>-2.9103830456733704E-11</v>
      </c>
      <c r="O38" s="101">
        <f>IF(ISBLANK(O37),"",+O36-O37)</f>
        <v>0</v>
      </c>
      <c r="P38" s="101"/>
    </row>
    <row r="39" spans="1:18" ht="12.75" thickTop="1">
      <c r="A39" s="137"/>
      <c r="B39" s="138"/>
      <c r="C39" s="139"/>
      <c r="D39" s="140"/>
      <c r="E39" s="140"/>
      <c r="F39" s="140"/>
      <c r="G39" s="140"/>
      <c r="H39" s="140"/>
      <c r="I39" s="140"/>
      <c r="J39" s="141"/>
      <c r="K39" s="140"/>
      <c r="L39" s="140"/>
      <c r="M39" s="140"/>
      <c r="N39" s="140"/>
      <c r="O39" s="155"/>
      <c r="P39" s="96"/>
    </row>
    <row r="40" spans="1:18">
      <c r="A40" s="137"/>
      <c r="B40" s="142"/>
      <c r="C40" s="142"/>
      <c r="D40" s="143"/>
      <c r="E40" s="143"/>
      <c r="F40" s="144"/>
      <c r="G40" s="144"/>
      <c r="H40" s="143"/>
      <c r="I40" s="144"/>
      <c r="J40" s="144"/>
      <c r="K40" s="145"/>
      <c r="L40" s="144"/>
      <c r="M40" s="144"/>
      <c r="N40" s="144"/>
      <c r="O40" s="151"/>
      <c r="P40" s="81" t="s">
        <v>55</v>
      </c>
    </row>
    <row r="41" spans="1:18">
      <c r="A41" s="137"/>
      <c r="B41" s="142"/>
      <c r="C41" s="142"/>
      <c r="D41" s="143"/>
      <c r="E41" s="145"/>
      <c r="F41" s="144"/>
      <c r="G41" s="144"/>
      <c r="H41" s="143"/>
      <c r="I41" s="144"/>
      <c r="J41" s="144"/>
      <c r="K41" s="145"/>
      <c r="L41" s="144"/>
      <c r="M41" s="144"/>
      <c r="N41" s="146" t="s">
        <v>56</v>
      </c>
      <c r="O41" s="152" t="s">
        <v>149</v>
      </c>
      <c r="P41" s="82">
        <f ca="1">NOW()</f>
        <v>44733.344032175926</v>
      </c>
    </row>
    <row r="42" spans="1:18">
      <c r="A42" s="137"/>
      <c r="B42" s="142"/>
      <c r="C42" s="142"/>
      <c r="D42" s="143"/>
      <c r="E42" s="145"/>
      <c r="F42" s="144"/>
      <c r="G42" s="144"/>
      <c r="H42" s="144"/>
      <c r="I42" s="144"/>
      <c r="J42" s="144"/>
      <c r="K42" s="145"/>
      <c r="L42" s="144"/>
      <c r="M42" s="144"/>
      <c r="N42" s="147"/>
      <c r="O42" s="149"/>
      <c r="P42" s="80"/>
    </row>
    <row r="43" spans="1:18" ht="17.25" customHeight="1">
      <c r="A43" s="137"/>
      <c r="B43" s="139"/>
      <c r="C43" s="139"/>
      <c r="D43" s="144"/>
      <c r="E43" s="148"/>
      <c r="F43" s="144"/>
      <c r="G43" s="144"/>
      <c r="H43" s="144"/>
      <c r="I43" s="144"/>
      <c r="J43" s="144"/>
      <c r="K43" s="148"/>
      <c r="L43" s="144"/>
      <c r="M43" s="144"/>
      <c r="N43" s="149"/>
      <c r="O43" s="153"/>
      <c r="P43" s="79"/>
    </row>
    <row r="44" spans="1:18">
      <c r="A44" s="137"/>
      <c r="B44" s="139"/>
      <c r="C44" s="139"/>
      <c r="D44" s="144"/>
      <c r="E44" s="149"/>
      <c r="F44" s="144"/>
      <c r="G44" s="144"/>
      <c r="H44" s="144"/>
      <c r="I44" s="144"/>
      <c r="J44" s="144"/>
      <c r="K44" s="149"/>
      <c r="L44" s="144"/>
      <c r="M44" s="144"/>
      <c r="N44" s="144"/>
      <c r="O44" s="154"/>
      <c r="P44" s="79"/>
    </row>
    <row r="45" spans="1:18">
      <c r="A45" s="137"/>
      <c r="B45" s="139"/>
      <c r="C45" s="139"/>
      <c r="D45" s="144"/>
      <c r="E45" s="149"/>
      <c r="F45" s="144"/>
      <c r="G45" s="144"/>
      <c r="H45" s="144"/>
      <c r="I45" s="144"/>
      <c r="J45" s="144"/>
      <c r="K45" s="149"/>
      <c r="L45" s="144"/>
      <c r="M45" s="144"/>
      <c r="N45" s="144"/>
      <c r="O45" s="144"/>
      <c r="P45" s="79"/>
    </row>
    <row r="46" spans="1:18">
      <c r="A46" s="137"/>
      <c r="B46" s="139"/>
      <c r="C46" s="139"/>
      <c r="D46" s="144"/>
      <c r="E46" s="149"/>
      <c r="F46" s="144"/>
      <c r="G46" s="144"/>
      <c r="H46" s="144"/>
      <c r="I46" s="144"/>
      <c r="J46" s="144"/>
      <c r="K46" s="149"/>
      <c r="L46" s="144"/>
      <c r="M46" s="144"/>
      <c r="N46" s="144"/>
      <c r="O46" s="144"/>
      <c r="P46" s="79"/>
    </row>
    <row r="47" spans="1:18" ht="12.75" thickBot="1">
      <c r="A47" s="137"/>
      <c r="B47" s="139"/>
      <c r="C47" s="139"/>
      <c r="D47" s="144"/>
      <c r="E47" s="148"/>
      <c r="F47" s="144"/>
      <c r="G47" s="144"/>
      <c r="H47" s="144"/>
      <c r="I47" s="144"/>
      <c r="J47" s="144"/>
      <c r="K47" s="148"/>
      <c r="L47" s="144"/>
      <c r="M47" s="144"/>
      <c r="N47" s="139"/>
      <c r="O47" s="139"/>
    </row>
    <row r="48" spans="1:18" ht="15">
      <c r="A48" s="137"/>
      <c r="B48" s="139"/>
      <c r="C48" s="139"/>
      <c r="D48" s="144"/>
      <c r="E48" s="149"/>
      <c r="F48" s="144"/>
      <c r="G48" s="144"/>
      <c r="H48" s="144"/>
      <c r="I48" s="144"/>
      <c r="J48" s="144"/>
      <c r="K48" s="149"/>
      <c r="L48" s="144"/>
      <c r="M48" s="144"/>
      <c r="N48" s="139"/>
      <c r="O48" s="139"/>
      <c r="Q48" s="156" t="s">
        <v>68</v>
      </c>
      <c r="R48" s="157" t="s">
        <v>69</v>
      </c>
    </row>
    <row r="49" spans="1:18" ht="15">
      <c r="A49" s="137"/>
      <c r="B49" s="139"/>
      <c r="C49" s="139"/>
      <c r="D49" s="144"/>
      <c r="E49" s="144"/>
      <c r="F49" s="144"/>
      <c r="G49" s="144"/>
      <c r="H49" s="144"/>
      <c r="I49" s="144"/>
      <c r="J49" s="144"/>
      <c r="K49" s="149"/>
      <c r="L49" s="144"/>
      <c r="M49" s="144"/>
      <c r="N49" s="139"/>
      <c r="O49" s="139"/>
      <c r="Q49" s="158" t="s">
        <v>70</v>
      </c>
      <c r="R49" s="159" t="s">
        <v>71</v>
      </c>
    </row>
    <row r="50" spans="1:18" ht="15">
      <c r="A50" s="137"/>
      <c r="B50" s="139"/>
      <c r="C50" s="139"/>
      <c r="D50" s="144"/>
      <c r="E50" s="144"/>
      <c r="F50" s="144"/>
      <c r="G50" s="144"/>
      <c r="H50" s="144"/>
      <c r="I50" s="144"/>
      <c r="J50" s="144"/>
      <c r="K50" s="149"/>
      <c r="L50" s="144"/>
      <c r="M50" s="144"/>
      <c r="N50" s="144"/>
      <c r="O50" s="144"/>
      <c r="P50" s="79"/>
      <c r="Q50" s="158" t="s">
        <v>72</v>
      </c>
      <c r="R50" s="159" t="s">
        <v>73</v>
      </c>
    </row>
    <row r="51" spans="1:18" ht="15.75" thickBot="1">
      <c r="A51" s="137"/>
      <c r="B51" s="139"/>
      <c r="C51" s="139"/>
      <c r="D51" s="144"/>
      <c r="E51" s="144"/>
      <c r="F51" s="144"/>
      <c r="G51" s="144"/>
      <c r="H51" s="144"/>
      <c r="I51" s="144"/>
      <c r="J51" s="144"/>
      <c r="K51" s="149"/>
      <c r="L51" s="144"/>
      <c r="M51" s="144"/>
      <c r="N51" s="144"/>
      <c r="O51" s="144"/>
      <c r="P51" s="79"/>
      <c r="Q51" s="160" t="s">
        <v>74</v>
      </c>
      <c r="R51" s="161" t="s">
        <v>75</v>
      </c>
    </row>
    <row r="52" spans="1:18">
      <c r="A52" s="137"/>
      <c r="B52" s="139"/>
      <c r="C52" s="139"/>
      <c r="D52" s="144"/>
      <c r="E52" s="144"/>
      <c r="F52" s="144"/>
      <c r="G52" s="144"/>
      <c r="H52" s="144"/>
      <c r="I52" s="144"/>
      <c r="J52" s="144"/>
      <c r="K52" s="149"/>
      <c r="L52" s="144"/>
      <c r="M52" s="144"/>
      <c r="N52" s="144"/>
      <c r="O52" s="144"/>
      <c r="P52" s="79"/>
    </row>
    <row r="53" spans="1:18" ht="12.75" thickBot="1">
      <c r="A53" s="137"/>
      <c r="B53" s="139"/>
      <c r="C53" s="139"/>
      <c r="D53" s="144"/>
      <c r="E53" s="144"/>
      <c r="F53" s="144"/>
      <c r="G53" s="144"/>
      <c r="H53" s="144"/>
      <c r="I53" s="144"/>
      <c r="J53" s="144"/>
      <c r="K53" s="149"/>
      <c r="L53" s="144"/>
      <c r="M53" s="144"/>
      <c r="N53" s="144"/>
      <c r="O53" s="144"/>
      <c r="P53" s="79"/>
    </row>
    <row r="54" spans="1:18" ht="15">
      <c r="A54" s="137"/>
      <c r="B54" s="139"/>
      <c r="C54" s="139"/>
      <c r="D54" s="144"/>
      <c r="E54" s="144"/>
      <c r="F54" s="144"/>
      <c r="G54" s="144"/>
      <c r="H54" s="144"/>
      <c r="I54" s="144"/>
      <c r="J54" s="144"/>
      <c r="K54" s="149"/>
      <c r="L54" s="144"/>
      <c r="M54" s="144"/>
      <c r="N54" s="144"/>
      <c r="O54" s="144"/>
      <c r="P54" s="79"/>
      <c r="Q54" s="156" t="s">
        <v>68</v>
      </c>
      <c r="R54" s="157" t="s">
        <v>69</v>
      </c>
    </row>
    <row r="55" spans="1:18" ht="15">
      <c r="A55" s="137"/>
      <c r="B55" s="139"/>
      <c r="C55" s="139"/>
      <c r="D55" s="144"/>
      <c r="E55" s="144"/>
      <c r="F55" s="144"/>
      <c r="G55" s="144"/>
      <c r="H55" s="144"/>
      <c r="I55" s="144"/>
      <c r="J55" s="144"/>
      <c r="K55" s="149"/>
      <c r="L55" s="144"/>
      <c r="M55" s="144"/>
      <c r="N55" s="144"/>
      <c r="O55" s="144"/>
      <c r="P55" s="79"/>
      <c r="Q55" s="158" t="s">
        <v>70</v>
      </c>
      <c r="R55" s="159" t="s">
        <v>71</v>
      </c>
    </row>
    <row r="56" spans="1:18" ht="15">
      <c r="A56" s="137"/>
      <c r="B56" s="139"/>
      <c r="C56" s="139"/>
      <c r="D56" s="144"/>
      <c r="E56" s="144"/>
      <c r="F56" s="144"/>
      <c r="G56" s="144"/>
      <c r="H56" s="144"/>
      <c r="I56" s="144"/>
      <c r="J56" s="144"/>
      <c r="K56" s="149"/>
      <c r="L56" s="144"/>
      <c r="M56" s="144"/>
      <c r="N56" s="144"/>
      <c r="O56" s="144"/>
      <c r="P56" s="79"/>
      <c r="Q56" s="158" t="s">
        <v>72</v>
      </c>
      <c r="R56" s="162">
        <v>0.05</v>
      </c>
    </row>
    <row r="57" spans="1:18" ht="15.75" thickBot="1">
      <c r="A57" s="137"/>
      <c r="B57" s="139"/>
      <c r="C57" s="139"/>
      <c r="D57" s="144"/>
      <c r="E57" s="144"/>
      <c r="F57" s="144"/>
      <c r="G57" s="144"/>
      <c r="H57" s="144"/>
      <c r="I57" s="144"/>
      <c r="J57" s="144"/>
      <c r="K57" s="149"/>
      <c r="L57" s="144"/>
      <c r="M57" s="144"/>
      <c r="N57" s="144"/>
      <c r="O57" s="144"/>
      <c r="P57" s="79"/>
      <c r="Q57" s="160" t="s">
        <v>74</v>
      </c>
      <c r="R57" s="163">
        <v>0.8</v>
      </c>
    </row>
    <row r="58" spans="1:18">
      <c r="A58" s="137"/>
      <c r="B58" s="139"/>
      <c r="C58" s="139"/>
      <c r="D58" s="144"/>
      <c r="E58" s="144"/>
      <c r="F58" s="144"/>
      <c r="G58" s="144"/>
      <c r="H58" s="144"/>
      <c r="I58" s="144"/>
      <c r="J58" s="144"/>
      <c r="K58" s="149"/>
      <c r="L58" s="144"/>
      <c r="M58" s="144"/>
      <c r="N58" s="144"/>
      <c r="O58" s="144"/>
      <c r="P58" s="79"/>
    </row>
    <row r="59" spans="1:18">
      <c r="A59" s="137"/>
      <c r="B59" s="139"/>
      <c r="C59" s="139"/>
      <c r="D59" s="144"/>
      <c r="E59" s="144"/>
      <c r="F59" s="144"/>
      <c r="G59" s="144"/>
      <c r="H59" s="144"/>
      <c r="I59" s="144"/>
      <c r="J59" s="144"/>
      <c r="K59" s="149"/>
      <c r="L59" s="144"/>
      <c r="M59" s="144"/>
      <c r="N59" s="144"/>
      <c r="O59" s="144"/>
      <c r="P59" s="79"/>
    </row>
    <row r="60" spans="1:18">
      <c r="A60" s="137"/>
      <c r="B60" s="139"/>
      <c r="C60" s="139"/>
      <c r="D60" s="144"/>
      <c r="E60" s="144"/>
      <c r="F60" s="144"/>
      <c r="G60" s="144"/>
      <c r="H60" s="144"/>
      <c r="I60" s="144"/>
      <c r="J60" s="144"/>
      <c r="K60" s="149"/>
      <c r="L60" s="144"/>
      <c r="M60" s="144"/>
      <c r="N60" s="144"/>
      <c r="O60" s="144"/>
      <c r="P60" s="79"/>
    </row>
    <row r="61" spans="1:18">
      <c r="A61" s="137"/>
      <c r="B61" s="139"/>
      <c r="C61" s="139"/>
      <c r="D61" s="144"/>
      <c r="E61" s="144"/>
      <c r="F61" s="144"/>
      <c r="G61" s="144"/>
      <c r="H61" s="144"/>
      <c r="I61" s="144"/>
      <c r="J61" s="144"/>
      <c r="K61" s="149"/>
      <c r="L61" s="144"/>
      <c r="M61" s="144"/>
      <c r="N61" s="144"/>
      <c r="O61" s="144"/>
      <c r="P61" s="79"/>
    </row>
    <row r="62" spans="1:18">
      <c r="A62" s="137"/>
      <c r="B62" s="139"/>
      <c r="C62" s="139"/>
      <c r="D62" s="144"/>
      <c r="E62" s="144"/>
      <c r="F62" s="144"/>
      <c r="G62" s="144"/>
      <c r="H62" s="144"/>
      <c r="I62" s="144"/>
      <c r="J62" s="144"/>
      <c r="K62" s="149"/>
      <c r="L62" s="144"/>
      <c r="M62" s="144"/>
      <c r="N62" s="144"/>
      <c r="O62" s="144"/>
      <c r="P62" s="79"/>
    </row>
    <row r="63" spans="1:18">
      <c r="A63" s="137"/>
      <c r="B63" s="139"/>
      <c r="C63" s="139"/>
      <c r="D63" s="144"/>
      <c r="E63" s="144"/>
      <c r="F63" s="144"/>
      <c r="G63" s="144"/>
      <c r="H63" s="144"/>
      <c r="I63" s="144"/>
      <c r="J63" s="144"/>
      <c r="K63" s="149"/>
      <c r="L63" s="144"/>
      <c r="M63" s="144"/>
      <c r="N63" s="144"/>
      <c r="O63" s="144"/>
      <c r="P63" s="79"/>
    </row>
    <row r="64" spans="1:18">
      <c r="A64" s="137"/>
      <c r="B64" s="139"/>
      <c r="C64" s="139"/>
      <c r="D64" s="144"/>
      <c r="E64" s="144"/>
      <c r="F64" s="144"/>
      <c r="G64" s="144"/>
      <c r="H64" s="144"/>
      <c r="I64" s="144"/>
      <c r="J64" s="144"/>
      <c r="K64" s="149"/>
      <c r="L64" s="144"/>
      <c r="M64" s="144"/>
      <c r="N64" s="144"/>
      <c r="O64" s="144"/>
      <c r="P64" s="79"/>
    </row>
    <row r="65" spans="1:20">
      <c r="A65" s="137"/>
      <c r="B65" s="139"/>
      <c r="C65" s="139"/>
      <c r="D65" s="144"/>
      <c r="E65" s="144"/>
      <c r="F65" s="144"/>
      <c r="G65" s="144"/>
      <c r="H65" s="144"/>
      <c r="I65" s="144"/>
      <c r="J65" s="144"/>
      <c r="K65" s="149"/>
      <c r="L65" s="144"/>
      <c r="M65" s="144"/>
      <c r="N65" s="144"/>
      <c r="O65" s="144"/>
      <c r="P65" s="79"/>
      <c r="T65" s="7">
        <v>752492</v>
      </c>
    </row>
    <row r="66" spans="1:20">
      <c r="A66" s="137"/>
      <c r="B66" s="139"/>
      <c r="C66" s="139"/>
      <c r="D66" s="144"/>
      <c r="E66" s="144"/>
      <c r="F66" s="144"/>
      <c r="G66" s="144"/>
      <c r="H66" s="144"/>
      <c r="I66" s="144"/>
      <c r="J66" s="144"/>
      <c r="K66" s="149"/>
      <c r="L66" s="144"/>
      <c r="M66" s="144"/>
      <c r="N66" s="144"/>
      <c r="O66" s="144"/>
      <c r="P66" s="79"/>
    </row>
    <row r="67" spans="1:20">
      <c r="A67" s="137"/>
      <c r="B67" s="139"/>
      <c r="C67" s="139"/>
      <c r="D67" s="144"/>
      <c r="E67" s="144"/>
      <c r="F67" s="144"/>
      <c r="G67" s="144"/>
      <c r="H67" s="144"/>
      <c r="I67" s="144"/>
      <c r="J67" s="144"/>
      <c r="K67" s="149"/>
      <c r="L67" s="144"/>
      <c r="M67" s="144"/>
      <c r="N67" s="144"/>
      <c r="O67" s="144"/>
      <c r="P67" s="79"/>
    </row>
    <row r="68" spans="1:20">
      <c r="A68" s="137"/>
      <c r="B68" s="139"/>
      <c r="C68" s="139"/>
      <c r="D68" s="144"/>
      <c r="E68" s="144"/>
      <c r="F68" s="144"/>
      <c r="G68" s="144"/>
      <c r="H68" s="144"/>
      <c r="I68" s="144"/>
      <c r="J68" s="144"/>
      <c r="K68" s="149"/>
      <c r="L68" s="144"/>
      <c r="M68" s="144"/>
      <c r="N68" s="144"/>
      <c r="O68" s="144"/>
      <c r="P68" s="79"/>
    </row>
    <row r="69" spans="1:20">
      <c r="A69" s="137"/>
      <c r="B69" s="139"/>
      <c r="C69" s="139"/>
      <c r="D69" s="144"/>
      <c r="E69" s="144"/>
      <c r="F69" s="144"/>
      <c r="G69" s="144"/>
      <c r="H69" s="144"/>
      <c r="I69" s="144"/>
      <c r="J69" s="144"/>
      <c r="K69" s="149"/>
      <c r="L69" s="144"/>
      <c r="M69" s="144"/>
      <c r="N69" s="144"/>
      <c r="O69" s="144"/>
      <c r="P69" s="79"/>
    </row>
    <row r="70" spans="1:20">
      <c r="A70" s="137"/>
      <c r="B70" s="139"/>
      <c r="C70" s="139"/>
      <c r="D70" s="144"/>
      <c r="E70" s="144"/>
      <c r="F70" s="144"/>
      <c r="G70" s="144"/>
      <c r="H70" s="144"/>
      <c r="I70" s="144"/>
      <c r="J70" s="144"/>
      <c r="K70" s="149"/>
      <c r="L70" s="144"/>
      <c r="M70" s="144"/>
      <c r="N70" s="144"/>
      <c r="O70" s="144"/>
      <c r="P70" s="79"/>
    </row>
    <row r="71" spans="1:20">
      <c r="A71" s="137"/>
      <c r="B71" s="139"/>
      <c r="C71" s="139"/>
      <c r="D71" s="144"/>
      <c r="E71" s="144"/>
      <c r="F71" s="144"/>
      <c r="G71" s="144"/>
      <c r="H71" s="144"/>
      <c r="I71" s="144"/>
      <c r="J71" s="144"/>
      <c r="K71" s="149"/>
      <c r="L71" s="144"/>
      <c r="M71" s="144"/>
      <c r="N71" s="144"/>
      <c r="O71" s="144"/>
      <c r="P71" s="79"/>
    </row>
    <row r="72" spans="1:20">
      <c r="A72" s="137"/>
      <c r="B72" s="139"/>
      <c r="C72" s="139"/>
      <c r="D72" s="144"/>
      <c r="E72" s="144"/>
      <c r="F72" s="144"/>
      <c r="G72" s="144"/>
      <c r="H72" s="144"/>
      <c r="I72" s="144"/>
      <c r="J72" s="144"/>
      <c r="K72" s="149"/>
      <c r="L72" s="144"/>
      <c r="M72" s="144"/>
      <c r="N72" s="144"/>
      <c r="O72" s="144"/>
      <c r="P72" s="79"/>
    </row>
    <row r="73" spans="1:20">
      <c r="A73" s="137"/>
      <c r="B73" s="139"/>
      <c r="C73" s="139"/>
      <c r="D73" s="144"/>
      <c r="E73" s="144"/>
      <c r="F73" s="144"/>
      <c r="G73" s="144"/>
      <c r="H73" s="144"/>
      <c r="I73" s="144"/>
      <c r="J73" s="144"/>
      <c r="K73" s="149"/>
      <c r="L73" s="144"/>
      <c r="M73" s="144"/>
      <c r="N73" s="144"/>
      <c r="O73" s="144"/>
      <c r="P73" s="79"/>
    </row>
    <row r="74" spans="1:20">
      <c r="A74" s="137"/>
      <c r="B74" s="139"/>
      <c r="C74" s="139"/>
      <c r="D74" s="144"/>
      <c r="E74" s="144"/>
      <c r="F74" s="144"/>
      <c r="G74" s="144"/>
      <c r="H74" s="144"/>
      <c r="I74" s="144"/>
      <c r="J74" s="144"/>
      <c r="K74" s="149"/>
      <c r="L74" s="144"/>
      <c r="M74" s="144"/>
      <c r="N74" s="144"/>
      <c r="O74" s="144"/>
      <c r="P74" s="79"/>
    </row>
    <row r="75" spans="1:20">
      <c r="A75" s="137"/>
      <c r="B75" s="139"/>
      <c r="C75" s="139"/>
      <c r="D75" s="144"/>
      <c r="E75" s="144"/>
      <c r="F75" s="144"/>
      <c r="G75" s="144"/>
      <c r="H75" s="144"/>
      <c r="I75" s="144"/>
      <c r="J75" s="144"/>
      <c r="K75" s="149"/>
      <c r="L75" s="144"/>
      <c r="M75" s="144"/>
      <c r="N75" s="144"/>
      <c r="O75" s="144"/>
      <c r="P75" s="79"/>
    </row>
    <row r="76" spans="1:20">
      <c r="A76" s="137"/>
      <c r="B76" s="139"/>
      <c r="C76" s="139"/>
      <c r="D76" s="144"/>
      <c r="E76" s="144"/>
      <c r="F76" s="144"/>
      <c r="G76" s="144"/>
      <c r="H76" s="144"/>
      <c r="I76" s="144"/>
      <c r="J76" s="144"/>
      <c r="K76" s="149"/>
      <c r="L76" s="144"/>
      <c r="M76" s="144"/>
      <c r="N76" s="144"/>
      <c r="O76" s="144"/>
      <c r="P76" s="79"/>
    </row>
    <row r="77" spans="1:20">
      <c r="A77" s="137"/>
      <c r="B77" s="139"/>
      <c r="C77" s="139"/>
      <c r="D77" s="144"/>
      <c r="E77" s="144"/>
      <c r="F77" s="144"/>
      <c r="G77" s="144"/>
      <c r="H77" s="144"/>
      <c r="I77" s="144"/>
      <c r="J77" s="146" t="s">
        <v>65</v>
      </c>
      <c r="K77" s="144">
        <f>-399.56-602367-35549.86-634532.4-4726.2-1459116.77-306615.51-70109.7-15996-80423.03-21214</f>
        <v>-3231050.03</v>
      </c>
      <c r="L77" s="144"/>
      <c r="M77" s="144"/>
      <c r="N77" s="144"/>
      <c r="O77" s="144"/>
      <c r="P77" s="79"/>
    </row>
    <row r="78" spans="1:20">
      <c r="A78" s="137"/>
      <c r="B78" s="139"/>
      <c r="C78" s="139"/>
      <c r="D78" s="144"/>
      <c r="E78" s="144"/>
      <c r="F78" s="144"/>
      <c r="G78" s="144"/>
      <c r="H78" s="144"/>
      <c r="I78" s="144"/>
      <c r="J78" s="146" t="s">
        <v>64</v>
      </c>
      <c r="K78" s="140">
        <f>O11-K77</f>
        <v>0</v>
      </c>
      <c r="L78" s="144"/>
      <c r="M78" s="144"/>
      <c r="N78" s="144"/>
      <c r="O78" s="144"/>
      <c r="P78" s="79"/>
    </row>
    <row r="79" spans="1:20">
      <c r="A79" s="137"/>
      <c r="B79" s="139"/>
      <c r="C79" s="139"/>
      <c r="D79" s="144"/>
      <c r="E79" s="144"/>
      <c r="F79" s="144"/>
      <c r="G79" s="144"/>
      <c r="H79" s="144"/>
      <c r="I79" s="144"/>
      <c r="J79" s="144"/>
      <c r="K79" s="149"/>
      <c r="L79" s="144"/>
      <c r="M79" s="144"/>
      <c r="N79" s="144"/>
      <c r="O79" s="144"/>
      <c r="P79" s="79"/>
    </row>
    <row r="80" spans="1:20">
      <c r="A80" s="137"/>
      <c r="B80" s="139"/>
      <c r="C80" s="139"/>
      <c r="D80" s="144"/>
      <c r="E80" s="144"/>
      <c r="F80" s="144"/>
      <c r="G80" s="144"/>
      <c r="H80" s="144"/>
      <c r="I80" s="144"/>
      <c r="J80" s="144"/>
      <c r="K80" s="149"/>
      <c r="L80" s="144"/>
      <c r="M80" s="144"/>
      <c r="N80" s="144"/>
      <c r="O80" s="144"/>
      <c r="P80" s="79"/>
    </row>
    <row r="81" spans="1:16">
      <c r="A81" s="137"/>
      <c r="B81" s="139"/>
      <c r="C81" s="139"/>
      <c r="D81" s="144"/>
      <c r="E81" s="144"/>
      <c r="F81" s="144"/>
      <c r="G81" s="144"/>
      <c r="H81" s="144"/>
      <c r="I81" s="144"/>
      <c r="J81" s="144"/>
      <c r="K81" s="149"/>
      <c r="L81" s="144"/>
      <c r="M81" s="144"/>
      <c r="N81" s="144"/>
      <c r="O81" s="144"/>
      <c r="P81" s="79"/>
    </row>
    <row r="82" spans="1:16">
      <c r="A82" s="137"/>
      <c r="B82" s="139"/>
      <c r="C82" s="139"/>
      <c r="D82" s="144"/>
      <c r="E82" s="144"/>
      <c r="F82" s="144"/>
      <c r="G82" s="144"/>
      <c r="H82" s="144"/>
      <c r="I82" s="144"/>
      <c r="J82" s="144"/>
      <c r="K82" s="149"/>
      <c r="L82" s="144"/>
      <c r="M82" s="144"/>
      <c r="N82" s="144"/>
      <c r="O82" s="144"/>
      <c r="P82" s="79"/>
    </row>
    <row r="83" spans="1:16">
      <c r="A83" s="137"/>
      <c r="B83" s="139"/>
      <c r="C83" s="139"/>
      <c r="D83" s="144"/>
      <c r="E83" s="144"/>
      <c r="F83" s="144"/>
      <c r="G83" s="144"/>
      <c r="H83" s="144"/>
      <c r="I83" s="144"/>
      <c r="J83" s="144"/>
      <c r="K83" s="149"/>
      <c r="L83" s="144"/>
      <c r="M83" s="144"/>
      <c r="N83" s="144"/>
      <c r="O83" s="144"/>
      <c r="P83" s="79"/>
    </row>
    <row r="84" spans="1:16">
      <c r="A84" s="137"/>
      <c r="B84" s="139"/>
      <c r="C84" s="139"/>
      <c r="D84" s="144"/>
      <c r="E84" s="144"/>
      <c r="F84" s="144"/>
      <c r="G84" s="144"/>
      <c r="H84" s="144"/>
      <c r="I84" s="144"/>
      <c r="J84" s="144"/>
      <c r="K84" s="149"/>
      <c r="L84" s="144"/>
      <c r="M84" s="144"/>
      <c r="N84" s="144"/>
      <c r="O84" s="144"/>
      <c r="P84" s="79"/>
    </row>
    <row r="85" spans="1:16">
      <c r="A85" s="137"/>
      <c r="B85" s="139"/>
      <c r="C85" s="139"/>
      <c r="D85" s="144"/>
      <c r="E85" s="144"/>
      <c r="F85" s="144"/>
      <c r="G85" s="144"/>
      <c r="H85" s="144"/>
      <c r="I85" s="144"/>
      <c r="J85" s="144"/>
      <c r="K85" s="149"/>
      <c r="L85" s="144"/>
      <c r="M85" s="144"/>
      <c r="N85" s="144"/>
      <c r="O85" s="144"/>
      <c r="P85" s="79"/>
    </row>
    <row r="86" spans="1:16">
      <c r="A86" s="137"/>
      <c r="B86" s="139"/>
      <c r="C86" s="139"/>
      <c r="D86" s="144"/>
      <c r="E86" s="144"/>
      <c r="F86" s="144"/>
      <c r="G86" s="144"/>
      <c r="H86" s="144"/>
      <c r="I86" s="144"/>
      <c r="J86" s="144"/>
      <c r="K86" s="149"/>
      <c r="L86" s="144"/>
      <c r="M86" s="144"/>
      <c r="N86" s="144"/>
      <c r="O86" s="144"/>
      <c r="P86" s="79"/>
    </row>
    <row r="87" spans="1:16">
      <c r="A87" s="137"/>
      <c r="B87" s="139"/>
      <c r="C87" s="139"/>
      <c r="D87" s="144"/>
      <c r="E87" s="144"/>
      <c r="F87" s="144"/>
      <c r="G87" s="144"/>
      <c r="H87" s="144"/>
      <c r="I87" s="144"/>
      <c r="J87" s="144"/>
      <c r="K87" s="149"/>
      <c r="L87" s="144"/>
      <c r="M87" s="144"/>
      <c r="N87" s="144"/>
      <c r="O87" s="144"/>
      <c r="P87" s="79"/>
    </row>
    <row r="88" spans="1:16">
      <c r="A88" s="137"/>
      <c r="B88" s="139"/>
      <c r="C88" s="139"/>
      <c r="D88" s="144"/>
      <c r="E88" s="144"/>
      <c r="F88" s="144"/>
      <c r="G88" s="144"/>
      <c r="H88" s="144"/>
      <c r="I88" s="144"/>
      <c r="J88" s="144"/>
      <c r="K88" s="149"/>
      <c r="L88" s="144"/>
      <c r="M88" s="144"/>
      <c r="N88" s="144"/>
      <c r="O88" s="144"/>
      <c r="P88" s="79"/>
    </row>
    <row r="89" spans="1:16">
      <c r="A89" s="137"/>
      <c r="B89" s="139"/>
      <c r="C89" s="139"/>
      <c r="D89" s="144"/>
      <c r="E89" s="144"/>
      <c r="F89" s="144"/>
      <c r="G89" s="144"/>
      <c r="H89" s="144"/>
      <c r="I89" s="144"/>
      <c r="J89" s="144"/>
      <c r="K89" s="149"/>
      <c r="L89" s="144"/>
      <c r="M89" s="144"/>
      <c r="N89" s="144"/>
      <c r="O89" s="144"/>
      <c r="P89" s="79"/>
    </row>
    <row r="90" spans="1:16">
      <c r="A90" s="137"/>
      <c r="B90" s="139" t="s">
        <v>66</v>
      </c>
      <c r="C90" s="139"/>
      <c r="D90" s="144"/>
      <c r="E90" s="144"/>
      <c r="F90" s="139"/>
      <c r="G90" s="144"/>
      <c r="H90" s="144"/>
      <c r="I90" s="144"/>
      <c r="J90" s="144"/>
      <c r="K90" s="149"/>
      <c r="L90" s="144"/>
      <c r="M90" s="144"/>
      <c r="N90" s="144"/>
      <c r="O90" s="144"/>
      <c r="P90" s="79"/>
    </row>
    <row r="91" spans="1:16">
      <c r="A91" s="137"/>
      <c r="B91" s="139"/>
      <c r="C91" s="139"/>
      <c r="D91" s="144"/>
      <c r="E91" s="144"/>
      <c r="F91" s="139"/>
      <c r="G91" s="144"/>
      <c r="H91" s="144"/>
      <c r="I91" s="144"/>
      <c r="J91" s="144"/>
      <c r="K91" s="149"/>
      <c r="L91" s="144"/>
      <c r="M91" s="144"/>
      <c r="N91" s="144"/>
      <c r="O91" s="144"/>
      <c r="P91" s="79"/>
    </row>
    <row r="92" spans="1:16">
      <c r="A92" s="137"/>
      <c r="B92" s="139"/>
      <c r="C92" s="139"/>
      <c r="D92" s="144"/>
      <c r="E92" s="144"/>
      <c r="F92" s="144"/>
      <c r="G92" s="144"/>
      <c r="H92" s="144"/>
      <c r="I92" s="144"/>
      <c r="J92" s="144"/>
      <c r="K92" s="149"/>
      <c r="L92" s="144"/>
      <c r="M92" s="144"/>
      <c r="N92" s="144"/>
      <c r="O92" s="144"/>
      <c r="P92" s="79"/>
    </row>
    <row r="93" spans="1:16">
      <c r="A93" s="137"/>
      <c r="B93" s="139"/>
      <c r="C93" s="139"/>
      <c r="D93" s="144"/>
      <c r="E93" s="144"/>
      <c r="F93" s="144"/>
      <c r="G93" s="144"/>
      <c r="H93" s="144"/>
      <c r="I93" s="144"/>
      <c r="J93" s="144"/>
      <c r="K93" s="149"/>
      <c r="L93" s="144"/>
      <c r="M93" s="144"/>
      <c r="N93" s="144"/>
      <c r="O93" s="144"/>
      <c r="P93" s="79"/>
    </row>
    <row r="94" spans="1:16">
      <c r="A94" s="137"/>
      <c r="B94" s="139"/>
      <c r="C94" s="139"/>
      <c r="D94" s="144"/>
      <c r="E94" s="144"/>
      <c r="F94" s="144"/>
      <c r="G94" s="144"/>
      <c r="H94" s="144"/>
      <c r="I94" s="144"/>
      <c r="J94" s="144"/>
      <c r="K94" s="149"/>
      <c r="L94" s="144"/>
      <c r="M94" s="144"/>
      <c r="N94" s="144"/>
      <c r="O94" s="144"/>
      <c r="P94" s="79"/>
    </row>
    <row r="95" spans="1:16">
      <c r="A95" s="137"/>
      <c r="B95" s="139"/>
      <c r="C95" s="139"/>
      <c r="D95" s="144"/>
      <c r="E95" s="144"/>
      <c r="F95" s="144"/>
      <c r="G95" s="144"/>
      <c r="H95" s="144"/>
      <c r="I95" s="144"/>
      <c r="J95" s="144"/>
      <c r="K95" s="149"/>
      <c r="L95" s="144"/>
      <c r="M95" s="144"/>
      <c r="N95" s="144"/>
      <c r="O95" s="144"/>
      <c r="P95" s="79"/>
    </row>
    <row r="96" spans="1:16">
      <c r="A96" s="137"/>
      <c r="B96" s="139"/>
      <c r="C96" s="139"/>
      <c r="D96" s="144"/>
      <c r="E96" s="144"/>
      <c r="F96" s="144"/>
      <c r="G96" s="144"/>
      <c r="H96" s="144"/>
      <c r="I96" s="144"/>
      <c r="J96" s="144"/>
      <c r="K96" s="149"/>
      <c r="L96" s="144"/>
      <c r="M96" s="144"/>
      <c r="N96" s="144"/>
      <c r="O96" s="144"/>
      <c r="P96" s="79"/>
    </row>
    <row r="97" spans="1:16">
      <c r="A97" s="137"/>
      <c r="B97" s="139"/>
      <c r="C97" s="139"/>
      <c r="D97" s="144"/>
      <c r="E97" s="144"/>
      <c r="F97" s="144"/>
      <c r="G97" s="144"/>
      <c r="H97" s="144"/>
      <c r="I97" s="144"/>
      <c r="J97" s="144"/>
      <c r="K97" s="149"/>
      <c r="L97" s="144"/>
      <c r="M97" s="144"/>
      <c r="N97" s="144"/>
      <c r="O97" s="144"/>
      <c r="P97" s="79"/>
    </row>
    <row r="98" spans="1:16">
      <c r="A98" s="137"/>
      <c r="B98" s="139"/>
      <c r="C98" s="139"/>
      <c r="D98" s="144"/>
      <c r="E98" s="144"/>
      <c r="F98" s="144"/>
      <c r="G98" s="144"/>
      <c r="H98" s="144"/>
      <c r="I98" s="144"/>
      <c r="J98" s="144"/>
      <c r="K98" s="149"/>
      <c r="L98" s="144"/>
      <c r="M98" s="144"/>
      <c r="N98" s="144"/>
      <c r="O98" s="144"/>
      <c r="P98" s="79"/>
    </row>
    <row r="99" spans="1:16">
      <c r="A99" s="137"/>
      <c r="B99" s="139"/>
      <c r="C99" s="139"/>
      <c r="D99" s="144"/>
      <c r="E99" s="144"/>
      <c r="F99" s="144"/>
      <c r="G99" s="144"/>
      <c r="H99" s="144"/>
      <c r="I99" s="144"/>
      <c r="J99" s="144"/>
      <c r="K99" s="149"/>
      <c r="L99" s="144"/>
      <c r="M99" s="144"/>
      <c r="N99" s="144"/>
      <c r="O99" s="144"/>
      <c r="P99" s="79"/>
    </row>
    <row r="100" spans="1:16">
      <c r="A100" s="137"/>
      <c r="B100" s="139"/>
      <c r="C100" s="139"/>
      <c r="D100" s="144"/>
      <c r="E100" s="144"/>
      <c r="F100" s="144"/>
      <c r="G100" s="144"/>
      <c r="H100" s="144"/>
      <c r="I100" s="144"/>
      <c r="J100" s="144"/>
      <c r="K100" s="149"/>
      <c r="L100" s="144"/>
      <c r="M100" s="144"/>
      <c r="N100" s="144"/>
      <c r="O100" s="144"/>
      <c r="P100" s="79"/>
    </row>
    <row r="101" spans="1:16">
      <c r="A101" s="137"/>
      <c r="B101" s="139"/>
      <c r="C101" s="139"/>
      <c r="D101" s="144"/>
      <c r="E101" s="144"/>
      <c r="F101" s="144"/>
      <c r="G101" s="144"/>
      <c r="H101" s="144"/>
      <c r="I101" s="144"/>
      <c r="J101" s="144"/>
      <c r="K101" s="149"/>
      <c r="L101" s="144"/>
      <c r="M101" s="144"/>
      <c r="N101" s="144"/>
      <c r="O101" s="144"/>
      <c r="P101" s="79"/>
    </row>
    <row r="102" spans="1:16">
      <c r="A102" s="137"/>
      <c r="B102" s="139"/>
      <c r="C102" s="139"/>
      <c r="D102" s="144"/>
      <c r="E102" s="144"/>
      <c r="F102" s="144"/>
      <c r="G102" s="144"/>
      <c r="H102" s="144"/>
      <c r="I102" s="144"/>
      <c r="J102" s="144"/>
      <c r="K102" s="149"/>
      <c r="L102" s="144"/>
      <c r="M102" s="144"/>
      <c r="N102" s="144"/>
      <c r="O102" s="144"/>
      <c r="P102" s="79"/>
    </row>
    <row r="103" spans="1:16">
      <c r="A103" s="137"/>
      <c r="B103" s="139"/>
      <c r="C103" s="139"/>
      <c r="D103" s="144"/>
      <c r="E103" s="144"/>
      <c r="F103" s="144"/>
      <c r="G103" s="144"/>
      <c r="H103" s="144"/>
      <c r="I103" s="144"/>
      <c r="J103" s="144"/>
      <c r="K103" s="149"/>
      <c r="L103" s="144"/>
      <c r="M103" s="144"/>
      <c r="N103" s="144"/>
      <c r="O103" s="144"/>
      <c r="P103" s="79"/>
    </row>
    <row r="104" spans="1:16">
      <c r="A104" s="137"/>
      <c r="B104" s="139"/>
      <c r="C104" s="139"/>
      <c r="D104" s="144"/>
      <c r="E104" s="144"/>
      <c r="F104" s="144"/>
      <c r="G104" s="144"/>
      <c r="H104" s="144"/>
      <c r="I104" s="144"/>
      <c r="J104" s="144"/>
      <c r="K104" s="149"/>
      <c r="L104" s="144"/>
      <c r="M104" s="144"/>
      <c r="N104" s="144"/>
      <c r="O104" s="144"/>
      <c r="P104" s="79"/>
    </row>
    <row r="105" spans="1:16">
      <c r="A105" s="137"/>
      <c r="B105" s="139"/>
      <c r="C105" s="139"/>
      <c r="D105" s="144"/>
      <c r="E105" s="144"/>
      <c r="F105" s="144"/>
      <c r="G105" s="144"/>
      <c r="H105" s="144"/>
      <c r="I105" s="144"/>
      <c r="J105" s="144"/>
      <c r="K105" s="149"/>
      <c r="L105" s="144"/>
      <c r="M105" s="144"/>
      <c r="N105" s="144"/>
      <c r="O105" s="144"/>
      <c r="P105" s="79"/>
    </row>
    <row r="106" spans="1:16">
      <c r="A106" s="137"/>
      <c r="B106" s="139"/>
      <c r="C106" s="139"/>
      <c r="D106" s="144"/>
      <c r="E106" s="144"/>
      <c r="F106" s="144"/>
      <c r="G106" s="144"/>
      <c r="H106" s="144"/>
      <c r="I106" s="144"/>
      <c r="J106" s="144"/>
      <c r="K106" s="149"/>
      <c r="L106" s="144"/>
      <c r="M106" s="144"/>
      <c r="N106" s="144"/>
      <c r="O106" s="144"/>
      <c r="P106" s="79"/>
    </row>
    <row r="107" spans="1:16">
      <c r="A107" s="137"/>
      <c r="B107" s="139"/>
      <c r="C107" s="139"/>
      <c r="D107" s="144"/>
      <c r="E107" s="144"/>
      <c r="F107" s="144"/>
      <c r="G107" s="144"/>
      <c r="H107" s="144"/>
      <c r="I107" s="144"/>
      <c r="J107" s="144"/>
      <c r="K107" s="149"/>
      <c r="L107" s="144"/>
      <c r="M107" s="144"/>
      <c r="N107" s="144"/>
      <c r="O107" s="144"/>
      <c r="P107" s="79"/>
    </row>
    <row r="108" spans="1:16">
      <c r="A108" s="137"/>
      <c r="B108" s="139"/>
      <c r="C108" s="139"/>
      <c r="D108" s="144"/>
      <c r="E108" s="144"/>
      <c r="F108" s="144"/>
      <c r="G108" s="144"/>
      <c r="H108" s="144"/>
      <c r="I108" s="144"/>
      <c r="J108" s="144"/>
      <c r="K108" s="149"/>
      <c r="L108" s="144"/>
      <c r="M108" s="144"/>
      <c r="N108" s="144"/>
      <c r="O108" s="144"/>
      <c r="P108" s="79"/>
    </row>
    <row r="109" spans="1:16">
      <c r="A109" s="137"/>
      <c r="B109" s="139"/>
      <c r="C109" s="139"/>
      <c r="D109" s="144"/>
      <c r="E109" s="144"/>
      <c r="F109" s="144"/>
      <c r="G109" s="144"/>
      <c r="H109" s="144"/>
      <c r="I109" s="144"/>
      <c r="J109" s="144"/>
      <c r="K109" s="149"/>
      <c r="L109" s="144"/>
      <c r="M109" s="144"/>
      <c r="N109" s="144"/>
      <c r="O109" s="144"/>
      <c r="P109" s="79"/>
    </row>
    <row r="110" spans="1:16">
      <c r="A110" s="137"/>
      <c r="B110" s="139"/>
      <c r="C110" s="139"/>
      <c r="D110" s="144"/>
      <c r="E110" s="144"/>
      <c r="F110" s="144"/>
      <c r="G110" s="144"/>
      <c r="H110" s="144"/>
      <c r="I110" s="144"/>
      <c r="J110" s="144"/>
      <c r="K110" s="149"/>
      <c r="L110" s="144"/>
      <c r="M110" s="144"/>
      <c r="N110" s="144"/>
      <c r="O110" s="144"/>
      <c r="P110" s="79"/>
    </row>
    <row r="111" spans="1:16">
      <c r="A111" s="137"/>
      <c r="B111" s="139"/>
      <c r="C111" s="139"/>
      <c r="D111" s="144"/>
      <c r="E111" s="144"/>
      <c r="F111" s="144"/>
      <c r="G111" s="144"/>
      <c r="H111" s="144"/>
      <c r="I111" s="144"/>
      <c r="J111" s="144"/>
      <c r="K111" s="149"/>
      <c r="L111" s="144"/>
      <c r="M111" s="144"/>
      <c r="N111" s="144"/>
      <c r="O111" s="144"/>
      <c r="P111" s="79"/>
    </row>
    <row r="112" spans="1:16">
      <c r="A112" s="137"/>
      <c r="B112" s="139"/>
      <c r="C112" s="139"/>
      <c r="D112" s="144"/>
      <c r="E112" s="144"/>
      <c r="F112" s="144"/>
      <c r="G112" s="144"/>
      <c r="H112" s="144"/>
      <c r="I112" s="144"/>
      <c r="J112" s="144"/>
      <c r="K112" s="149"/>
      <c r="L112" s="144"/>
      <c r="M112" s="144"/>
      <c r="N112" s="144"/>
      <c r="O112" s="144"/>
      <c r="P112" s="79"/>
    </row>
    <row r="113" spans="1:16">
      <c r="A113" s="137"/>
      <c r="B113" s="139"/>
      <c r="C113" s="139"/>
      <c r="D113" s="144"/>
      <c r="E113" s="144"/>
      <c r="F113" s="144"/>
      <c r="G113" s="144"/>
      <c r="H113" s="144"/>
      <c r="I113" s="144"/>
      <c r="J113" s="144"/>
      <c r="K113" s="149"/>
      <c r="L113" s="144"/>
      <c r="M113" s="144"/>
      <c r="N113" s="144"/>
      <c r="O113" s="144"/>
      <c r="P113" s="79"/>
    </row>
    <row r="114" spans="1:16">
      <c r="A114" s="137"/>
      <c r="B114" s="139"/>
      <c r="C114" s="139"/>
      <c r="D114" s="144"/>
      <c r="E114" s="144"/>
      <c r="F114" s="144"/>
      <c r="G114" s="144"/>
      <c r="H114" s="144"/>
      <c r="I114" s="144"/>
      <c r="J114" s="144"/>
      <c r="K114" s="149"/>
      <c r="L114" s="144"/>
      <c r="M114" s="144"/>
      <c r="N114" s="144"/>
      <c r="O114" s="144"/>
      <c r="P114" s="79"/>
    </row>
    <row r="115" spans="1:16">
      <c r="A115" s="137"/>
      <c r="B115" s="139"/>
      <c r="C115" s="139"/>
      <c r="D115" s="144"/>
      <c r="E115" s="144"/>
      <c r="F115" s="144"/>
      <c r="G115" s="144"/>
      <c r="H115" s="144"/>
      <c r="I115" s="144"/>
      <c r="J115" s="144"/>
      <c r="K115" s="149"/>
      <c r="L115" s="144"/>
      <c r="M115" s="144"/>
      <c r="N115" s="144"/>
      <c r="O115" s="144"/>
      <c r="P115" s="79"/>
    </row>
    <row r="116" spans="1:16">
      <c r="A116" s="137"/>
      <c r="B116" s="139"/>
      <c r="C116" s="139"/>
      <c r="D116" s="144"/>
      <c r="E116" s="144"/>
      <c r="F116" s="144"/>
      <c r="G116" s="144"/>
      <c r="H116" s="144"/>
      <c r="I116" s="144"/>
      <c r="J116" s="144"/>
      <c r="K116" s="149"/>
      <c r="L116" s="144"/>
      <c r="M116" s="144"/>
      <c r="N116" s="144"/>
      <c r="O116" s="144"/>
      <c r="P116" s="79"/>
    </row>
    <row r="117" spans="1:16">
      <c r="A117" s="137"/>
      <c r="B117" s="139"/>
      <c r="C117" s="139"/>
      <c r="D117" s="144"/>
      <c r="E117" s="144"/>
      <c r="F117" s="144"/>
      <c r="G117" s="144"/>
      <c r="H117" s="144"/>
      <c r="I117" s="144"/>
      <c r="J117" s="144"/>
      <c r="K117" s="149"/>
      <c r="L117" s="144"/>
      <c r="M117" s="144"/>
      <c r="N117" s="144"/>
      <c r="O117" s="144"/>
      <c r="P117" s="79"/>
    </row>
    <row r="118" spans="1:16">
      <c r="A118" s="137"/>
      <c r="B118" s="139"/>
      <c r="C118" s="139"/>
      <c r="D118" s="144"/>
      <c r="E118" s="144"/>
      <c r="F118" s="144"/>
      <c r="G118" s="144"/>
      <c r="H118" s="144"/>
      <c r="I118" s="144"/>
      <c r="J118" s="144"/>
      <c r="K118" s="149"/>
      <c r="L118" s="144"/>
      <c r="M118" s="144"/>
      <c r="N118" s="144"/>
      <c r="O118" s="144"/>
      <c r="P118" s="79"/>
    </row>
    <row r="119" spans="1:16">
      <c r="A119" s="137"/>
      <c r="B119" s="139"/>
      <c r="C119" s="139"/>
      <c r="D119" s="144"/>
      <c r="E119" s="144"/>
      <c r="F119" s="144"/>
      <c r="G119" s="144"/>
      <c r="H119" s="144"/>
      <c r="I119" s="144"/>
      <c r="J119" s="144"/>
      <c r="K119" s="149"/>
      <c r="L119" s="144"/>
      <c r="M119" s="144"/>
      <c r="N119" s="144"/>
      <c r="O119" s="144"/>
      <c r="P119" s="79"/>
    </row>
    <row r="120" spans="1:16">
      <c r="A120" s="137"/>
      <c r="B120" s="139"/>
      <c r="C120" s="139"/>
      <c r="D120" s="144"/>
      <c r="E120" s="144"/>
      <c r="F120" s="144"/>
      <c r="G120" s="144"/>
      <c r="H120" s="144"/>
      <c r="I120" s="144"/>
      <c r="J120" s="144"/>
      <c r="K120" s="149"/>
      <c r="L120" s="144"/>
      <c r="M120" s="144"/>
      <c r="N120" s="144"/>
      <c r="O120" s="144"/>
      <c r="P120" s="79"/>
    </row>
    <row r="121" spans="1:16">
      <c r="A121" s="137"/>
      <c r="B121" s="139"/>
      <c r="C121" s="139"/>
      <c r="D121" s="144"/>
      <c r="E121" s="144"/>
      <c r="F121" s="144"/>
      <c r="G121" s="144"/>
      <c r="H121" s="144"/>
      <c r="I121" s="144"/>
      <c r="J121" s="144"/>
      <c r="K121" s="149"/>
      <c r="L121" s="144"/>
      <c r="M121" s="144"/>
      <c r="N121" s="144"/>
      <c r="O121" s="144"/>
      <c r="P121" s="79"/>
    </row>
    <row r="122" spans="1:16">
      <c r="A122" s="137"/>
      <c r="B122" s="139"/>
      <c r="C122" s="139"/>
      <c r="D122" s="144"/>
      <c r="E122" s="144"/>
      <c r="F122" s="144"/>
      <c r="G122" s="144"/>
      <c r="H122" s="144"/>
      <c r="I122" s="144"/>
      <c r="J122" s="144"/>
      <c r="K122" s="149"/>
      <c r="L122" s="144"/>
      <c r="M122" s="144"/>
      <c r="N122" s="144"/>
      <c r="O122" s="144"/>
      <c r="P122" s="79"/>
    </row>
    <row r="123" spans="1:16">
      <c r="A123" s="137"/>
      <c r="B123" s="139"/>
      <c r="C123" s="139"/>
      <c r="D123" s="144"/>
      <c r="E123" s="144"/>
      <c r="F123" s="144"/>
      <c r="G123" s="144"/>
      <c r="H123" s="144"/>
      <c r="I123" s="144"/>
      <c r="J123" s="144"/>
      <c r="K123" s="149"/>
      <c r="L123" s="144"/>
      <c r="M123" s="144"/>
      <c r="N123" s="144"/>
      <c r="O123" s="144"/>
      <c r="P123" s="79"/>
    </row>
    <row r="124" spans="1:16">
      <c r="A124" s="137"/>
      <c r="B124" s="139"/>
      <c r="C124" s="139"/>
      <c r="D124" s="144"/>
      <c r="E124" s="144"/>
      <c r="F124" s="144"/>
      <c r="G124" s="144"/>
      <c r="H124" s="144"/>
      <c r="I124" s="144"/>
      <c r="J124" s="144"/>
      <c r="K124" s="149"/>
      <c r="L124" s="144"/>
      <c r="M124" s="144"/>
      <c r="N124" s="144"/>
      <c r="O124" s="144"/>
      <c r="P124" s="79"/>
    </row>
    <row r="125" spans="1:16">
      <c r="A125" s="137"/>
      <c r="B125" s="139"/>
      <c r="C125" s="139"/>
      <c r="D125" s="144"/>
      <c r="E125" s="144"/>
      <c r="F125" s="144"/>
      <c r="G125" s="144"/>
      <c r="H125" s="144"/>
      <c r="I125" s="144"/>
      <c r="J125" s="144"/>
      <c r="K125" s="149"/>
      <c r="L125" s="144"/>
      <c r="M125" s="144"/>
      <c r="N125" s="144"/>
      <c r="O125" s="144"/>
      <c r="P125" s="79"/>
    </row>
    <row r="126" spans="1:16">
      <c r="A126" s="137"/>
      <c r="B126" s="139"/>
      <c r="C126" s="139"/>
      <c r="D126" s="144"/>
      <c r="E126" s="144"/>
      <c r="F126" s="144"/>
      <c r="G126" s="144"/>
      <c r="H126" s="144"/>
      <c r="I126" s="144"/>
      <c r="J126" s="144"/>
      <c r="K126" s="149"/>
      <c r="L126" s="144"/>
      <c r="M126" s="144"/>
      <c r="N126" s="144"/>
      <c r="O126" s="144"/>
      <c r="P126" s="79"/>
    </row>
    <row r="127" spans="1:16">
      <c r="A127" s="137"/>
      <c r="B127" s="139"/>
      <c r="C127" s="139"/>
      <c r="D127" s="144"/>
      <c r="E127" s="144"/>
      <c r="F127" s="144"/>
      <c r="G127" s="144"/>
      <c r="H127" s="144"/>
      <c r="I127" s="144"/>
      <c r="J127" s="144"/>
      <c r="K127" s="149"/>
      <c r="L127" s="144"/>
      <c r="M127" s="144"/>
      <c r="N127" s="144"/>
      <c r="O127" s="144"/>
      <c r="P127" s="79"/>
    </row>
    <row r="128" spans="1:16">
      <c r="A128" s="137"/>
      <c r="B128" s="139"/>
      <c r="C128" s="139"/>
      <c r="D128" s="144"/>
      <c r="E128" s="144"/>
      <c r="F128" s="144"/>
      <c r="G128" s="144"/>
      <c r="H128" s="144"/>
      <c r="I128" s="144"/>
      <c r="J128" s="144"/>
      <c r="K128" s="149"/>
      <c r="L128" s="144"/>
      <c r="M128" s="144"/>
      <c r="N128" s="144"/>
      <c r="O128" s="144"/>
      <c r="P128" s="79"/>
    </row>
    <row r="129" spans="1:16">
      <c r="A129" s="137"/>
      <c r="B129" s="139"/>
      <c r="C129" s="139"/>
      <c r="D129" s="144"/>
      <c r="E129" s="144"/>
      <c r="F129" s="144"/>
      <c r="G129" s="144"/>
      <c r="H129" s="144"/>
      <c r="I129" s="144"/>
      <c r="J129" s="144"/>
      <c r="K129" s="149"/>
      <c r="L129" s="144"/>
      <c r="M129" s="144"/>
      <c r="N129" s="144"/>
      <c r="O129" s="144"/>
      <c r="P129" s="79"/>
    </row>
    <row r="130" spans="1:16">
      <c r="A130" s="137"/>
      <c r="B130" s="139"/>
      <c r="C130" s="139"/>
      <c r="D130" s="144"/>
      <c r="E130" s="144"/>
      <c r="F130" s="144"/>
      <c r="G130" s="144"/>
      <c r="H130" s="144"/>
      <c r="I130" s="144"/>
      <c r="J130" s="144"/>
      <c r="K130" s="149"/>
      <c r="L130" s="144"/>
      <c r="M130" s="144"/>
      <c r="N130" s="144"/>
      <c r="O130" s="144"/>
      <c r="P130" s="79"/>
    </row>
    <row r="131" spans="1:16">
      <c r="A131" s="137"/>
      <c r="B131" s="139"/>
      <c r="C131" s="139"/>
      <c r="D131" s="144"/>
      <c r="E131" s="144"/>
      <c r="F131" s="144"/>
      <c r="G131" s="144"/>
      <c r="H131" s="144"/>
      <c r="I131" s="144"/>
      <c r="J131" s="144"/>
      <c r="K131" s="149"/>
      <c r="L131" s="144"/>
      <c r="M131" s="144"/>
      <c r="N131" s="144"/>
      <c r="O131" s="144"/>
      <c r="P131" s="79"/>
    </row>
    <row r="132" spans="1:16">
      <c r="A132" s="137"/>
      <c r="B132" s="139"/>
      <c r="C132" s="139"/>
      <c r="D132" s="144"/>
      <c r="E132" s="144"/>
      <c r="F132" s="144"/>
      <c r="G132" s="144"/>
      <c r="H132" s="144"/>
      <c r="I132" s="144"/>
      <c r="J132" s="144"/>
      <c r="K132" s="149"/>
      <c r="L132" s="144"/>
      <c r="M132" s="144"/>
      <c r="N132" s="144"/>
      <c r="O132" s="144"/>
      <c r="P132" s="79"/>
    </row>
    <row r="133" spans="1:16">
      <c r="A133" s="137"/>
      <c r="B133" s="139"/>
      <c r="C133" s="139"/>
      <c r="D133" s="144"/>
      <c r="E133" s="144"/>
      <c r="F133" s="144"/>
      <c r="G133" s="144"/>
      <c r="H133" s="144"/>
      <c r="I133" s="144"/>
      <c r="J133" s="144"/>
      <c r="K133" s="149"/>
      <c r="L133" s="144"/>
      <c r="M133" s="144"/>
      <c r="N133" s="144"/>
      <c r="O133" s="144"/>
      <c r="P133" s="79"/>
    </row>
    <row r="134" spans="1:16">
      <c r="A134" s="137"/>
      <c r="B134" s="139"/>
      <c r="C134" s="139"/>
      <c r="D134" s="144"/>
      <c r="E134" s="144"/>
      <c r="F134" s="144"/>
      <c r="G134" s="144"/>
      <c r="H134" s="144"/>
      <c r="I134" s="144"/>
      <c r="J134" s="144"/>
      <c r="K134" s="149"/>
      <c r="L134" s="144"/>
      <c r="M134" s="144"/>
      <c r="N134" s="144"/>
      <c r="O134" s="144"/>
      <c r="P134" s="79"/>
    </row>
    <row r="135" spans="1:16">
      <c r="A135" s="137"/>
      <c r="B135" s="139"/>
      <c r="C135" s="139"/>
      <c r="D135" s="144"/>
      <c r="E135" s="144"/>
      <c r="F135" s="144"/>
      <c r="G135" s="144"/>
      <c r="H135" s="144"/>
      <c r="I135" s="144"/>
      <c r="J135" s="144"/>
      <c r="K135" s="149"/>
      <c r="L135" s="144"/>
      <c r="M135" s="144"/>
      <c r="N135" s="144"/>
      <c r="O135" s="144"/>
      <c r="P135" s="79"/>
    </row>
    <row r="136" spans="1:16">
      <c r="A136" s="137"/>
      <c r="B136" s="139"/>
      <c r="C136" s="139"/>
      <c r="D136" s="144"/>
      <c r="E136" s="144"/>
      <c r="F136" s="144"/>
      <c r="G136" s="144"/>
      <c r="H136" s="144"/>
      <c r="I136" s="144"/>
      <c r="J136" s="144"/>
      <c r="K136" s="149"/>
      <c r="L136" s="144"/>
      <c r="M136" s="144"/>
      <c r="N136" s="144"/>
      <c r="O136" s="144"/>
      <c r="P136" s="79"/>
    </row>
    <row r="137" spans="1:16">
      <c r="A137" s="137"/>
      <c r="B137" s="139"/>
      <c r="C137" s="139"/>
      <c r="D137" s="144"/>
      <c r="E137" s="144"/>
      <c r="F137" s="144"/>
      <c r="G137" s="144"/>
      <c r="H137" s="144"/>
      <c r="I137" s="144"/>
      <c r="J137" s="144"/>
      <c r="K137" s="149"/>
      <c r="L137" s="144"/>
      <c r="M137" s="144"/>
      <c r="N137" s="144"/>
      <c r="O137" s="144"/>
      <c r="P137" s="79"/>
    </row>
    <row r="138" spans="1:16">
      <c r="A138" s="137"/>
      <c r="B138" s="139"/>
      <c r="C138" s="139"/>
      <c r="D138" s="144"/>
      <c r="E138" s="144"/>
      <c r="F138" s="144"/>
      <c r="G138" s="144"/>
      <c r="H138" s="144"/>
      <c r="I138" s="144"/>
      <c r="J138" s="144"/>
      <c r="K138" s="149"/>
      <c r="L138" s="144"/>
      <c r="M138" s="144"/>
      <c r="N138" s="144"/>
      <c r="O138" s="144"/>
      <c r="P138" s="79"/>
    </row>
    <row r="139" spans="1:16">
      <c r="A139" s="137"/>
      <c r="B139" s="139"/>
      <c r="C139" s="139"/>
      <c r="D139" s="144"/>
      <c r="E139" s="144"/>
      <c r="F139" s="144"/>
      <c r="G139" s="144"/>
      <c r="H139" s="144"/>
      <c r="I139" s="144"/>
      <c r="J139" s="144"/>
      <c r="K139" s="149"/>
      <c r="L139" s="144"/>
      <c r="M139" s="144"/>
      <c r="N139" s="144"/>
      <c r="O139" s="144"/>
      <c r="P139" s="79"/>
    </row>
    <row r="140" spans="1:16">
      <c r="A140" s="137"/>
      <c r="B140" s="139"/>
      <c r="C140" s="139"/>
      <c r="D140" s="144"/>
      <c r="E140" s="144"/>
      <c r="F140" s="144"/>
      <c r="G140" s="144"/>
      <c r="H140" s="144"/>
      <c r="I140" s="144"/>
      <c r="J140" s="144"/>
      <c r="K140" s="149"/>
      <c r="L140" s="144"/>
      <c r="M140" s="144"/>
      <c r="N140" s="144"/>
      <c r="O140" s="144"/>
      <c r="P140" s="79"/>
    </row>
    <row r="141" spans="1:16">
      <c r="A141" s="137"/>
      <c r="B141" s="139"/>
      <c r="C141" s="139"/>
      <c r="D141" s="144"/>
      <c r="E141" s="144"/>
      <c r="F141" s="144"/>
      <c r="G141" s="144"/>
      <c r="H141" s="144"/>
      <c r="I141" s="144"/>
      <c r="J141" s="144"/>
      <c r="K141" s="149"/>
      <c r="L141" s="144"/>
      <c r="M141" s="144"/>
      <c r="N141" s="144"/>
      <c r="O141" s="144"/>
      <c r="P141" s="79"/>
    </row>
    <row r="142" spans="1:16">
      <c r="A142" s="137"/>
      <c r="B142" s="139" t="s">
        <v>67</v>
      </c>
      <c r="C142" s="139"/>
      <c r="D142" s="144"/>
      <c r="E142" s="146" t="s">
        <v>63</v>
      </c>
      <c r="F142" s="150">
        <f>2989594.69+8039.85+16806.06+5800.88+2881291.13-796391.43+73.36</f>
        <v>5105214.54</v>
      </c>
      <c r="G142" s="144"/>
      <c r="H142" s="144"/>
      <c r="I142" s="144"/>
      <c r="J142" s="144"/>
      <c r="K142" s="149"/>
      <c r="L142" s="144"/>
      <c r="M142" s="144"/>
      <c r="N142" s="144"/>
      <c r="O142" s="144"/>
      <c r="P142" s="79"/>
    </row>
    <row r="143" spans="1:16">
      <c r="A143" s="137"/>
      <c r="B143" s="139"/>
      <c r="C143" s="139"/>
      <c r="D143" s="144"/>
      <c r="E143" s="146" t="s">
        <v>64</v>
      </c>
      <c r="F143" s="140">
        <f>F142-O10</f>
        <v>0</v>
      </c>
      <c r="G143" s="144"/>
      <c r="H143" s="144"/>
      <c r="I143" s="144"/>
      <c r="J143" s="144"/>
      <c r="K143" s="149"/>
      <c r="L143" s="144"/>
      <c r="M143" s="144"/>
      <c r="N143" s="144"/>
      <c r="O143" s="144"/>
      <c r="P143" s="79"/>
    </row>
    <row r="144" spans="1:16">
      <c r="D144" s="79"/>
      <c r="E144" s="79"/>
      <c r="F144" s="79"/>
      <c r="G144" s="79"/>
      <c r="H144" s="79"/>
      <c r="I144" s="79"/>
      <c r="J144" s="79"/>
      <c r="K144" s="80"/>
      <c r="L144" s="79"/>
      <c r="M144" s="79"/>
      <c r="N144" s="79"/>
      <c r="O144" s="79"/>
      <c r="P144" s="79"/>
    </row>
    <row r="145" spans="4:16">
      <c r="D145" s="79"/>
      <c r="E145" s="79"/>
      <c r="F145" s="79"/>
      <c r="G145" s="79"/>
      <c r="H145" s="79"/>
      <c r="I145" s="79"/>
      <c r="J145" s="79"/>
      <c r="K145" s="80"/>
      <c r="L145" s="79"/>
      <c r="M145" s="79"/>
      <c r="N145" s="79"/>
      <c r="O145" s="79"/>
      <c r="P145" s="79"/>
    </row>
    <row r="146" spans="4:16">
      <c r="D146" s="79"/>
      <c r="E146" s="79"/>
      <c r="F146" s="79"/>
      <c r="G146" s="79"/>
      <c r="H146" s="79"/>
      <c r="I146" s="79"/>
      <c r="J146" s="79"/>
      <c r="K146" s="80"/>
      <c r="L146" s="79"/>
      <c r="M146" s="79"/>
      <c r="N146" s="79"/>
      <c r="O146" s="79"/>
      <c r="P146" s="79"/>
    </row>
    <row r="147" spans="4:16">
      <c r="D147" s="79"/>
      <c r="E147" s="79"/>
      <c r="F147" s="79"/>
      <c r="G147" s="79"/>
      <c r="H147" s="79"/>
      <c r="I147" s="79"/>
      <c r="J147" s="79"/>
      <c r="K147" s="80"/>
      <c r="L147" s="79"/>
      <c r="M147" s="79"/>
      <c r="N147" s="79"/>
      <c r="O147" s="79"/>
      <c r="P147" s="79"/>
    </row>
    <row r="148" spans="4:16">
      <c r="D148" s="79"/>
      <c r="E148" s="79"/>
      <c r="F148" s="79"/>
      <c r="G148" s="79"/>
      <c r="H148" s="79"/>
      <c r="I148" s="79"/>
      <c r="J148" s="79"/>
      <c r="K148" s="80"/>
      <c r="L148" s="79"/>
      <c r="M148" s="79"/>
      <c r="N148" s="79"/>
      <c r="O148" s="79"/>
      <c r="P148" s="79"/>
    </row>
    <row r="149" spans="4:16">
      <c r="D149" s="79"/>
      <c r="E149" s="79"/>
      <c r="F149" s="79"/>
      <c r="G149" s="79"/>
      <c r="H149" s="79"/>
      <c r="I149" s="79"/>
      <c r="J149" s="79"/>
      <c r="K149" s="80"/>
      <c r="L149" s="79"/>
      <c r="M149" s="79"/>
      <c r="N149" s="79"/>
      <c r="O149" s="79"/>
      <c r="P149" s="79"/>
    </row>
    <row r="150" spans="4:16">
      <c r="D150" s="79"/>
      <c r="E150" s="79"/>
      <c r="F150" s="79"/>
      <c r="G150" s="79"/>
      <c r="H150" s="79"/>
      <c r="I150" s="79"/>
      <c r="J150" s="79"/>
      <c r="K150" s="80"/>
      <c r="L150" s="79"/>
      <c r="M150" s="79"/>
      <c r="N150" s="79"/>
      <c r="O150" s="79"/>
      <c r="P150" s="79"/>
    </row>
    <row r="151" spans="4:16">
      <c r="D151" s="79"/>
      <c r="E151" s="79"/>
      <c r="F151" s="79"/>
      <c r="G151" s="79"/>
      <c r="H151" s="79"/>
      <c r="I151" s="79"/>
      <c r="J151" s="79"/>
      <c r="K151" s="80"/>
      <c r="L151" s="79"/>
      <c r="M151" s="79"/>
      <c r="N151" s="79"/>
      <c r="O151" s="79"/>
      <c r="P151" s="79"/>
    </row>
    <row r="152" spans="4:16">
      <c r="D152" s="79"/>
      <c r="E152" s="79"/>
      <c r="F152" s="79"/>
      <c r="G152" s="79"/>
      <c r="H152" s="79"/>
      <c r="I152" s="79"/>
      <c r="J152" s="79"/>
      <c r="K152" s="80"/>
      <c r="L152" s="79"/>
      <c r="M152" s="79"/>
      <c r="N152" s="79"/>
      <c r="O152" s="79"/>
      <c r="P152" s="79"/>
    </row>
    <row r="153" spans="4:16">
      <c r="D153" s="79"/>
      <c r="E153" s="79"/>
      <c r="F153" s="79"/>
      <c r="G153" s="79"/>
      <c r="H153" s="79"/>
      <c r="I153" s="79"/>
      <c r="J153" s="79"/>
      <c r="K153" s="80"/>
      <c r="L153" s="79"/>
      <c r="M153" s="79"/>
      <c r="N153" s="79"/>
      <c r="O153" s="79"/>
      <c r="P153" s="79"/>
    </row>
    <row r="154" spans="4:16">
      <c r="D154" s="79"/>
      <c r="E154" s="79"/>
      <c r="F154" s="79"/>
      <c r="G154" s="79"/>
      <c r="H154" s="79"/>
      <c r="I154" s="79"/>
      <c r="J154" s="79"/>
      <c r="K154" s="80"/>
      <c r="L154" s="79"/>
      <c r="M154" s="79"/>
      <c r="N154" s="79"/>
      <c r="O154" s="79"/>
      <c r="P154" s="79"/>
    </row>
    <row r="155" spans="4:16">
      <c r="D155" s="79"/>
      <c r="E155" s="79"/>
      <c r="F155" s="79"/>
      <c r="G155" s="79"/>
      <c r="H155" s="79"/>
      <c r="I155" s="79"/>
      <c r="J155" s="79"/>
      <c r="K155" s="80"/>
      <c r="L155" s="79"/>
      <c r="M155" s="79"/>
      <c r="N155" s="79"/>
      <c r="O155" s="79"/>
      <c r="P155" s="79"/>
    </row>
    <row r="156" spans="4:16">
      <c r="D156" s="79"/>
      <c r="E156" s="79"/>
      <c r="F156" s="79"/>
      <c r="G156" s="79"/>
      <c r="H156" s="79"/>
      <c r="I156" s="79"/>
      <c r="J156" s="79"/>
      <c r="K156" s="80"/>
      <c r="L156" s="79"/>
      <c r="M156" s="79"/>
      <c r="N156" s="79"/>
      <c r="O156" s="79"/>
      <c r="P156" s="79"/>
    </row>
    <row r="157" spans="4:16">
      <c r="D157" s="79"/>
      <c r="E157" s="79"/>
      <c r="F157" s="79"/>
      <c r="G157" s="79"/>
      <c r="H157" s="79"/>
      <c r="I157" s="79"/>
      <c r="J157" s="79"/>
      <c r="K157" s="80"/>
      <c r="L157" s="79"/>
      <c r="M157" s="79"/>
      <c r="N157" s="79"/>
      <c r="O157" s="79"/>
      <c r="P157" s="79"/>
    </row>
    <row r="158" spans="4:16">
      <c r="D158" s="79"/>
      <c r="E158" s="79"/>
      <c r="F158" s="79"/>
      <c r="G158" s="79"/>
      <c r="H158" s="79"/>
      <c r="I158" s="79"/>
      <c r="J158" s="79"/>
      <c r="K158" s="80"/>
      <c r="L158" s="79"/>
      <c r="M158" s="79"/>
      <c r="N158" s="79"/>
      <c r="O158" s="79"/>
      <c r="P158" s="79"/>
    </row>
    <row r="159" spans="4:16">
      <c r="D159" s="79"/>
      <c r="E159" s="79"/>
      <c r="F159" s="79"/>
      <c r="G159" s="79"/>
      <c r="H159" s="79"/>
      <c r="I159" s="79"/>
      <c r="J159" s="79"/>
      <c r="K159" s="80"/>
      <c r="L159" s="79"/>
      <c r="M159" s="79"/>
      <c r="N159" s="79"/>
      <c r="O159" s="79"/>
      <c r="P159" s="79"/>
    </row>
    <row r="160" spans="4:16">
      <c r="D160" s="79"/>
      <c r="E160" s="79"/>
      <c r="F160" s="79"/>
      <c r="G160" s="79"/>
      <c r="H160" s="79"/>
      <c r="I160" s="79"/>
      <c r="J160" s="79"/>
      <c r="K160" s="80"/>
      <c r="L160" s="79"/>
      <c r="M160" s="79"/>
      <c r="N160" s="79"/>
      <c r="O160" s="79"/>
      <c r="P160" s="79"/>
    </row>
    <row r="161" spans="4:16">
      <c r="D161" s="79"/>
      <c r="E161" s="79"/>
      <c r="F161" s="79"/>
      <c r="G161" s="79"/>
      <c r="H161" s="79"/>
      <c r="I161" s="79"/>
      <c r="J161" s="79"/>
      <c r="K161" s="80"/>
      <c r="L161" s="79"/>
      <c r="M161" s="79"/>
      <c r="N161" s="79"/>
      <c r="O161" s="79"/>
      <c r="P161" s="79"/>
    </row>
    <row r="162" spans="4:16">
      <c r="D162" s="79"/>
      <c r="E162" s="79"/>
      <c r="F162" s="79"/>
      <c r="G162" s="79"/>
      <c r="H162" s="79"/>
      <c r="I162" s="79"/>
      <c r="J162" s="79"/>
      <c r="K162" s="80"/>
      <c r="L162" s="79"/>
      <c r="M162" s="79"/>
      <c r="N162" s="79"/>
      <c r="O162" s="79"/>
      <c r="P162" s="79"/>
    </row>
    <row r="163" spans="4:16">
      <c r="D163" s="79"/>
      <c r="E163" s="79"/>
      <c r="F163" s="79"/>
      <c r="G163" s="79"/>
      <c r="H163" s="79"/>
      <c r="I163" s="79"/>
      <c r="J163" s="79"/>
      <c r="K163" s="80"/>
      <c r="L163" s="79"/>
      <c r="M163" s="79"/>
      <c r="N163" s="79"/>
      <c r="O163" s="79"/>
      <c r="P163" s="79"/>
    </row>
    <row r="164" spans="4:16">
      <c r="D164" s="79"/>
      <c r="E164" s="79"/>
      <c r="F164" s="79"/>
      <c r="G164" s="79"/>
      <c r="H164" s="79"/>
      <c r="I164" s="79"/>
      <c r="J164" s="79"/>
      <c r="K164" s="80"/>
      <c r="L164" s="79"/>
      <c r="M164" s="79"/>
      <c r="N164" s="79"/>
      <c r="O164" s="79"/>
      <c r="P164" s="79"/>
    </row>
    <row r="165" spans="4:16">
      <c r="D165" s="79"/>
      <c r="E165" s="79"/>
      <c r="F165" s="79"/>
      <c r="G165" s="79"/>
      <c r="H165" s="79"/>
      <c r="I165" s="79"/>
      <c r="J165" s="79"/>
      <c r="K165" s="80"/>
      <c r="L165" s="79"/>
      <c r="M165" s="79"/>
      <c r="N165" s="79"/>
      <c r="O165" s="79"/>
      <c r="P165" s="79"/>
    </row>
    <row r="166" spans="4:16">
      <c r="D166" s="79"/>
      <c r="E166" s="79"/>
      <c r="F166" s="79"/>
      <c r="G166" s="79"/>
      <c r="H166" s="79"/>
      <c r="I166" s="79"/>
      <c r="J166" s="79"/>
      <c r="K166" s="80"/>
      <c r="L166" s="79"/>
      <c r="M166" s="79"/>
      <c r="N166" s="79"/>
      <c r="O166" s="79"/>
      <c r="P166" s="79"/>
    </row>
    <row r="167" spans="4:16">
      <c r="D167" s="79"/>
      <c r="E167" s="79"/>
      <c r="F167" s="79"/>
      <c r="G167" s="79"/>
      <c r="H167" s="79"/>
      <c r="I167" s="79"/>
      <c r="J167" s="79"/>
      <c r="K167" s="80"/>
      <c r="L167" s="79"/>
      <c r="M167" s="79"/>
      <c r="N167" s="79"/>
      <c r="O167" s="79"/>
      <c r="P167" s="79"/>
    </row>
    <row r="168" spans="4:16">
      <c r="D168" s="79"/>
      <c r="E168" s="79"/>
      <c r="F168" s="79"/>
      <c r="G168" s="79"/>
      <c r="H168" s="79"/>
      <c r="I168" s="79"/>
      <c r="J168" s="79"/>
      <c r="K168" s="80"/>
      <c r="L168" s="79"/>
      <c r="M168" s="79"/>
      <c r="N168" s="79"/>
      <c r="O168" s="79"/>
      <c r="P168" s="79"/>
    </row>
    <row r="169" spans="4:16">
      <c r="D169" s="79"/>
      <c r="E169" s="79"/>
      <c r="F169" s="79"/>
      <c r="G169" s="79"/>
      <c r="H169" s="79"/>
      <c r="I169" s="79"/>
      <c r="J169" s="79"/>
      <c r="K169" s="80"/>
      <c r="L169" s="79"/>
      <c r="M169" s="79"/>
      <c r="N169" s="79"/>
      <c r="O169" s="79"/>
      <c r="P169" s="79"/>
    </row>
    <row r="170" spans="4:16">
      <c r="D170" s="79"/>
      <c r="E170" s="79"/>
      <c r="F170" s="79"/>
      <c r="G170" s="79"/>
      <c r="H170" s="79"/>
      <c r="I170" s="79"/>
      <c r="J170" s="79"/>
      <c r="K170" s="80"/>
      <c r="L170" s="79"/>
      <c r="M170" s="79"/>
      <c r="N170" s="79"/>
      <c r="O170" s="79"/>
      <c r="P170" s="79"/>
    </row>
    <row r="171" spans="4:16">
      <c r="D171" s="79"/>
      <c r="E171" s="79"/>
      <c r="F171" s="79"/>
      <c r="G171" s="79"/>
      <c r="H171" s="79"/>
      <c r="I171" s="79"/>
      <c r="J171" s="79"/>
      <c r="K171" s="80"/>
      <c r="L171" s="79"/>
      <c r="M171" s="79"/>
      <c r="N171" s="79"/>
      <c r="O171" s="79"/>
      <c r="P171" s="79"/>
    </row>
    <row r="172" spans="4:16">
      <c r="D172" s="79"/>
      <c r="E172" s="79"/>
      <c r="F172" s="79"/>
      <c r="G172" s="79"/>
      <c r="H172" s="79"/>
      <c r="I172" s="79"/>
      <c r="J172" s="79"/>
      <c r="K172" s="80"/>
      <c r="L172" s="79"/>
      <c r="M172" s="79"/>
      <c r="N172" s="79"/>
      <c r="O172" s="79"/>
      <c r="P172" s="79"/>
    </row>
    <row r="173" spans="4:16">
      <c r="D173" s="79"/>
      <c r="E173" s="79"/>
      <c r="F173" s="79"/>
      <c r="G173" s="79"/>
      <c r="H173" s="79"/>
      <c r="I173" s="79"/>
      <c r="J173" s="79"/>
      <c r="K173" s="80"/>
      <c r="L173" s="79"/>
      <c r="M173" s="79"/>
      <c r="N173" s="79"/>
      <c r="O173" s="79"/>
      <c r="P173" s="79"/>
    </row>
    <row r="174" spans="4:16">
      <c r="D174" s="79"/>
      <c r="E174" s="79"/>
      <c r="F174" s="79"/>
      <c r="G174" s="79"/>
      <c r="H174" s="79"/>
      <c r="I174" s="79"/>
      <c r="J174" s="79"/>
      <c r="K174" s="80"/>
      <c r="L174" s="79"/>
      <c r="M174" s="79"/>
      <c r="N174" s="79"/>
      <c r="O174" s="79"/>
      <c r="P174" s="79"/>
    </row>
    <row r="175" spans="4:16">
      <c r="D175" s="79"/>
      <c r="E175" s="79"/>
      <c r="F175" s="79"/>
      <c r="G175" s="79"/>
      <c r="H175" s="79"/>
      <c r="I175" s="79"/>
      <c r="J175" s="79"/>
      <c r="K175" s="80"/>
      <c r="L175" s="79"/>
      <c r="M175" s="79"/>
      <c r="N175" s="79"/>
      <c r="O175" s="79"/>
      <c r="P175" s="79"/>
    </row>
    <row r="176" spans="4:16">
      <c r="D176" s="79"/>
      <c r="E176" s="79"/>
      <c r="F176" s="79"/>
      <c r="G176" s="79"/>
      <c r="H176" s="79"/>
      <c r="I176" s="79"/>
      <c r="J176" s="79"/>
      <c r="K176" s="80"/>
      <c r="L176" s="79"/>
      <c r="M176" s="79"/>
      <c r="N176" s="79"/>
      <c r="O176" s="79"/>
      <c r="P176" s="79"/>
    </row>
    <row r="177" spans="4:16">
      <c r="D177" s="79"/>
      <c r="E177" s="79"/>
      <c r="F177" s="79"/>
      <c r="G177" s="79"/>
      <c r="H177" s="79"/>
      <c r="I177" s="79"/>
      <c r="J177" s="79"/>
      <c r="K177" s="80"/>
      <c r="L177" s="79"/>
      <c r="M177" s="79"/>
      <c r="N177" s="79"/>
      <c r="O177" s="79"/>
      <c r="P177" s="79"/>
    </row>
    <row r="178" spans="4:16">
      <c r="D178" s="79"/>
      <c r="E178" s="79"/>
      <c r="F178" s="79"/>
      <c r="G178" s="79"/>
      <c r="H178" s="79"/>
      <c r="I178" s="79"/>
      <c r="J178" s="79"/>
      <c r="K178" s="80"/>
      <c r="L178" s="79"/>
      <c r="M178" s="79"/>
      <c r="N178" s="79"/>
      <c r="O178" s="79"/>
      <c r="P178" s="79"/>
    </row>
    <row r="179" spans="4:16">
      <c r="D179" s="79"/>
      <c r="E179" s="79"/>
      <c r="F179" s="79"/>
      <c r="G179" s="79"/>
      <c r="H179" s="79"/>
      <c r="I179" s="79"/>
      <c r="J179" s="79"/>
      <c r="K179" s="80"/>
      <c r="L179" s="79"/>
      <c r="M179" s="79"/>
      <c r="N179" s="79"/>
      <c r="O179" s="79"/>
      <c r="P179" s="79"/>
    </row>
    <row r="180" spans="4:16">
      <c r="D180" s="79"/>
      <c r="E180" s="79"/>
      <c r="F180" s="79"/>
      <c r="G180" s="79"/>
      <c r="H180" s="79"/>
      <c r="I180" s="79"/>
      <c r="J180" s="79"/>
      <c r="K180" s="80"/>
      <c r="L180" s="79"/>
      <c r="M180" s="79"/>
      <c r="N180" s="79"/>
      <c r="O180" s="79"/>
      <c r="P180" s="79"/>
    </row>
    <row r="181" spans="4:16">
      <c r="D181" s="79"/>
      <c r="E181" s="79"/>
      <c r="F181" s="79"/>
      <c r="G181" s="79"/>
      <c r="H181" s="79"/>
      <c r="I181" s="79"/>
      <c r="J181" s="79"/>
      <c r="K181" s="80"/>
      <c r="L181" s="79"/>
      <c r="M181" s="79"/>
      <c r="N181" s="79"/>
      <c r="O181" s="79"/>
      <c r="P181" s="79"/>
    </row>
    <row r="182" spans="4:16">
      <c r="D182" s="79"/>
      <c r="E182" s="79"/>
      <c r="F182" s="79"/>
      <c r="G182" s="79"/>
      <c r="H182" s="79"/>
      <c r="I182" s="79"/>
      <c r="J182" s="79"/>
      <c r="K182" s="80"/>
      <c r="L182" s="79"/>
      <c r="M182" s="79"/>
      <c r="N182" s="79"/>
      <c r="O182" s="79"/>
      <c r="P182" s="79"/>
    </row>
    <row r="183" spans="4:16">
      <c r="D183" s="79"/>
      <c r="E183" s="79"/>
      <c r="F183" s="79"/>
      <c r="G183" s="79"/>
      <c r="H183" s="79"/>
      <c r="I183" s="79"/>
      <c r="J183" s="79"/>
      <c r="K183" s="80"/>
      <c r="L183" s="79"/>
      <c r="M183" s="79"/>
      <c r="N183" s="79"/>
      <c r="O183" s="79"/>
      <c r="P183" s="79"/>
    </row>
    <row r="184" spans="4:16">
      <c r="D184" s="79"/>
      <c r="E184" s="79"/>
      <c r="F184" s="79"/>
      <c r="G184" s="79"/>
      <c r="H184" s="79"/>
      <c r="I184" s="79"/>
      <c r="J184" s="79"/>
      <c r="K184" s="80"/>
      <c r="L184" s="79"/>
      <c r="M184" s="79"/>
      <c r="N184" s="79"/>
      <c r="O184" s="79"/>
      <c r="P184" s="79"/>
    </row>
    <row r="185" spans="4:16">
      <c r="D185" s="79"/>
      <c r="E185" s="79"/>
      <c r="F185" s="79"/>
      <c r="G185" s="79"/>
      <c r="H185" s="79"/>
      <c r="I185" s="79"/>
      <c r="J185" s="79"/>
      <c r="K185" s="80"/>
      <c r="L185" s="79"/>
      <c r="M185" s="79"/>
      <c r="N185" s="79"/>
      <c r="O185" s="79"/>
      <c r="P185" s="79"/>
    </row>
    <row r="186" spans="4:16">
      <c r="D186" s="79"/>
      <c r="E186" s="79"/>
      <c r="F186" s="79"/>
      <c r="G186" s="79"/>
      <c r="H186" s="79"/>
      <c r="I186" s="79"/>
      <c r="J186" s="79"/>
      <c r="K186" s="80"/>
      <c r="L186" s="79"/>
      <c r="M186" s="79"/>
      <c r="N186" s="79"/>
      <c r="O186" s="79"/>
      <c r="P186" s="79"/>
    </row>
    <row r="187" spans="4:16">
      <c r="D187" s="79"/>
      <c r="E187" s="79"/>
      <c r="F187" s="79"/>
      <c r="G187" s="79"/>
      <c r="H187" s="79"/>
      <c r="I187" s="79"/>
      <c r="J187" s="79"/>
      <c r="K187" s="80"/>
      <c r="L187" s="79"/>
      <c r="M187" s="79"/>
      <c r="N187" s="79"/>
      <c r="O187" s="79"/>
      <c r="P187" s="79"/>
    </row>
    <row r="188" spans="4:16">
      <c r="D188" s="79"/>
      <c r="E188" s="79"/>
      <c r="F188" s="79"/>
      <c r="G188" s="79"/>
      <c r="H188" s="79"/>
      <c r="I188" s="79"/>
      <c r="J188" s="79"/>
      <c r="K188" s="80"/>
      <c r="L188" s="79"/>
      <c r="M188" s="79"/>
      <c r="N188" s="79"/>
      <c r="O188" s="79"/>
      <c r="P188" s="79"/>
    </row>
    <row r="189" spans="4:16">
      <c r="D189" s="79"/>
      <c r="E189" s="79"/>
      <c r="F189" s="79"/>
      <c r="G189" s="79"/>
      <c r="H189" s="79"/>
      <c r="I189" s="79"/>
      <c r="J189" s="79"/>
      <c r="K189" s="80"/>
      <c r="L189" s="79"/>
      <c r="M189" s="79"/>
      <c r="N189" s="79"/>
      <c r="O189" s="79"/>
      <c r="P189" s="79"/>
    </row>
    <row r="190" spans="4:16">
      <c r="D190" s="79"/>
      <c r="E190" s="79"/>
      <c r="F190" s="79"/>
      <c r="G190" s="79"/>
      <c r="H190" s="79"/>
      <c r="I190" s="79"/>
      <c r="J190" s="79"/>
      <c r="K190" s="80"/>
      <c r="L190" s="79"/>
      <c r="M190" s="79"/>
      <c r="N190" s="79"/>
      <c r="O190" s="79"/>
      <c r="P190" s="79"/>
    </row>
    <row r="191" spans="4:16">
      <c r="D191" s="79"/>
      <c r="E191" s="79"/>
      <c r="F191" s="79"/>
      <c r="G191" s="79"/>
      <c r="H191" s="79"/>
      <c r="I191" s="79"/>
      <c r="J191" s="79"/>
      <c r="K191" s="80"/>
      <c r="L191" s="79"/>
      <c r="M191" s="79"/>
      <c r="N191" s="79"/>
      <c r="O191" s="79"/>
      <c r="P191" s="79"/>
    </row>
    <row r="192" spans="4:16">
      <c r="D192" s="79"/>
      <c r="E192" s="79"/>
      <c r="F192" s="79"/>
      <c r="G192" s="79"/>
      <c r="H192" s="79"/>
      <c r="I192" s="79"/>
      <c r="J192" s="79"/>
      <c r="K192" s="80"/>
      <c r="L192" s="79"/>
      <c r="M192" s="79"/>
      <c r="N192" s="79"/>
      <c r="O192" s="79"/>
      <c r="P192" s="79"/>
    </row>
    <row r="193" spans="4:16">
      <c r="D193" s="79"/>
      <c r="E193" s="79"/>
      <c r="F193" s="79"/>
      <c r="G193" s="79"/>
      <c r="H193" s="79"/>
      <c r="I193" s="79"/>
      <c r="J193" s="79"/>
      <c r="K193" s="80"/>
      <c r="L193" s="79"/>
      <c r="M193" s="79"/>
      <c r="N193" s="79"/>
      <c r="O193" s="79"/>
      <c r="P193" s="79"/>
    </row>
    <row r="194" spans="4:16">
      <c r="D194" s="79"/>
      <c r="E194" s="79"/>
      <c r="F194" s="79"/>
      <c r="G194" s="79"/>
      <c r="H194" s="79"/>
      <c r="I194" s="79"/>
      <c r="J194" s="79"/>
      <c r="K194" s="80"/>
      <c r="L194" s="79"/>
      <c r="M194" s="79"/>
      <c r="N194" s="79"/>
      <c r="O194" s="79"/>
      <c r="P194" s="79"/>
    </row>
    <row r="195" spans="4:16">
      <c r="D195" s="79"/>
      <c r="E195" s="79"/>
      <c r="F195" s="79"/>
      <c r="G195" s="79"/>
      <c r="H195" s="79"/>
      <c r="I195" s="79"/>
      <c r="J195" s="79"/>
      <c r="K195" s="80"/>
      <c r="L195" s="79"/>
      <c r="M195" s="79"/>
      <c r="N195" s="79"/>
      <c r="O195" s="79"/>
      <c r="P195" s="79"/>
    </row>
    <row r="196" spans="4:16">
      <c r="D196" s="79"/>
      <c r="E196" s="79"/>
      <c r="F196" s="79"/>
      <c r="G196" s="79"/>
      <c r="H196" s="79"/>
      <c r="I196" s="79"/>
      <c r="J196" s="79"/>
      <c r="K196" s="80"/>
      <c r="L196" s="79"/>
      <c r="M196" s="79"/>
      <c r="N196" s="79"/>
      <c r="O196" s="79"/>
      <c r="P196" s="79"/>
    </row>
    <row r="197" spans="4:16">
      <c r="D197" s="79"/>
      <c r="E197" s="79"/>
      <c r="F197" s="79"/>
      <c r="G197" s="79"/>
      <c r="H197" s="79"/>
      <c r="I197" s="79"/>
      <c r="J197" s="79"/>
      <c r="K197" s="80"/>
      <c r="L197" s="79"/>
      <c r="M197" s="79"/>
      <c r="N197" s="79"/>
      <c r="O197" s="79"/>
      <c r="P197" s="79"/>
    </row>
    <row r="198" spans="4:16">
      <c r="D198" s="79"/>
      <c r="E198" s="79"/>
      <c r="F198" s="79"/>
      <c r="G198" s="79"/>
      <c r="H198" s="79"/>
      <c r="I198" s="79"/>
      <c r="J198" s="79"/>
      <c r="K198" s="80"/>
      <c r="L198" s="79"/>
      <c r="M198" s="79"/>
      <c r="N198" s="79"/>
      <c r="O198" s="79"/>
      <c r="P198" s="79"/>
    </row>
    <row r="199" spans="4:16">
      <c r="D199" s="79"/>
      <c r="E199" s="79"/>
      <c r="F199" s="79"/>
      <c r="G199" s="79"/>
      <c r="H199" s="79"/>
      <c r="I199" s="79"/>
      <c r="J199" s="79"/>
      <c r="K199" s="80"/>
      <c r="L199" s="79"/>
      <c r="M199" s="79"/>
      <c r="N199" s="79"/>
      <c r="O199" s="79"/>
      <c r="P199" s="79"/>
    </row>
    <row r="200" spans="4:16">
      <c r="D200" s="79"/>
      <c r="E200" s="79"/>
      <c r="F200" s="79"/>
      <c r="G200" s="79"/>
      <c r="H200" s="79"/>
      <c r="I200" s="79"/>
      <c r="J200" s="79"/>
      <c r="K200" s="80"/>
      <c r="L200" s="79"/>
      <c r="M200" s="79"/>
      <c r="N200" s="79"/>
      <c r="O200" s="79"/>
      <c r="P200" s="79"/>
    </row>
    <row r="201" spans="4:16">
      <c r="D201" s="79"/>
      <c r="E201" s="79"/>
      <c r="F201" s="79"/>
      <c r="G201" s="79"/>
      <c r="H201" s="79"/>
      <c r="I201" s="79"/>
      <c r="J201" s="79"/>
      <c r="K201" s="80"/>
      <c r="L201" s="79"/>
      <c r="M201" s="79"/>
      <c r="N201" s="79"/>
      <c r="O201" s="79"/>
      <c r="P201" s="79"/>
    </row>
    <row r="202" spans="4:16">
      <c r="D202" s="79"/>
      <c r="E202" s="79"/>
      <c r="F202" s="79"/>
      <c r="G202" s="79"/>
      <c r="H202" s="79"/>
      <c r="I202" s="79"/>
      <c r="J202" s="79"/>
      <c r="K202" s="80"/>
      <c r="L202" s="79"/>
      <c r="M202" s="79"/>
      <c r="N202" s="79"/>
      <c r="O202" s="79"/>
      <c r="P202" s="79"/>
    </row>
    <row r="203" spans="4:16">
      <c r="D203" s="79"/>
      <c r="E203" s="79"/>
      <c r="F203" s="79"/>
      <c r="G203" s="79"/>
      <c r="H203" s="79"/>
      <c r="I203" s="79"/>
      <c r="J203" s="79"/>
      <c r="K203" s="80"/>
      <c r="L203" s="79"/>
      <c r="M203" s="79"/>
      <c r="N203" s="79"/>
      <c r="O203" s="79"/>
      <c r="P203" s="79"/>
    </row>
    <row r="204" spans="4:16">
      <c r="D204" s="79"/>
      <c r="E204" s="79"/>
      <c r="F204" s="79"/>
      <c r="G204" s="79"/>
      <c r="H204" s="79"/>
      <c r="I204" s="79"/>
      <c r="J204" s="79"/>
      <c r="K204" s="80"/>
      <c r="L204" s="79"/>
      <c r="M204" s="79"/>
      <c r="N204" s="79"/>
      <c r="O204" s="79"/>
      <c r="P204" s="79"/>
    </row>
    <row r="205" spans="4:16">
      <c r="D205" s="79"/>
      <c r="E205" s="79"/>
      <c r="F205" s="79"/>
      <c r="G205" s="79"/>
      <c r="H205" s="79"/>
      <c r="I205" s="79"/>
      <c r="J205" s="79"/>
      <c r="K205" s="80"/>
      <c r="L205" s="79"/>
      <c r="M205" s="79"/>
      <c r="N205" s="79"/>
      <c r="O205" s="79"/>
      <c r="P205" s="79"/>
    </row>
    <row r="206" spans="4:16">
      <c r="D206" s="79"/>
      <c r="E206" s="79"/>
      <c r="F206" s="79"/>
      <c r="G206" s="79"/>
      <c r="H206" s="79"/>
      <c r="I206" s="79"/>
      <c r="J206" s="79"/>
      <c r="K206" s="80"/>
      <c r="L206" s="79"/>
      <c r="M206" s="79"/>
      <c r="N206" s="79"/>
      <c r="O206" s="79"/>
      <c r="P206" s="79"/>
    </row>
    <row r="207" spans="4:16">
      <c r="D207" s="79"/>
      <c r="E207" s="79"/>
      <c r="F207" s="79"/>
      <c r="G207" s="79"/>
      <c r="H207" s="79"/>
      <c r="I207" s="79"/>
      <c r="J207" s="79"/>
      <c r="K207" s="80"/>
      <c r="L207" s="79"/>
      <c r="M207" s="79"/>
      <c r="N207" s="79"/>
      <c r="O207" s="79"/>
      <c r="P207" s="79"/>
    </row>
    <row r="208" spans="4:16">
      <c r="D208" s="79"/>
      <c r="E208" s="79"/>
      <c r="F208" s="79"/>
      <c r="G208" s="79"/>
      <c r="H208" s="79"/>
      <c r="I208" s="79"/>
      <c r="J208" s="79"/>
      <c r="K208" s="80"/>
      <c r="L208" s="79"/>
      <c r="M208" s="79"/>
      <c r="N208" s="79"/>
      <c r="O208" s="79"/>
      <c r="P208" s="79"/>
    </row>
    <row r="209" spans="4:16">
      <c r="D209" s="79"/>
      <c r="E209" s="79"/>
      <c r="F209" s="79"/>
      <c r="G209" s="79"/>
      <c r="H209" s="79"/>
      <c r="I209" s="79"/>
      <c r="J209" s="79"/>
      <c r="K209" s="80"/>
      <c r="L209" s="79"/>
      <c r="M209" s="79"/>
      <c r="N209" s="79"/>
      <c r="O209" s="79"/>
      <c r="P209" s="79"/>
    </row>
    <row r="210" spans="4:16">
      <c r="D210" s="79"/>
      <c r="E210" s="79"/>
      <c r="F210" s="79"/>
      <c r="G210" s="79"/>
      <c r="H210" s="79"/>
      <c r="I210" s="79"/>
      <c r="J210" s="79"/>
      <c r="K210" s="80"/>
      <c r="L210" s="79"/>
      <c r="M210" s="79"/>
      <c r="N210" s="79"/>
      <c r="O210" s="79"/>
      <c r="P210" s="79"/>
    </row>
    <row r="211" spans="4:16">
      <c r="D211" s="79"/>
      <c r="E211" s="79"/>
      <c r="F211" s="79"/>
      <c r="G211" s="79"/>
      <c r="H211" s="79"/>
      <c r="I211" s="79"/>
      <c r="J211" s="79"/>
      <c r="K211" s="80"/>
      <c r="L211" s="79"/>
      <c r="M211" s="79"/>
      <c r="N211" s="79"/>
      <c r="O211" s="79"/>
      <c r="P211" s="79"/>
    </row>
    <row r="212" spans="4:16">
      <c r="D212" s="79"/>
      <c r="E212" s="79"/>
      <c r="F212" s="79"/>
      <c r="G212" s="79"/>
      <c r="H212" s="79"/>
      <c r="I212" s="79"/>
      <c r="J212" s="79"/>
      <c r="K212" s="80"/>
      <c r="L212" s="79"/>
      <c r="M212" s="79"/>
      <c r="N212" s="79"/>
      <c r="O212" s="79"/>
      <c r="P212" s="79"/>
    </row>
    <row r="213" spans="4:16">
      <c r="D213" s="79"/>
      <c r="E213" s="79"/>
      <c r="F213" s="79"/>
      <c r="G213" s="79"/>
      <c r="H213" s="79"/>
      <c r="I213" s="79"/>
      <c r="J213" s="79"/>
      <c r="K213" s="80"/>
      <c r="L213" s="79"/>
      <c r="M213" s="79"/>
      <c r="N213" s="79"/>
      <c r="O213" s="79"/>
      <c r="P213" s="79"/>
    </row>
    <row r="214" spans="4:16">
      <c r="D214" s="79"/>
      <c r="E214" s="79"/>
      <c r="F214" s="79"/>
      <c r="G214" s="79"/>
      <c r="H214" s="79"/>
      <c r="I214" s="79"/>
      <c r="J214" s="79"/>
      <c r="K214" s="80"/>
      <c r="L214" s="79"/>
      <c r="M214" s="79"/>
      <c r="N214" s="79"/>
      <c r="O214" s="79"/>
      <c r="P214" s="79"/>
    </row>
    <row r="215" spans="4:16">
      <c r="D215" s="79"/>
      <c r="E215" s="79"/>
      <c r="F215" s="79"/>
      <c r="G215" s="79"/>
      <c r="H215" s="79"/>
      <c r="I215" s="79"/>
      <c r="J215" s="79"/>
      <c r="K215" s="80"/>
      <c r="L215" s="79"/>
      <c r="M215" s="79"/>
      <c r="N215" s="79"/>
      <c r="O215" s="79"/>
      <c r="P215" s="79"/>
    </row>
    <row r="216" spans="4:16">
      <c r="D216" s="79"/>
      <c r="E216" s="79"/>
      <c r="F216" s="79"/>
      <c r="G216" s="79"/>
      <c r="H216" s="79"/>
      <c r="I216" s="79"/>
      <c r="J216" s="79"/>
      <c r="K216" s="80"/>
      <c r="L216" s="79"/>
      <c r="M216" s="79"/>
      <c r="N216" s="79"/>
      <c r="O216" s="79"/>
      <c r="P216" s="79"/>
    </row>
    <row r="217" spans="4:16">
      <c r="D217" s="79"/>
      <c r="E217" s="79"/>
      <c r="F217" s="79"/>
      <c r="G217" s="79"/>
      <c r="H217" s="79"/>
      <c r="I217" s="79"/>
      <c r="J217" s="79"/>
      <c r="K217" s="80"/>
      <c r="L217" s="79"/>
      <c r="M217" s="79"/>
      <c r="N217" s="79"/>
      <c r="O217" s="79"/>
      <c r="P217" s="79"/>
    </row>
    <row r="218" spans="4:16">
      <c r="D218" s="79"/>
      <c r="E218" s="79"/>
      <c r="F218" s="79"/>
      <c r="G218" s="79"/>
      <c r="H218" s="79"/>
      <c r="I218" s="79"/>
      <c r="J218" s="79"/>
      <c r="K218" s="80"/>
      <c r="L218" s="79"/>
      <c r="M218" s="79"/>
      <c r="N218" s="79"/>
      <c r="O218" s="79"/>
      <c r="P218" s="79"/>
    </row>
    <row r="219" spans="4:16">
      <c r="D219" s="79"/>
      <c r="E219" s="79"/>
      <c r="F219" s="79"/>
      <c r="G219" s="79"/>
      <c r="H219" s="79"/>
      <c r="I219" s="79"/>
      <c r="J219" s="79"/>
      <c r="K219" s="80"/>
      <c r="L219" s="79"/>
      <c r="M219" s="79"/>
      <c r="N219" s="79"/>
      <c r="O219" s="79"/>
      <c r="P219" s="79"/>
    </row>
    <row r="220" spans="4:16">
      <c r="D220" s="79"/>
      <c r="E220" s="79"/>
      <c r="F220" s="79"/>
      <c r="G220" s="79"/>
      <c r="H220" s="79"/>
      <c r="I220" s="79"/>
      <c r="J220" s="79"/>
      <c r="K220" s="80"/>
      <c r="L220" s="79"/>
      <c r="M220" s="79"/>
      <c r="N220" s="79"/>
      <c r="O220" s="79"/>
      <c r="P220" s="79"/>
    </row>
    <row r="221" spans="4:16">
      <c r="D221" s="79"/>
      <c r="E221" s="79"/>
      <c r="F221" s="79"/>
      <c r="G221" s="79"/>
      <c r="H221" s="79"/>
      <c r="I221" s="79"/>
      <c r="J221" s="79"/>
      <c r="K221" s="80"/>
      <c r="L221" s="79"/>
      <c r="M221" s="79"/>
      <c r="N221" s="79"/>
      <c r="O221" s="79"/>
      <c r="P221" s="79"/>
    </row>
    <row r="222" spans="4:16">
      <c r="D222" s="79"/>
      <c r="E222" s="79"/>
      <c r="F222" s="79"/>
      <c r="G222" s="79"/>
      <c r="H222" s="79"/>
      <c r="I222" s="79"/>
      <c r="J222" s="79"/>
      <c r="K222" s="80"/>
      <c r="L222" s="79"/>
      <c r="M222" s="79"/>
      <c r="N222" s="79"/>
      <c r="O222" s="79"/>
      <c r="P222" s="79"/>
    </row>
    <row r="223" spans="4:16">
      <c r="D223" s="79"/>
      <c r="E223" s="79"/>
      <c r="F223" s="79"/>
      <c r="G223" s="79"/>
      <c r="H223" s="79"/>
      <c r="I223" s="79"/>
      <c r="J223" s="79"/>
      <c r="K223" s="80"/>
      <c r="L223" s="79"/>
      <c r="M223" s="79"/>
      <c r="N223" s="79"/>
      <c r="O223" s="79"/>
      <c r="P223" s="79"/>
    </row>
    <row r="224" spans="4:16">
      <c r="D224" s="79"/>
      <c r="E224" s="79"/>
      <c r="F224" s="79"/>
      <c r="G224" s="79"/>
      <c r="H224" s="79"/>
      <c r="I224" s="79"/>
      <c r="J224" s="79"/>
      <c r="K224" s="80"/>
      <c r="L224" s="79"/>
      <c r="M224" s="79"/>
      <c r="N224" s="79"/>
      <c r="O224" s="79"/>
      <c r="P224" s="79"/>
    </row>
    <row r="225" spans="4:16">
      <c r="D225" s="79"/>
      <c r="E225" s="79"/>
      <c r="F225" s="79"/>
      <c r="G225" s="79"/>
      <c r="H225" s="79"/>
      <c r="I225" s="79"/>
      <c r="J225" s="79"/>
      <c r="K225" s="80"/>
      <c r="L225" s="79"/>
      <c r="M225" s="79"/>
      <c r="N225" s="79"/>
      <c r="O225" s="79"/>
      <c r="P225" s="79"/>
    </row>
    <row r="226" spans="4:16">
      <c r="D226" s="79"/>
      <c r="E226" s="79"/>
      <c r="F226" s="79"/>
      <c r="G226" s="79"/>
      <c r="H226" s="79"/>
      <c r="I226" s="79"/>
      <c r="J226" s="79"/>
      <c r="K226" s="80"/>
      <c r="L226" s="79"/>
      <c r="M226" s="79"/>
      <c r="N226" s="79"/>
      <c r="O226" s="79"/>
      <c r="P226" s="79"/>
    </row>
    <row r="227" spans="4:16">
      <c r="D227" s="79"/>
      <c r="E227" s="79"/>
      <c r="F227" s="79"/>
      <c r="G227" s="79"/>
      <c r="H227" s="79"/>
      <c r="I227" s="79"/>
      <c r="J227" s="79"/>
      <c r="K227" s="80"/>
      <c r="L227" s="79"/>
      <c r="M227" s="79"/>
      <c r="N227" s="79"/>
      <c r="O227" s="79"/>
      <c r="P227" s="79"/>
    </row>
    <row r="228" spans="4:16">
      <c r="D228" s="79"/>
      <c r="E228" s="79"/>
      <c r="F228" s="79"/>
      <c r="G228" s="79"/>
      <c r="H228" s="79"/>
      <c r="I228" s="79"/>
      <c r="J228" s="79"/>
      <c r="K228" s="80"/>
      <c r="L228" s="79"/>
      <c r="M228" s="79"/>
      <c r="N228" s="79"/>
      <c r="O228" s="79"/>
      <c r="P228" s="79"/>
    </row>
    <row r="229" spans="4:16">
      <c r="D229" s="79"/>
      <c r="E229" s="79"/>
      <c r="F229" s="79"/>
      <c r="G229" s="79"/>
      <c r="H229" s="79"/>
      <c r="I229" s="79"/>
      <c r="J229" s="79"/>
      <c r="K229" s="80"/>
      <c r="L229" s="79"/>
      <c r="M229" s="79"/>
      <c r="N229" s="79"/>
      <c r="O229" s="79"/>
      <c r="P229" s="79"/>
    </row>
    <row r="230" spans="4:16">
      <c r="D230" s="79"/>
      <c r="E230" s="79"/>
      <c r="F230" s="79"/>
      <c r="G230" s="79"/>
      <c r="H230" s="79"/>
      <c r="I230" s="79"/>
      <c r="J230" s="79"/>
      <c r="K230" s="80"/>
      <c r="L230" s="79"/>
      <c r="M230" s="79"/>
      <c r="N230" s="79"/>
      <c r="O230" s="79"/>
      <c r="P230" s="79"/>
    </row>
    <row r="231" spans="4:16">
      <c r="D231" s="79"/>
      <c r="E231" s="79"/>
      <c r="F231" s="79"/>
      <c r="G231" s="79"/>
      <c r="H231" s="79"/>
      <c r="I231" s="79"/>
      <c r="J231" s="79"/>
      <c r="K231" s="80"/>
      <c r="L231" s="79"/>
      <c r="M231" s="79"/>
      <c r="N231" s="79"/>
      <c r="O231" s="79"/>
      <c r="P231" s="79"/>
    </row>
    <row r="232" spans="4:16">
      <c r="D232" s="79"/>
      <c r="E232" s="79"/>
      <c r="F232" s="79"/>
      <c r="G232" s="79"/>
      <c r="H232" s="79"/>
      <c r="I232" s="79"/>
      <c r="J232" s="79"/>
      <c r="K232" s="80"/>
      <c r="L232" s="79"/>
      <c r="M232" s="79"/>
      <c r="N232" s="79"/>
      <c r="O232" s="79"/>
      <c r="P232" s="79"/>
    </row>
    <row r="233" spans="4:16">
      <c r="D233" s="79"/>
      <c r="E233" s="79"/>
      <c r="F233" s="79"/>
      <c r="G233" s="79"/>
      <c r="H233" s="79"/>
      <c r="I233" s="79"/>
      <c r="J233" s="79"/>
      <c r="K233" s="80"/>
      <c r="L233" s="79"/>
      <c r="M233" s="79"/>
      <c r="N233" s="79"/>
      <c r="O233" s="79"/>
      <c r="P233" s="79"/>
    </row>
    <row r="234" spans="4:16">
      <c r="D234" s="79"/>
      <c r="E234" s="79"/>
      <c r="F234" s="79"/>
      <c r="G234" s="79"/>
      <c r="H234" s="79"/>
      <c r="I234" s="79"/>
      <c r="J234" s="79"/>
      <c r="K234" s="80"/>
      <c r="L234" s="79"/>
      <c r="M234" s="79"/>
      <c r="N234" s="79"/>
      <c r="O234" s="79"/>
      <c r="P234" s="79"/>
    </row>
    <row r="235" spans="4:16">
      <c r="D235" s="79"/>
      <c r="E235" s="79"/>
      <c r="F235" s="79"/>
      <c r="G235" s="79"/>
      <c r="H235" s="79"/>
      <c r="I235" s="79"/>
      <c r="J235" s="79"/>
      <c r="K235" s="80"/>
      <c r="L235" s="79"/>
      <c r="M235" s="79"/>
      <c r="N235" s="79"/>
      <c r="O235" s="79"/>
      <c r="P235" s="79"/>
    </row>
    <row r="236" spans="4:16">
      <c r="D236" s="79"/>
      <c r="E236" s="79"/>
      <c r="F236" s="79"/>
      <c r="G236" s="79"/>
      <c r="H236" s="79"/>
      <c r="I236" s="79"/>
      <c r="J236" s="79"/>
      <c r="K236" s="80"/>
      <c r="L236" s="79"/>
      <c r="M236" s="79"/>
      <c r="N236" s="79"/>
      <c r="O236" s="79"/>
      <c r="P236" s="79"/>
    </row>
    <row r="237" spans="4:16">
      <c r="D237" s="79"/>
      <c r="E237" s="79"/>
      <c r="F237" s="79"/>
      <c r="G237" s="79"/>
      <c r="H237" s="79"/>
      <c r="I237" s="79"/>
      <c r="J237" s="79"/>
      <c r="K237" s="80"/>
      <c r="L237" s="79"/>
      <c r="M237" s="79"/>
      <c r="N237" s="79"/>
      <c r="O237" s="79"/>
      <c r="P237" s="79"/>
    </row>
    <row r="238" spans="4:16">
      <c r="D238" s="79"/>
      <c r="E238" s="79"/>
      <c r="F238" s="79"/>
      <c r="G238" s="79"/>
      <c r="H238" s="79"/>
      <c r="I238" s="79"/>
      <c r="J238" s="79"/>
      <c r="K238" s="80"/>
      <c r="L238" s="79"/>
      <c r="M238" s="79"/>
      <c r="N238" s="79"/>
      <c r="O238" s="79"/>
      <c r="P238" s="79"/>
    </row>
    <row r="239" spans="4:16">
      <c r="D239" s="79"/>
      <c r="E239" s="79"/>
      <c r="F239" s="79"/>
      <c r="G239" s="79"/>
      <c r="H239" s="79"/>
      <c r="I239" s="79"/>
      <c r="J239" s="79"/>
      <c r="K239" s="80"/>
      <c r="L239" s="79"/>
      <c r="M239" s="79"/>
      <c r="N239" s="79"/>
      <c r="O239" s="79"/>
      <c r="P239" s="79"/>
    </row>
    <row r="240" spans="4:16">
      <c r="D240" s="79"/>
      <c r="E240" s="79"/>
      <c r="F240" s="79"/>
      <c r="G240" s="79"/>
      <c r="H240" s="79"/>
      <c r="I240" s="79"/>
      <c r="J240" s="79"/>
      <c r="K240" s="80"/>
      <c r="L240" s="79"/>
      <c r="M240" s="79"/>
      <c r="N240" s="79"/>
      <c r="O240" s="79"/>
      <c r="P240" s="79"/>
    </row>
    <row r="241" spans="4:16">
      <c r="D241" s="79"/>
      <c r="E241" s="79"/>
      <c r="F241" s="79"/>
      <c r="G241" s="79"/>
      <c r="H241" s="79"/>
      <c r="I241" s="79"/>
      <c r="J241" s="79"/>
      <c r="K241" s="80"/>
      <c r="L241" s="79"/>
      <c r="M241" s="79"/>
      <c r="N241" s="79"/>
      <c r="O241" s="79"/>
      <c r="P241" s="79"/>
    </row>
    <row r="242" spans="4:16">
      <c r="D242" s="79"/>
      <c r="E242" s="79"/>
      <c r="F242" s="79"/>
      <c r="G242" s="79"/>
      <c r="H242" s="79"/>
      <c r="I242" s="79"/>
      <c r="J242" s="79"/>
      <c r="K242" s="80"/>
      <c r="L242" s="79"/>
      <c r="M242" s="79"/>
      <c r="N242" s="79"/>
      <c r="O242" s="79"/>
      <c r="P242" s="79"/>
    </row>
    <row r="243" spans="4:16">
      <c r="D243" s="79"/>
      <c r="E243" s="79"/>
      <c r="F243" s="79"/>
      <c r="G243" s="79"/>
      <c r="H243" s="79"/>
      <c r="I243" s="79"/>
      <c r="J243" s="79"/>
      <c r="K243" s="80"/>
      <c r="L243" s="79"/>
      <c r="M243" s="79"/>
      <c r="N243" s="79"/>
      <c r="O243" s="79"/>
      <c r="P243" s="79"/>
    </row>
    <row r="244" spans="4:16">
      <c r="D244" s="79"/>
      <c r="E244" s="79"/>
      <c r="F244" s="79"/>
      <c r="G244" s="79"/>
      <c r="H244" s="79"/>
      <c r="I244" s="79"/>
      <c r="J244" s="79"/>
      <c r="K244" s="80"/>
      <c r="L244" s="79"/>
      <c r="M244" s="79"/>
      <c r="N244" s="79"/>
      <c r="O244" s="79"/>
      <c r="P244" s="79"/>
    </row>
    <row r="245" spans="4:16">
      <c r="D245" s="79"/>
      <c r="E245" s="79"/>
      <c r="F245" s="79"/>
      <c r="G245" s="79"/>
      <c r="H245" s="79"/>
      <c r="I245" s="79"/>
      <c r="J245" s="79"/>
      <c r="K245" s="80"/>
      <c r="L245" s="79"/>
      <c r="M245" s="79"/>
      <c r="N245" s="79"/>
      <c r="O245" s="79"/>
      <c r="P245" s="79"/>
    </row>
    <row r="246" spans="4:16">
      <c r="D246" s="79"/>
      <c r="E246" s="79"/>
      <c r="F246" s="79"/>
      <c r="G246" s="79"/>
      <c r="H246" s="79"/>
      <c r="I246" s="79"/>
      <c r="J246" s="79"/>
      <c r="K246" s="80"/>
      <c r="L246" s="79"/>
      <c r="M246" s="79"/>
      <c r="N246" s="79"/>
      <c r="O246" s="79"/>
      <c r="P246" s="79"/>
    </row>
    <row r="247" spans="4:16">
      <c r="D247" s="79"/>
      <c r="E247" s="79"/>
      <c r="F247" s="79"/>
      <c r="G247" s="79"/>
      <c r="H247" s="79"/>
      <c r="I247" s="79"/>
      <c r="J247" s="79"/>
      <c r="K247" s="80"/>
      <c r="L247" s="79"/>
      <c r="M247" s="79"/>
      <c r="N247" s="79"/>
      <c r="O247" s="79"/>
      <c r="P247" s="79"/>
    </row>
    <row r="248" spans="4:16">
      <c r="D248" s="79"/>
      <c r="E248" s="79"/>
      <c r="F248" s="79"/>
      <c r="G248" s="79"/>
      <c r="H248" s="79"/>
      <c r="I248" s="79"/>
      <c r="J248" s="79"/>
      <c r="K248" s="80"/>
      <c r="L248" s="79"/>
      <c r="M248" s="79"/>
      <c r="N248" s="79"/>
      <c r="O248" s="79"/>
      <c r="P248" s="79"/>
    </row>
    <row r="249" spans="4:16">
      <c r="D249" s="79"/>
      <c r="E249" s="79"/>
      <c r="F249" s="79"/>
      <c r="G249" s="79"/>
      <c r="H249" s="79"/>
      <c r="I249" s="79"/>
      <c r="J249" s="79"/>
      <c r="K249" s="80"/>
      <c r="L249" s="79"/>
      <c r="M249" s="79"/>
      <c r="N249" s="79"/>
      <c r="O249" s="79"/>
      <c r="P249" s="79"/>
    </row>
  </sheetData>
  <mergeCells count="1">
    <mergeCell ref="D7:G7"/>
  </mergeCells>
  <conditionalFormatting sqref="K78 F143">
    <cfRule type="cellIs" priority="2" operator="notEqual">
      <formula>0</formula>
    </cfRule>
  </conditionalFormatting>
  <conditionalFormatting sqref="K78 F143">
    <cfRule type="cellIs" dxfId="1" priority="1" operator="notEqual">
      <formula>0</formula>
    </cfRule>
  </conditionalFormatting>
  <printOptions horizontalCentered="1"/>
  <pageMargins left="0.25" right="0.25" top="0.75" bottom="0.75" header="0.3" footer="0.3"/>
  <pageSetup scale="41" fitToHeight="0" orientation="portrait" blackAndWhite="1" r:id="rId1"/>
  <headerFooter alignWithMargins="0">
    <oddFooter>&amp;L&amp;12&amp;Z&amp;F_&amp;A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D34" sqref="D34"/>
    </sheetView>
  </sheetViews>
  <sheetFormatPr defaultColWidth="9.28515625" defaultRowHeight="15"/>
  <cols>
    <col min="1" max="1" width="12.7109375" bestFit="1" customWidth="1"/>
    <col min="2" max="2" width="15.140625" bestFit="1" customWidth="1"/>
    <col min="3" max="3" width="15.85546875" bestFit="1" customWidth="1"/>
    <col min="4" max="4" width="21.140625" bestFit="1" customWidth="1"/>
    <col min="5" max="8" width="10.7109375" bestFit="1" customWidth="1"/>
    <col min="9" max="9" width="15.85546875" bestFit="1" customWidth="1"/>
    <col min="10" max="10" width="12.42578125" bestFit="1" customWidth="1"/>
    <col min="11" max="11" width="43.7109375" bestFit="1" customWidth="1"/>
    <col min="12" max="12" width="14" bestFit="1" customWidth="1"/>
    <col min="13" max="13" width="12.140625" bestFit="1" customWidth="1"/>
    <col min="14" max="14" width="13.28515625" bestFit="1" customWidth="1"/>
    <col min="15" max="15" width="11.28515625" bestFit="1" customWidth="1"/>
    <col min="16" max="16" width="12.28515625" bestFit="1" customWidth="1"/>
    <col min="17" max="17" width="13.7109375" bestFit="1" customWidth="1"/>
  </cols>
  <sheetData>
    <row r="1" spans="1:17">
      <c r="A1" s="165" t="s">
        <v>76</v>
      </c>
      <c r="B1" s="165" t="s">
        <v>77</v>
      </c>
      <c r="C1" s="165" t="s">
        <v>78</v>
      </c>
      <c r="D1" s="165" t="s">
        <v>79</v>
      </c>
      <c r="E1" s="165" t="s">
        <v>80</v>
      </c>
      <c r="F1" s="165" t="s">
        <v>81</v>
      </c>
      <c r="G1" s="165" t="s">
        <v>82</v>
      </c>
      <c r="H1" s="165" t="s">
        <v>83</v>
      </c>
      <c r="I1" s="165" t="s">
        <v>84</v>
      </c>
      <c r="J1" s="166" t="s">
        <v>85</v>
      </c>
      <c r="K1" s="165" t="s">
        <v>86</v>
      </c>
      <c r="L1" s="165" t="s">
        <v>87</v>
      </c>
      <c r="M1" s="165" t="s">
        <v>88</v>
      </c>
      <c r="N1" s="165" t="s">
        <v>89</v>
      </c>
      <c r="O1" s="167" t="s">
        <v>90</v>
      </c>
      <c r="P1" s="167" t="s">
        <v>91</v>
      </c>
      <c r="Q1" s="165" t="s">
        <v>92</v>
      </c>
    </row>
    <row r="2" spans="1:17">
      <c r="A2" s="168" t="s">
        <v>93</v>
      </c>
      <c r="B2" s="168" t="s">
        <v>94</v>
      </c>
      <c r="C2" s="168" t="s">
        <v>95</v>
      </c>
      <c r="D2" s="168" t="s">
        <v>137</v>
      </c>
      <c r="E2" s="168" t="s">
        <v>96</v>
      </c>
      <c r="F2" s="168" t="s">
        <v>97</v>
      </c>
      <c r="G2" s="168" t="s">
        <v>98</v>
      </c>
      <c r="H2" s="168" t="s">
        <v>99</v>
      </c>
      <c r="I2" s="168" t="s">
        <v>100</v>
      </c>
      <c r="J2" s="169">
        <v>21214</v>
      </c>
      <c r="K2" s="168" t="s">
        <v>101</v>
      </c>
      <c r="L2" s="168" t="s">
        <v>100</v>
      </c>
      <c r="M2" s="168" t="s">
        <v>100</v>
      </c>
      <c r="N2" s="168" t="s">
        <v>102</v>
      </c>
      <c r="O2" s="170">
        <v>44074</v>
      </c>
      <c r="P2" s="170">
        <v>44050</v>
      </c>
      <c r="Q2" s="168" t="s">
        <v>103</v>
      </c>
    </row>
    <row r="3" spans="1:17">
      <c r="A3" s="168" t="s">
        <v>93</v>
      </c>
      <c r="B3" s="168" t="s">
        <v>94</v>
      </c>
      <c r="C3" s="168" t="s">
        <v>95</v>
      </c>
      <c r="D3" s="168" t="s">
        <v>138</v>
      </c>
      <c r="E3" s="168" t="s">
        <v>96</v>
      </c>
      <c r="F3" s="168" t="s">
        <v>97</v>
      </c>
      <c r="G3" s="168" t="s">
        <v>104</v>
      </c>
      <c r="H3" s="168" t="s">
        <v>105</v>
      </c>
      <c r="I3" s="168" t="s">
        <v>100</v>
      </c>
      <c r="J3" s="169">
        <v>-79171.259999999995</v>
      </c>
      <c r="K3" s="168" t="s">
        <v>106</v>
      </c>
      <c r="L3" s="168" t="s">
        <v>100</v>
      </c>
      <c r="M3" s="168" t="s">
        <v>100</v>
      </c>
      <c r="N3" s="168" t="s">
        <v>102</v>
      </c>
      <c r="O3" s="170">
        <v>44074</v>
      </c>
      <c r="P3" s="170">
        <v>44050</v>
      </c>
      <c r="Q3" s="168" t="s">
        <v>103</v>
      </c>
    </row>
    <row r="4" spans="1:17">
      <c r="A4" s="168" t="s">
        <v>93</v>
      </c>
      <c r="B4" s="168" t="s">
        <v>94</v>
      </c>
      <c r="C4" s="168" t="s">
        <v>107</v>
      </c>
      <c r="D4" s="168" t="s">
        <v>139</v>
      </c>
      <c r="E4" s="168" t="s">
        <v>96</v>
      </c>
      <c r="F4" s="168" t="s">
        <v>97</v>
      </c>
      <c r="G4" s="168" t="s">
        <v>104</v>
      </c>
      <c r="H4" s="168" t="s">
        <v>108</v>
      </c>
      <c r="I4" s="168" t="s">
        <v>100</v>
      </c>
      <c r="J4" s="169">
        <v>-669493.18000000005</v>
      </c>
      <c r="K4" s="168" t="s">
        <v>109</v>
      </c>
      <c r="L4" s="168" t="s">
        <v>100</v>
      </c>
      <c r="M4" s="168" t="s">
        <v>100</v>
      </c>
      <c r="N4" s="168" t="s">
        <v>107</v>
      </c>
      <c r="O4" s="170">
        <v>44074</v>
      </c>
      <c r="P4" s="170">
        <v>44078</v>
      </c>
      <c r="Q4" s="168" t="s">
        <v>103</v>
      </c>
    </row>
    <row r="5" spans="1:17">
      <c r="A5" s="168" t="s">
        <v>93</v>
      </c>
      <c r="B5" s="168" t="s">
        <v>94</v>
      </c>
      <c r="C5" s="168" t="s">
        <v>107</v>
      </c>
      <c r="D5" s="168" t="s">
        <v>140</v>
      </c>
      <c r="E5" s="168" t="s">
        <v>96</v>
      </c>
      <c r="F5" s="168" t="s">
        <v>97</v>
      </c>
      <c r="G5" s="168" t="s">
        <v>104</v>
      </c>
      <c r="H5" s="168" t="s">
        <v>110</v>
      </c>
      <c r="I5" s="168" t="s">
        <v>100</v>
      </c>
      <c r="J5" s="169">
        <v>-385202.24</v>
      </c>
      <c r="K5" s="168" t="s">
        <v>111</v>
      </c>
      <c r="L5" s="168" t="s">
        <v>100</v>
      </c>
      <c r="M5" s="168" t="s">
        <v>100</v>
      </c>
      <c r="N5" s="168" t="s">
        <v>107</v>
      </c>
      <c r="O5" s="170">
        <v>44074</v>
      </c>
      <c r="P5" s="170">
        <v>44078</v>
      </c>
      <c r="Q5" s="168" t="s">
        <v>103</v>
      </c>
    </row>
    <row r="6" spans="1:17">
      <c r="A6" s="168" t="s">
        <v>93</v>
      </c>
      <c r="B6" s="168" t="s">
        <v>94</v>
      </c>
      <c r="C6" s="168" t="s">
        <v>107</v>
      </c>
      <c r="D6" s="168" t="s">
        <v>141</v>
      </c>
      <c r="E6" s="168" t="s">
        <v>96</v>
      </c>
      <c r="F6" s="168" t="s">
        <v>97</v>
      </c>
      <c r="G6" s="168" t="s">
        <v>104</v>
      </c>
      <c r="H6" s="168" t="s">
        <v>112</v>
      </c>
      <c r="I6" s="168" t="s">
        <v>100</v>
      </c>
      <c r="J6" s="169">
        <v>-480471.96</v>
      </c>
      <c r="K6" s="168" t="s">
        <v>113</v>
      </c>
      <c r="L6" s="168" t="s">
        <v>100</v>
      </c>
      <c r="M6" s="168" t="s">
        <v>100</v>
      </c>
      <c r="N6" s="168" t="s">
        <v>107</v>
      </c>
      <c r="O6" s="170">
        <v>44074</v>
      </c>
      <c r="P6" s="170">
        <v>44078</v>
      </c>
      <c r="Q6" s="168" t="s">
        <v>103</v>
      </c>
    </row>
    <row r="7" spans="1:17">
      <c r="A7" s="168" t="s">
        <v>93</v>
      </c>
      <c r="B7" s="168" t="s">
        <v>94</v>
      </c>
      <c r="C7" s="168" t="s">
        <v>107</v>
      </c>
      <c r="D7" s="168" t="s">
        <v>142</v>
      </c>
      <c r="E7" s="168" t="s">
        <v>96</v>
      </c>
      <c r="F7" s="168" t="s">
        <v>97</v>
      </c>
      <c r="G7" s="168" t="s">
        <v>104</v>
      </c>
      <c r="H7" s="168" t="s">
        <v>114</v>
      </c>
      <c r="I7" s="168" t="s">
        <v>100</v>
      </c>
      <c r="J7" s="169">
        <v>-6152.85</v>
      </c>
      <c r="K7" s="168" t="s">
        <v>115</v>
      </c>
      <c r="L7" s="168" t="s">
        <v>100</v>
      </c>
      <c r="M7" s="168" t="s">
        <v>100</v>
      </c>
      <c r="N7" s="168" t="s">
        <v>107</v>
      </c>
      <c r="O7" s="170">
        <v>44074</v>
      </c>
      <c r="P7" s="170">
        <v>44078</v>
      </c>
      <c r="Q7" s="168" t="s">
        <v>103</v>
      </c>
    </row>
    <row r="8" spans="1:17">
      <c r="A8" s="168" t="s">
        <v>93</v>
      </c>
      <c r="B8" s="168" t="s">
        <v>94</v>
      </c>
      <c r="C8" s="168" t="s">
        <v>107</v>
      </c>
      <c r="D8" s="168" t="s">
        <v>143</v>
      </c>
      <c r="E8" s="168" t="s">
        <v>96</v>
      </c>
      <c r="F8" s="168" t="s">
        <v>97</v>
      </c>
      <c r="G8" s="168" t="s">
        <v>104</v>
      </c>
      <c r="H8" s="168" t="s">
        <v>116</v>
      </c>
      <c r="I8" s="168" t="s">
        <v>100</v>
      </c>
      <c r="J8" s="169">
        <v>-949.1</v>
      </c>
      <c r="K8" s="168" t="s">
        <v>117</v>
      </c>
      <c r="L8" s="168" t="s">
        <v>100</v>
      </c>
      <c r="M8" s="168" t="s">
        <v>100</v>
      </c>
      <c r="N8" s="168" t="s">
        <v>107</v>
      </c>
      <c r="O8" s="170">
        <v>44074</v>
      </c>
      <c r="P8" s="170">
        <v>44078</v>
      </c>
      <c r="Q8" s="168" t="s">
        <v>103</v>
      </c>
    </row>
    <row r="9" spans="1:17">
      <c r="A9" s="168" t="s">
        <v>93</v>
      </c>
      <c r="B9" s="168" t="s">
        <v>94</v>
      </c>
      <c r="C9" s="168" t="s">
        <v>107</v>
      </c>
      <c r="D9" s="168" t="s">
        <v>144</v>
      </c>
      <c r="E9" s="168" t="s">
        <v>96</v>
      </c>
      <c r="F9" s="168" t="s">
        <v>97</v>
      </c>
      <c r="G9" s="168" t="s">
        <v>98</v>
      </c>
      <c r="H9" s="168" t="s">
        <v>118</v>
      </c>
      <c r="I9" s="168" t="s">
        <v>100</v>
      </c>
      <c r="J9" s="169">
        <v>-19236.810000000001</v>
      </c>
      <c r="K9" s="168" t="s">
        <v>119</v>
      </c>
      <c r="L9" s="168" t="s">
        <v>100</v>
      </c>
      <c r="M9" s="168" t="s">
        <v>100</v>
      </c>
      <c r="N9" s="168" t="s">
        <v>107</v>
      </c>
      <c r="O9" s="170">
        <v>44074</v>
      </c>
      <c r="P9" s="170">
        <v>44078</v>
      </c>
      <c r="Q9" s="168" t="s">
        <v>103</v>
      </c>
    </row>
    <row r="10" spans="1:17">
      <c r="A10" s="168" t="s">
        <v>93</v>
      </c>
      <c r="B10" s="168" t="s">
        <v>94</v>
      </c>
      <c r="C10" s="168" t="s">
        <v>107</v>
      </c>
      <c r="D10" s="168" t="s">
        <v>145</v>
      </c>
      <c r="E10" s="168" t="s">
        <v>96</v>
      </c>
      <c r="F10" s="168" t="s">
        <v>97</v>
      </c>
      <c r="G10" s="168" t="s">
        <v>98</v>
      </c>
      <c r="H10" s="168" t="s">
        <v>120</v>
      </c>
      <c r="I10" s="168" t="s">
        <v>100</v>
      </c>
      <c r="J10" s="169">
        <v>-107714.49</v>
      </c>
      <c r="K10" s="168" t="s">
        <v>121</v>
      </c>
      <c r="L10" s="168" t="s">
        <v>100</v>
      </c>
      <c r="M10" s="168" t="s">
        <v>100</v>
      </c>
      <c r="N10" s="168" t="s">
        <v>107</v>
      </c>
      <c r="O10" s="170">
        <v>44074</v>
      </c>
      <c r="P10" s="170">
        <v>44078</v>
      </c>
      <c r="Q10" s="168" t="s">
        <v>103</v>
      </c>
    </row>
    <row r="11" spans="1:17">
      <c r="A11" s="168" t="s">
        <v>93</v>
      </c>
      <c r="B11" s="168" t="s">
        <v>94</v>
      </c>
      <c r="C11" s="168" t="s">
        <v>107</v>
      </c>
      <c r="D11" s="168" t="s">
        <v>146</v>
      </c>
      <c r="E11" s="168" t="s">
        <v>96</v>
      </c>
      <c r="F11" s="168" t="s">
        <v>97</v>
      </c>
      <c r="G11" s="168" t="s">
        <v>98</v>
      </c>
      <c r="H11" s="168" t="s">
        <v>122</v>
      </c>
      <c r="I11" s="168" t="s">
        <v>100</v>
      </c>
      <c r="J11" s="169">
        <v>-12593</v>
      </c>
      <c r="K11" s="168" t="s">
        <v>123</v>
      </c>
      <c r="L11" s="168" t="s">
        <v>100</v>
      </c>
      <c r="M11" s="168" t="s">
        <v>100</v>
      </c>
      <c r="N11" s="168" t="s">
        <v>107</v>
      </c>
      <c r="O11" s="170">
        <v>44074</v>
      </c>
      <c r="P11" s="170">
        <v>44078</v>
      </c>
      <c r="Q11" s="168" t="s">
        <v>103</v>
      </c>
    </row>
    <row r="12" spans="1:17">
      <c r="A12" s="168" t="s">
        <v>93</v>
      </c>
      <c r="B12" s="168" t="s">
        <v>94</v>
      </c>
      <c r="C12" s="168" t="s">
        <v>107</v>
      </c>
      <c r="D12" s="168" t="s">
        <v>138</v>
      </c>
      <c r="E12" s="168" t="s">
        <v>96</v>
      </c>
      <c r="F12" s="168" t="s">
        <v>97</v>
      </c>
      <c r="G12" s="168" t="s">
        <v>104</v>
      </c>
      <c r="H12" s="168" t="s">
        <v>105</v>
      </c>
      <c r="I12" s="168" t="s">
        <v>100</v>
      </c>
      <c r="J12" s="169">
        <v>35074.199999999997</v>
      </c>
      <c r="K12" s="168" t="s">
        <v>124</v>
      </c>
      <c r="L12" s="168" t="s">
        <v>100</v>
      </c>
      <c r="M12" s="168" t="s">
        <v>100</v>
      </c>
      <c r="N12" s="168" t="s">
        <v>107</v>
      </c>
      <c r="O12" s="170">
        <v>44074</v>
      </c>
      <c r="P12" s="170">
        <v>44078</v>
      </c>
      <c r="Q12" s="168" t="s">
        <v>103</v>
      </c>
    </row>
    <row r="13" spans="1:17">
      <c r="A13" s="168" t="s">
        <v>93</v>
      </c>
      <c r="B13" s="168" t="s">
        <v>94</v>
      </c>
      <c r="C13" s="168" t="s">
        <v>107</v>
      </c>
      <c r="D13" s="168" t="s">
        <v>137</v>
      </c>
      <c r="E13" s="168" t="s">
        <v>96</v>
      </c>
      <c r="F13" s="168" t="s">
        <v>97</v>
      </c>
      <c r="G13" s="168" t="s">
        <v>98</v>
      </c>
      <c r="H13" s="168" t="s">
        <v>99</v>
      </c>
      <c r="I13" s="168" t="s">
        <v>100</v>
      </c>
      <c r="J13" s="169">
        <v>-21214</v>
      </c>
      <c r="K13" s="168" t="s">
        <v>125</v>
      </c>
      <c r="L13" s="168" t="s">
        <v>100</v>
      </c>
      <c r="M13" s="168" t="s">
        <v>100</v>
      </c>
      <c r="N13" s="168" t="s">
        <v>107</v>
      </c>
      <c r="O13" s="170">
        <v>44074</v>
      </c>
      <c r="P13" s="170">
        <v>44078</v>
      </c>
      <c r="Q13" s="168" t="s">
        <v>103</v>
      </c>
    </row>
    <row r="14" spans="1:17">
      <c r="A14" s="168" t="s">
        <v>93</v>
      </c>
      <c r="B14" s="168" t="s">
        <v>94</v>
      </c>
      <c r="C14" s="168" t="s">
        <v>126</v>
      </c>
      <c r="D14" s="168" t="s">
        <v>137</v>
      </c>
      <c r="E14" s="168" t="s">
        <v>96</v>
      </c>
      <c r="F14" s="168" t="s">
        <v>97</v>
      </c>
      <c r="G14" s="168" t="s">
        <v>98</v>
      </c>
      <c r="H14" s="168" t="s">
        <v>99</v>
      </c>
      <c r="I14" s="168" t="s">
        <v>100</v>
      </c>
      <c r="J14" s="169">
        <v>-21214</v>
      </c>
      <c r="K14" s="168" t="s">
        <v>101</v>
      </c>
      <c r="L14" s="168" t="s">
        <v>100</v>
      </c>
      <c r="M14" s="168" t="s">
        <v>100</v>
      </c>
      <c r="N14" s="168" t="s">
        <v>126</v>
      </c>
      <c r="O14" s="170">
        <v>44074</v>
      </c>
      <c r="P14" s="170">
        <v>44083</v>
      </c>
      <c r="Q14" s="168" t="s">
        <v>103</v>
      </c>
    </row>
    <row r="15" spans="1:17">
      <c r="A15" s="168" t="s">
        <v>93</v>
      </c>
      <c r="B15" s="168" t="s">
        <v>94</v>
      </c>
      <c r="C15" s="168" t="s">
        <v>126</v>
      </c>
      <c r="D15" s="168" t="s">
        <v>138</v>
      </c>
      <c r="E15" s="168" t="s">
        <v>96</v>
      </c>
      <c r="F15" s="168" t="s">
        <v>97</v>
      </c>
      <c r="G15" s="168" t="s">
        <v>104</v>
      </c>
      <c r="H15" s="168" t="s">
        <v>105</v>
      </c>
      <c r="I15" s="168" t="s">
        <v>100</v>
      </c>
      <c r="J15" s="169">
        <v>169537.87</v>
      </c>
      <c r="K15" s="168" t="s">
        <v>106</v>
      </c>
      <c r="L15" s="168" t="s">
        <v>100</v>
      </c>
      <c r="M15" s="168" t="s">
        <v>100</v>
      </c>
      <c r="N15" s="168" t="s">
        <v>126</v>
      </c>
      <c r="O15" s="170">
        <v>44074</v>
      </c>
      <c r="P15" s="170">
        <v>44083</v>
      </c>
      <c r="Q15" s="168" t="s">
        <v>103</v>
      </c>
    </row>
    <row r="16" spans="1:17">
      <c r="A16" s="168" t="s">
        <v>93</v>
      </c>
      <c r="B16" s="168" t="s">
        <v>96</v>
      </c>
      <c r="C16" s="168" t="s">
        <v>127</v>
      </c>
      <c r="D16" s="168" t="s">
        <v>147</v>
      </c>
      <c r="E16" s="168" t="s">
        <v>96</v>
      </c>
      <c r="F16" s="168" t="s">
        <v>97</v>
      </c>
      <c r="G16" s="168" t="s">
        <v>104</v>
      </c>
      <c r="H16" s="168" t="s">
        <v>128</v>
      </c>
      <c r="I16" s="168" t="s">
        <v>100</v>
      </c>
      <c r="J16" s="169">
        <v>34096</v>
      </c>
      <c r="K16" s="168" t="s">
        <v>129</v>
      </c>
      <c r="L16" s="168" t="s">
        <v>100</v>
      </c>
      <c r="M16" s="168" t="s">
        <v>130</v>
      </c>
      <c r="N16" s="168" t="s">
        <v>127</v>
      </c>
      <c r="O16" s="170">
        <v>44074</v>
      </c>
      <c r="P16" s="170">
        <v>44083</v>
      </c>
      <c r="Q16" s="168" t="s">
        <v>103</v>
      </c>
    </row>
    <row r="17" spans="1:17">
      <c r="A17" s="168" t="s">
        <v>93</v>
      </c>
      <c r="B17" s="168" t="s">
        <v>96</v>
      </c>
      <c r="C17" s="168" t="s">
        <v>127</v>
      </c>
      <c r="D17" s="168" t="s">
        <v>147</v>
      </c>
      <c r="E17" s="168" t="s">
        <v>96</v>
      </c>
      <c r="F17" s="168" t="s">
        <v>97</v>
      </c>
      <c r="G17" s="168" t="s">
        <v>104</v>
      </c>
      <c r="H17" s="168" t="s">
        <v>128</v>
      </c>
      <c r="I17" s="168" t="s">
        <v>100</v>
      </c>
      <c r="J17" s="169">
        <v>-34096</v>
      </c>
      <c r="K17" s="168" t="s">
        <v>131</v>
      </c>
      <c r="L17" s="168" t="s">
        <v>100</v>
      </c>
      <c r="M17" s="168" t="s">
        <v>130</v>
      </c>
      <c r="N17" s="168" t="s">
        <v>127</v>
      </c>
      <c r="O17" s="170">
        <v>44074</v>
      </c>
      <c r="P17" s="170">
        <v>44083</v>
      </c>
      <c r="Q17" s="168" t="s">
        <v>103</v>
      </c>
    </row>
    <row r="18" spans="1:17">
      <c r="A18" s="168"/>
      <c r="B18" s="168"/>
      <c r="C18" s="168"/>
      <c r="D18" s="168"/>
      <c r="E18" s="168"/>
      <c r="F18" s="168"/>
      <c r="G18" s="168"/>
      <c r="H18" s="168"/>
      <c r="I18" s="168"/>
      <c r="J18" s="171">
        <f>SUM(J2:J17)</f>
        <v>-1577586.8200000003</v>
      </c>
      <c r="K18" s="168"/>
      <c r="L18" s="168"/>
      <c r="M18" s="168"/>
      <c r="N18" s="168"/>
      <c r="O18" s="170"/>
      <c r="P18" s="170"/>
      <c r="Q18" s="168"/>
    </row>
    <row r="19" spans="1:17">
      <c r="A19" s="168"/>
      <c r="B19" s="168"/>
      <c r="C19" s="168"/>
      <c r="D19" s="168"/>
      <c r="E19" s="168"/>
      <c r="F19" s="168"/>
      <c r="G19" s="168"/>
      <c r="H19" s="168"/>
      <c r="I19" s="168"/>
      <c r="J19" s="169"/>
      <c r="K19" s="168"/>
      <c r="L19" s="168"/>
      <c r="M19" s="168"/>
      <c r="N19" s="168"/>
      <c r="O19" s="170"/>
      <c r="P19" s="170"/>
      <c r="Q19" s="168"/>
    </row>
    <row r="20" spans="1:17">
      <c r="A20" s="168" t="s">
        <v>132</v>
      </c>
      <c r="B20" s="168" t="s">
        <v>96</v>
      </c>
      <c r="C20" s="168" t="s">
        <v>133</v>
      </c>
      <c r="D20" s="168" t="s">
        <v>147</v>
      </c>
      <c r="E20" s="168" t="s">
        <v>96</v>
      </c>
      <c r="F20" s="168" t="s">
        <v>97</v>
      </c>
      <c r="G20" s="168" t="s">
        <v>104</v>
      </c>
      <c r="H20" s="168" t="s">
        <v>128</v>
      </c>
      <c r="I20" s="168" t="s">
        <v>148</v>
      </c>
      <c r="J20" s="172">
        <v>-62796</v>
      </c>
      <c r="K20" s="168" t="s">
        <v>134</v>
      </c>
      <c r="L20" s="168" t="s">
        <v>100</v>
      </c>
      <c r="M20" s="168" t="s">
        <v>100</v>
      </c>
      <c r="N20" s="168" t="s">
        <v>133</v>
      </c>
      <c r="O20" s="170">
        <v>44074</v>
      </c>
      <c r="P20" s="170">
        <v>44083</v>
      </c>
      <c r="Q20" s="168" t="s">
        <v>103</v>
      </c>
    </row>
    <row r="21" spans="1:17">
      <c r="A21" s="168" t="s">
        <v>132</v>
      </c>
      <c r="B21" s="168" t="s">
        <v>96</v>
      </c>
      <c r="C21" s="168" t="s">
        <v>133</v>
      </c>
      <c r="D21" s="168" t="s">
        <v>147</v>
      </c>
      <c r="E21" s="168" t="s">
        <v>96</v>
      </c>
      <c r="F21" s="168" t="s">
        <v>97</v>
      </c>
      <c r="G21" s="168" t="s">
        <v>104</v>
      </c>
      <c r="H21" s="168" t="s">
        <v>128</v>
      </c>
      <c r="I21" s="168" t="s">
        <v>100</v>
      </c>
      <c r="J21" s="172">
        <v>95</v>
      </c>
      <c r="K21" s="168" t="s">
        <v>135</v>
      </c>
      <c r="L21" s="168" t="s">
        <v>100</v>
      </c>
      <c r="M21" s="168" t="s">
        <v>100</v>
      </c>
      <c r="N21" s="168" t="s">
        <v>133</v>
      </c>
      <c r="O21" s="170">
        <v>44074</v>
      </c>
      <c r="P21" s="170">
        <v>44083</v>
      </c>
      <c r="Q21" s="168" t="s">
        <v>103</v>
      </c>
    </row>
    <row r="22" spans="1:17">
      <c r="A22" s="168" t="s">
        <v>132</v>
      </c>
      <c r="B22" s="168" t="s">
        <v>96</v>
      </c>
      <c r="C22" s="168" t="s">
        <v>133</v>
      </c>
      <c r="D22" s="168" t="s">
        <v>147</v>
      </c>
      <c r="E22" s="168" t="s">
        <v>96</v>
      </c>
      <c r="F22" s="168" t="s">
        <v>97</v>
      </c>
      <c r="G22" s="168" t="s">
        <v>104</v>
      </c>
      <c r="H22" s="168" t="s">
        <v>128</v>
      </c>
      <c r="I22" s="168" t="s">
        <v>100</v>
      </c>
      <c r="J22" s="172">
        <v>-571453</v>
      </c>
      <c r="K22" s="168" t="s">
        <v>136</v>
      </c>
      <c r="L22" s="168" t="s">
        <v>100</v>
      </c>
      <c r="M22" s="168" t="s">
        <v>100</v>
      </c>
      <c r="N22" s="168" t="s">
        <v>133</v>
      </c>
      <c r="O22" s="170">
        <v>44074</v>
      </c>
      <c r="P22" s="170">
        <v>44083</v>
      </c>
      <c r="Q22" s="168" t="s">
        <v>103</v>
      </c>
    </row>
    <row r="24" spans="1:17">
      <c r="J24" s="169">
        <f>SUM(J18:J22)</f>
        <v>-2211740.8200000003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49"/>
  <sheetViews>
    <sheetView zoomScaleNormal="100" workbookViewId="0">
      <pane xSplit="3" ySplit="8" topLeftCell="D9" activePane="bottomRight" state="frozen"/>
      <selection activeCell="H10" sqref="H10"/>
      <selection pane="topRight" activeCell="H10" sqref="H10"/>
      <selection pane="bottomLeft" activeCell="H10" sqref="H10"/>
      <selection pane="bottomRight" activeCell="F12" sqref="F12"/>
    </sheetView>
  </sheetViews>
  <sheetFormatPr defaultColWidth="9.85546875" defaultRowHeight="12"/>
  <cols>
    <col min="1" max="1" width="2.85546875" style="97" customWidth="1"/>
    <col min="2" max="2" width="38" style="7" customWidth="1"/>
    <col min="3" max="3" width="7" style="7" customWidth="1"/>
    <col min="4" max="10" width="14.85546875" style="7" customWidth="1"/>
    <col min="11" max="11" width="14.85546875" style="1" customWidth="1"/>
    <col min="12" max="13" width="14.85546875" style="7" customWidth="1"/>
    <col min="14" max="14" width="18.140625" style="7" customWidth="1"/>
    <col min="15" max="15" width="14.85546875" style="7" customWidth="1"/>
    <col min="16" max="16" width="15.85546875" style="7" customWidth="1"/>
    <col min="17" max="17" width="16" style="7" bestFit="1" customWidth="1"/>
    <col min="18" max="18" width="14.5703125" style="7" bestFit="1" customWidth="1"/>
    <col min="19" max="19" width="14.7109375" style="7" bestFit="1" customWidth="1"/>
    <col min="20" max="16384" width="9.85546875" style="7"/>
  </cols>
  <sheetData>
    <row r="1" spans="1:19" s="6" customFormat="1" ht="15.75">
      <c r="A1" s="97"/>
      <c r="B1" s="3" t="s">
        <v>0</v>
      </c>
      <c r="C1" s="2"/>
      <c r="D1" s="2"/>
      <c r="E1" s="122"/>
      <c r="F1" s="122"/>
      <c r="G1" s="2"/>
      <c r="H1" s="2"/>
      <c r="I1" s="2"/>
      <c r="J1" s="2"/>
      <c r="K1" s="4"/>
      <c r="L1" s="2"/>
      <c r="M1" s="5"/>
      <c r="N1" s="2"/>
      <c r="O1" s="2"/>
      <c r="P1" s="2"/>
    </row>
    <row r="2" spans="1:19" s="6" customFormat="1" ht="15.75">
      <c r="A2" s="97"/>
      <c r="B2" s="3" t="s">
        <v>1</v>
      </c>
      <c r="C2" s="2"/>
      <c r="D2" s="2"/>
      <c r="E2" s="122"/>
      <c r="F2" s="122"/>
      <c r="G2" s="2"/>
      <c r="H2" s="2"/>
      <c r="I2" s="2"/>
      <c r="J2" s="2"/>
      <c r="K2" s="4"/>
      <c r="L2" s="2"/>
      <c r="M2" s="5"/>
      <c r="N2" s="2"/>
      <c r="O2" s="2"/>
      <c r="P2" s="2"/>
    </row>
    <row r="3" spans="1:19" s="6" customFormat="1" ht="15.75">
      <c r="A3" s="97"/>
      <c r="B3" s="3" t="s">
        <v>2</v>
      </c>
      <c r="C3" s="2"/>
      <c r="D3" s="2"/>
      <c r="E3" s="122"/>
      <c r="F3" s="122"/>
      <c r="G3" s="2"/>
      <c r="H3" s="2"/>
      <c r="I3" s="2"/>
      <c r="J3" s="2"/>
      <c r="K3" s="4"/>
      <c r="L3" s="2"/>
      <c r="M3" s="5"/>
      <c r="N3" s="7"/>
      <c r="O3" s="7"/>
      <c r="P3" s="7"/>
    </row>
    <row r="4" spans="1:19" s="6" customFormat="1" ht="15.75">
      <c r="A4" s="97"/>
      <c r="B4" s="3" t="s">
        <v>58</v>
      </c>
      <c r="C4" s="2"/>
      <c r="D4" s="2"/>
      <c r="E4" s="123"/>
      <c r="F4" s="122"/>
      <c r="G4" s="2"/>
      <c r="H4" s="2"/>
      <c r="I4" s="2"/>
      <c r="J4" s="2"/>
      <c r="K4" s="4"/>
      <c r="L4" s="2"/>
      <c r="M4" s="5"/>
      <c r="N4" s="7"/>
      <c r="O4" s="7"/>
      <c r="P4" s="7"/>
    </row>
    <row r="5" spans="1:19" s="6" customFormat="1" ht="15.75">
      <c r="A5" s="97"/>
      <c r="B5" s="124">
        <v>44196</v>
      </c>
      <c r="C5" s="2"/>
      <c r="D5" s="2"/>
      <c r="E5" s="123"/>
      <c r="F5" s="122"/>
      <c r="G5" s="2"/>
      <c r="H5" s="2"/>
      <c r="I5" s="2"/>
      <c r="J5" s="2"/>
      <c r="K5" s="4"/>
      <c r="L5" s="2"/>
      <c r="M5" s="5"/>
      <c r="N5" s="7"/>
      <c r="O5" s="7"/>
      <c r="P5" s="7"/>
    </row>
    <row r="6" spans="1:19" s="6" customFormat="1" ht="15">
      <c r="A6" s="97"/>
      <c r="B6" s="2"/>
      <c r="C6" s="2"/>
      <c r="D6" s="2"/>
      <c r="E6" s="122"/>
      <c r="F6" s="122"/>
      <c r="G6" s="2"/>
      <c r="H6" s="2"/>
      <c r="I6" s="2"/>
      <c r="J6" s="2"/>
      <c r="K6" s="4"/>
      <c r="L6" s="2"/>
      <c r="M6" s="5"/>
      <c r="N6" s="2"/>
      <c r="O6" s="2"/>
      <c r="P6" s="2"/>
      <c r="R6" s="97"/>
      <c r="S6" s="97"/>
    </row>
    <row r="7" spans="1:19" s="6" customFormat="1" ht="12.75">
      <c r="A7" s="105"/>
      <c r="B7" s="8"/>
      <c r="C7" s="8" t="s">
        <v>3</v>
      </c>
      <c r="D7" s="182"/>
      <c r="E7" s="183"/>
      <c r="F7" s="183"/>
      <c r="G7" s="183"/>
      <c r="H7" s="9"/>
      <c r="I7" s="9"/>
      <c r="J7" s="9"/>
      <c r="K7" s="9"/>
      <c r="L7" s="10"/>
      <c r="M7" s="10"/>
      <c r="N7" s="10"/>
      <c r="O7" s="10"/>
      <c r="P7" s="11" t="s">
        <v>3</v>
      </c>
      <c r="R7" s="97" t="s">
        <v>4</v>
      </c>
      <c r="S7" s="97" t="s">
        <v>5</v>
      </c>
    </row>
    <row r="8" spans="1:19" s="6" customFormat="1" ht="12.75">
      <c r="A8" s="106"/>
      <c r="B8" s="12"/>
      <c r="C8" s="13"/>
      <c r="D8" s="14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6" t="s">
        <v>14</v>
      </c>
      <c r="M8" s="17" t="s">
        <v>15</v>
      </c>
      <c r="N8" s="18" t="s">
        <v>16</v>
      </c>
      <c r="O8" s="19" t="s">
        <v>17</v>
      </c>
      <c r="P8" s="20" t="s">
        <v>18</v>
      </c>
    </row>
    <row r="9" spans="1:19" s="6" customFormat="1" ht="12.75">
      <c r="A9" s="107"/>
      <c r="B9" s="21" t="s">
        <v>19</v>
      </c>
      <c r="C9" s="22"/>
      <c r="D9" s="23"/>
      <c r="E9" s="23"/>
      <c r="F9" s="23"/>
      <c r="G9" s="23"/>
      <c r="H9" s="23"/>
      <c r="I9" s="23"/>
      <c r="J9" s="23"/>
      <c r="K9" s="23"/>
      <c r="L9" s="24"/>
      <c r="M9" s="25"/>
      <c r="N9" s="23"/>
      <c r="O9" s="26"/>
      <c r="P9" s="27"/>
    </row>
    <row r="10" spans="1:19" s="6" customFormat="1" ht="14.25">
      <c r="A10" s="117">
        <v>1</v>
      </c>
      <c r="B10" s="121" t="s">
        <v>20</v>
      </c>
      <c r="C10" s="29"/>
      <c r="D10" s="125">
        <v>3429329.71</v>
      </c>
      <c r="E10" s="125">
        <v>2304904.0799999996</v>
      </c>
      <c r="F10" s="125">
        <v>2987597.1</v>
      </c>
      <c r="G10" s="125">
        <v>1813599.33</v>
      </c>
      <c r="H10" s="125">
        <v>1843167.2600000005</v>
      </c>
      <c r="I10" s="125">
        <v>2487142.71</v>
      </c>
      <c r="J10" s="125">
        <v>2290164.36</v>
      </c>
      <c r="K10" s="125">
        <v>2203939.64</v>
      </c>
      <c r="L10" s="126">
        <v>2243809.87</v>
      </c>
      <c r="M10" s="128">
        <v>2572557.5</v>
      </c>
      <c r="N10" s="128">
        <v>3469138.6499999994</v>
      </c>
      <c r="O10" s="173">
        <v>3583984.7800000007</v>
      </c>
      <c r="P10" s="27">
        <f>SUM(D10:O10)</f>
        <v>31229334.989999998</v>
      </c>
      <c r="Q10" s="97" t="s">
        <v>21</v>
      </c>
      <c r="R10" s="30">
        <v>21276258.460000001</v>
      </c>
      <c r="S10" s="31">
        <f>+P10-R10</f>
        <v>9953076.5299999975</v>
      </c>
    </row>
    <row r="11" spans="1:19" s="6" customFormat="1" ht="42.75">
      <c r="A11" s="117">
        <v>2</v>
      </c>
      <c r="B11" s="28" t="s">
        <v>60</v>
      </c>
      <c r="C11" s="29"/>
      <c r="D11" s="125">
        <v>-3455336.62</v>
      </c>
      <c r="E11" s="125">
        <v>-3163538.19</v>
      </c>
      <c r="F11" s="125">
        <v>-2812256.82</v>
      </c>
      <c r="G11" s="125">
        <v>-2118328.56</v>
      </c>
      <c r="H11" s="125">
        <v>-2076946.94</v>
      </c>
      <c r="I11" s="125">
        <v>-1742690.6</v>
      </c>
      <c r="J11" s="125">
        <v>-1759199.99</v>
      </c>
      <c r="K11" s="125">
        <v>-1577586.8200000003</v>
      </c>
      <c r="L11" s="130">
        <v>-1685235.21</v>
      </c>
      <c r="M11" s="127">
        <v>-1849915.55</v>
      </c>
      <c r="N11" s="125">
        <v>-2442118.25</v>
      </c>
      <c r="O11" s="174">
        <v>-3535776.81</v>
      </c>
      <c r="P11" s="90">
        <f>SUM(D11:O11)</f>
        <v>-28218930.359999999</v>
      </c>
      <c r="Q11" s="97" t="s">
        <v>22</v>
      </c>
      <c r="R11" s="30">
        <v>-20898888.300000001</v>
      </c>
      <c r="S11" s="31">
        <f>P11-R11</f>
        <v>-7320042.0599999987</v>
      </c>
    </row>
    <row r="12" spans="1:19" s="6" customFormat="1" ht="25.5">
      <c r="A12" s="119">
        <v>3</v>
      </c>
      <c r="B12" s="32" t="s">
        <v>23</v>
      </c>
      <c r="C12" s="103">
        <v>1.0050300000000001</v>
      </c>
      <c r="D12" s="33">
        <f>IF(ISERROR(ROUND(D11/$C$12,0)),0,ROUND(D11/$C$12,0))</f>
        <v>-3438043</v>
      </c>
      <c r="E12" s="33">
        <f t="shared" ref="E12:O12" si="0">IF(ISERROR(ROUND(E11/$C$12,0)),0,ROUND(E11/$C$12,0))</f>
        <v>-3147705</v>
      </c>
      <c r="F12" s="33">
        <f>IF(ISERROR(ROUND(F11/$C$12,0)),0,ROUND(F11/$C$12,0))</f>
        <v>-2798182</v>
      </c>
      <c r="G12" s="33">
        <f t="shared" si="0"/>
        <v>-2107727</v>
      </c>
      <c r="H12" s="33">
        <f t="shared" si="0"/>
        <v>-2066552</v>
      </c>
      <c r="I12" s="33">
        <f t="shared" si="0"/>
        <v>-1733969</v>
      </c>
      <c r="J12" s="33">
        <f t="shared" si="0"/>
        <v>-1750396</v>
      </c>
      <c r="K12" s="33">
        <f t="shared" si="0"/>
        <v>-1569691</v>
      </c>
      <c r="L12" s="33">
        <f t="shared" si="0"/>
        <v>-1676801</v>
      </c>
      <c r="M12" s="33">
        <f t="shared" si="0"/>
        <v>-1840657</v>
      </c>
      <c r="N12" s="33">
        <f t="shared" si="0"/>
        <v>-2429896</v>
      </c>
      <c r="O12" s="33">
        <f t="shared" si="0"/>
        <v>-3518081</v>
      </c>
      <c r="P12" s="92">
        <f>SUM(D12:O12)</f>
        <v>-28077700</v>
      </c>
    </row>
    <row r="13" spans="1:19" s="6" customFormat="1" ht="12.75">
      <c r="A13" s="119">
        <v>4</v>
      </c>
      <c r="B13" s="32" t="s">
        <v>24</v>
      </c>
      <c r="C13" s="29"/>
      <c r="D13" s="83">
        <v>-62790</v>
      </c>
      <c r="E13" s="83">
        <v>-62796</v>
      </c>
      <c r="F13" s="83">
        <v>-62796</v>
      </c>
      <c r="G13" s="83">
        <v>-62796</v>
      </c>
      <c r="H13" s="83">
        <v>-62796</v>
      </c>
      <c r="I13" s="83">
        <v>-62796</v>
      </c>
      <c r="J13" s="83">
        <v>-62796</v>
      </c>
      <c r="K13" s="83">
        <v>-62796</v>
      </c>
      <c r="L13" s="83">
        <v>-62796</v>
      </c>
      <c r="M13" s="83">
        <v>-62796</v>
      </c>
      <c r="N13" s="83">
        <v>-62796</v>
      </c>
      <c r="O13" s="83">
        <v>-62796</v>
      </c>
      <c r="P13" s="90">
        <f>SUM(D13:O13)</f>
        <v>-753546</v>
      </c>
    </row>
    <row r="14" spans="1:19" s="6" customFormat="1" ht="36">
      <c r="A14" s="119">
        <v>5</v>
      </c>
      <c r="B14" s="32" t="s">
        <v>25</v>
      </c>
      <c r="C14" s="103" t="s">
        <v>26</v>
      </c>
      <c r="D14" s="33">
        <f>D12+D13</f>
        <v>-3500833</v>
      </c>
      <c r="E14" s="33">
        <f>E12+E13</f>
        <v>-3210501</v>
      </c>
      <c r="F14" s="33">
        <f>F12+F13</f>
        <v>-2860978</v>
      </c>
      <c r="G14" s="33">
        <f t="shared" ref="G14:N14" si="1">G12+G13</f>
        <v>-2170523</v>
      </c>
      <c r="H14" s="33">
        <f t="shared" si="1"/>
        <v>-2129348</v>
      </c>
      <c r="I14" s="33">
        <f t="shared" si="1"/>
        <v>-1796765</v>
      </c>
      <c r="J14" s="33">
        <f t="shared" si="1"/>
        <v>-1813192</v>
      </c>
      <c r="K14" s="33">
        <f t="shared" si="1"/>
        <v>-1632487</v>
      </c>
      <c r="L14" s="33">
        <f t="shared" si="1"/>
        <v>-1739597</v>
      </c>
      <c r="M14" s="33">
        <f t="shared" si="1"/>
        <v>-1903453</v>
      </c>
      <c r="N14" s="33">
        <f t="shared" si="1"/>
        <v>-2492692</v>
      </c>
      <c r="O14" s="33">
        <f>O12+O13</f>
        <v>-3580877</v>
      </c>
      <c r="P14" s="92">
        <f>P12+P13</f>
        <v>-28831246</v>
      </c>
    </row>
    <row r="15" spans="1:19" s="6" customFormat="1" ht="25.5">
      <c r="A15" s="119">
        <v>6</v>
      </c>
      <c r="B15" s="32" t="s">
        <v>27</v>
      </c>
      <c r="C15" s="103" t="s">
        <v>28</v>
      </c>
      <c r="D15" s="33">
        <f>ROUND(D14+D10,0)</f>
        <v>-71503</v>
      </c>
      <c r="E15" s="33">
        <f t="shared" ref="E15:N15" si="2">ROUND(E14+E10,0)</f>
        <v>-905597</v>
      </c>
      <c r="F15" s="33">
        <f>ROUND(F14+F10,0)</f>
        <v>126619</v>
      </c>
      <c r="G15" s="33">
        <f t="shared" si="2"/>
        <v>-356924</v>
      </c>
      <c r="H15" s="33">
        <f t="shared" si="2"/>
        <v>-286181</v>
      </c>
      <c r="I15" s="33">
        <f t="shared" si="2"/>
        <v>690378</v>
      </c>
      <c r="J15" s="33">
        <f t="shared" si="2"/>
        <v>476972</v>
      </c>
      <c r="K15" s="33">
        <f t="shared" si="2"/>
        <v>571453</v>
      </c>
      <c r="L15" s="33">
        <f t="shared" si="2"/>
        <v>504213</v>
      </c>
      <c r="M15" s="33">
        <f t="shared" si="2"/>
        <v>669105</v>
      </c>
      <c r="N15" s="33">
        <f t="shared" si="2"/>
        <v>976447</v>
      </c>
      <c r="O15" s="175">
        <f>ROUND(O14+O10,0)</f>
        <v>3108</v>
      </c>
      <c r="P15" s="92">
        <f>ROUND(P14+P10,0)</f>
        <v>2398089</v>
      </c>
    </row>
    <row r="16" spans="1:19" s="6" customFormat="1" ht="12.75">
      <c r="A16" s="119">
        <v>7</v>
      </c>
      <c r="B16" s="32" t="s">
        <v>29</v>
      </c>
      <c r="C16" s="102" t="s">
        <v>30</v>
      </c>
      <c r="D16" s="93">
        <f>D32</f>
        <v>-2145</v>
      </c>
      <c r="E16" s="93">
        <f>E32</f>
        <v>-2632</v>
      </c>
      <c r="F16" s="93">
        <f>F32</f>
        <v>-3389</v>
      </c>
      <c r="G16" s="93">
        <f>G32</f>
        <v>-2159</v>
      </c>
      <c r="H16" s="93">
        <f t="shared" ref="H16:O16" si="3">H32</f>
        <v>-376</v>
      </c>
      <c r="I16" s="93">
        <f t="shared" si="3"/>
        <v>-218</v>
      </c>
      <c r="J16" s="93">
        <f t="shared" si="3"/>
        <v>-142</v>
      </c>
      <c r="K16" s="93">
        <f t="shared" si="3"/>
        <v>-95</v>
      </c>
      <c r="L16" s="93">
        <f>L32</f>
        <v>-41</v>
      </c>
      <c r="M16" s="93">
        <f t="shared" si="3"/>
        <v>4</v>
      </c>
      <c r="N16" s="93">
        <f t="shared" si="3"/>
        <v>76</v>
      </c>
      <c r="O16" s="176">
        <f t="shared" si="3"/>
        <v>120</v>
      </c>
      <c r="P16" s="90">
        <f>SUM(D16:O16)</f>
        <v>-10997</v>
      </c>
      <c r="R16" s="6">
        <v>1515143.38</v>
      </c>
    </row>
    <row r="17" spans="1:19" s="6" customFormat="1" ht="25.5">
      <c r="A17" s="119">
        <v>8</v>
      </c>
      <c r="B17" s="32" t="s">
        <v>31</v>
      </c>
      <c r="C17" s="29"/>
      <c r="D17" s="84">
        <v>-1608250.9</v>
      </c>
      <c r="E17" s="34">
        <f>D20</f>
        <v>-1619108.9</v>
      </c>
      <c r="F17" s="86">
        <f>E20</f>
        <v>-2464541.9</v>
      </c>
      <c r="G17" s="34">
        <f>F20</f>
        <v>-2278515.9</v>
      </c>
      <c r="H17" s="34">
        <f>G20</f>
        <v>-2574802.9</v>
      </c>
      <c r="I17" s="34">
        <f>H20</f>
        <v>-2798563.9</v>
      </c>
      <c r="J17" s="34">
        <f t="shared" ref="J17:N17" si="4">I20</f>
        <v>-2045607.9</v>
      </c>
      <c r="K17" s="34">
        <f t="shared" si="4"/>
        <v>-1505981.9</v>
      </c>
      <c r="L17" s="34">
        <f t="shared" si="4"/>
        <v>-871827.9</v>
      </c>
      <c r="M17" s="34">
        <f>L20</f>
        <v>-304859.90000000002</v>
      </c>
      <c r="N17" s="34">
        <f t="shared" si="4"/>
        <v>427045.1</v>
      </c>
      <c r="O17" s="88">
        <f>N20</f>
        <v>1466364.1</v>
      </c>
      <c r="P17" s="35">
        <f>D17</f>
        <v>-1608250.9</v>
      </c>
      <c r="R17" s="6">
        <v>1536435</v>
      </c>
    </row>
    <row r="18" spans="1:19" s="6" customFormat="1" ht="22.5">
      <c r="A18" s="119">
        <v>9</v>
      </c>
      <c r="B18" s="32" t="s">
        <v>32</v>
      </c>
      <c r="C18" s="102" t="s">
        <v>33</v>
      </c>
      <c r="D18" s="36">
        <f>-D13</f>
        <v>62790</v>
      </c>
      <c r="E18" s="36">
        <f t="shared" ref="E18:N18" si="5">-E13</f>
        <v>62796</v>
      </c>
      <c r="F18" s="36">
        <f t="shared" si="5"/>
        <v>62796</v>
      </c>
      <c r="G18" s="36">
        <f t="shared" si="5"/>
        <v>62796</v>
      </c>
      <c r="H18" s="36">
        <f t="shared" si="5"/>
        <v>62796</v>
      </c>
      <c r="I18" s="36">
        <f t="shared" si="5"/>
        <v>62796</v>
      </c>
      <c r="J18" s="36">
        <f t="shared" si="5"/>
        <v>62796</v>
      </c>
      <c r="K18" s="36">
        <f t="shared" si="5"/>
        <v>62796</v>
      </c>
      <c r="L18" s="36">
        <f t="shared" si="5"/>
        <v>62796</v>
      </c>
      <c r="M18" s="36">
        <f t="shared" si="5"/>
        <v>62796</v>
      </c>
      <c r="N18" s="36">
        <f t="shared" si="5"/>
        <v>62796</v>
      </c>
      <c r="O18" s="177">
        <f>-O13</f>
        <v>62796</v>
      </c>
      <c r="P18" s="91">
        <f>-P13</f>
        <v>753546</v>
      </c>
      <c r="R18" s="6">
        <f>R16-R17</f>
        <v>-21291.620000000112</v>
      </c>
    </row>
    <row r="19" spans="1:19" s="6" customFormat="1" ht="12.75">
      <c r="A19" s="119">
        <v>10</v>
      </c>
      <c r="B19" s="32" t="s">
        <v>59</v>
      </c>
      <c r="C19" s="29"/>
      <c r="D19" s="37"/>
      <c r="E19" s="37"/>
      <c r="F19" s="37"/>
      <c r="G19" s="37"/>
      <c r="H19" s="37"/>
      <c r="I19" s="37"/>
      <c r="J19" s="38"/>
      <c r="K19" s="39"/>
      <c r="L19" s="40"/>
      <c r="M19" s="41"/>
      <c r="N19" s="42"/>
      <c r="O19" s="42"/>
      <c r="P19" s="43">
        <f>SUM(D19:O19)</f>
        <v>0</v>
      </c>
    </row>
    <row r="20" spans="1:19" s="6" customFormat="1" ht="45.75" thickBot="1">
      <c r="A20" s="120">
        <v>11</v>
      </c>
      <c r="B20" s="44" t="s">
        <v>34</v>
      </c>
      <c r="C20" s="104" t="s">
        <v>35</v>
      </c>
      <c r="D20" s="87">
        <f t="shared" ref="D20:O20" si="6">ROUND(SUM(D15:D19),2)</f>
        <v>-1619108.9</v>
      </c>
      <c r="E20" s="87">
        <f t="shared" si="6"/>
        <v>-2464541.9</v>
      </c>
      <c r="F20" s="87">
        <f t="shared" si="6"/>
        <v>-2278515.9</v>
      </c>
      <c r="G20" s="87">
        <f t="shared" si="6"/>
        <v>-2574802.9</v>
      </c>
      <c r="H20" s="87">
        <f t="shared" si="6"/>
        <v>-2798563.9</v>
      </c>
      <c r="I20" s="87">
        <f t="shared" si="6"/>
        <v>-2045607.9</v>
      </c>
      <c r="J20" s="87">
        <f t="shared" si="6"/>
        <v>-1505981.9</v>
      </c>
      <c r="K20" s="87">
        <f t="shared" si="6"/>
        <v>-871827.9</v>
      </c>
      <c r="L20" s="87">
        <f t="shared" si="6"/>
        <v>-304859.90000000002</v>
      </c>
      <c r="M20" s="87">
        <f t="shared" si="6"/>
        <v>427045.1</v>
      </c>
      <c r="N20" s="87">
        <f t="shared" si="6"/>
        <v>1466364.1</v>
      </c>
      <c r="O20" s="87">
        <f t="shared" si="6"/>
        <v>1532388.1</v>
      </c>
      <c r="P20" s="89">
        <f>P15+P16+P17+P18+P19</f>
        <v>1532387.1</v>
      </c>
      <c r="R20" s="45"/>
      <c r="S20" s="46" t="s">
        <v>36</v>
      </c>
    </row>
    <row r="21" spans="1:19" s="6" customFormat="1" ht="7.5" customHeight="1" thickTop="1">
      <c r="A21" s="108"/>
      <c r="B21" s="47"/>
      <c r="C21" s="109"/>
      <c r="D21" s="48"/>
      <c r="E21" s="48"/>
      <c r="F21" s="48"/>
      <c r="G21" s="48"/>
      <c r="H21" s="48"/>
      <c r="I21" s="48"/>
      <c r="J21" s="49"/>
      <c r="K21" s="50"/>
      <c r="L21" s="50"/>
      <c r="M21" s="51"/>
      <c r="N21" s="52"/>
      <c r="O21" s="52"/>
      <c r="P21" s="53"/>
      <c r="R21" s="45"/>
      <c r="S21" s="46"/>
    </row>
    <row r="22" spans="1:19" s="6" customFormat="1" ht="12.75">
      <c r="A22" s="115"/>
      <c r="B22" s="54" t="s">
        <v>37</v>
      </c>
      <c r="C22" s="110"/>
      <c r="D22" s="55"/>
      <c r="E22" s="56"/>
      <c r="F22" s="56"/>
      <c r="G22" s="56"/>
      <c r="H22" s="56"/>
      <c r="I22" s="56"/>
      <c r="J22" s="57"/>
      <c r="K22" s="58"/>
      <c r="L22" s="59"/>
      <c r="M22" s="60"/>
      <c r="N22" s="56"/>
      <c r="O22" s="61"/>
      <c r="P22" s="27"/>
    </row>
    <row r="23" spans="1:19" s="6" customFormat="1" ht="12.75">
      <c r="A23" s="116">
        <v>12</v>
      </c>
      <c r="B23" s="62" t="s">
        <v>38</v>
      </c>
      <c r="C23" s="111" t="s">
        <v>39</v>
      </c>
      <c r="D23" s="63">
        <f>D17</f>
        <v>-1608250.9</v>
      </c>
      <c r="E23" s="63">
        <f>E17</f>
        <v>-1619108.9</v>
      </c>
      <c r="F23" s="63">
        <f t="shared" ref="F23:O23" si="7">F17</f>
        <v>-2464541.9</v>
      </c>
      <c r="G23" s="63">
        <f t="shared" si="7"/>
        <v>-2278515.9</v>
      </c>
      <c r="H23" s="63">
        <f t="shared" si="7"/>
        <v>-2574802.9</v>
      </c>
      <c r="I23" s="63">
        <f t="shared" si="7"/>
        <v>-2798563.9</v>
      </c>
      <c r="J23" s="63">
        <f t="shared" si="7"/>
        <v>-2045607.9</v>
      </c>
      <c r="K23" s="63">
        <f t="shared" si="7"/>
        <v>-1505981.9</v>
      </c>
      <c r="L23" s="63">
        <f t="shared" si="7"/>
        <v>-871827.9</v>
      </c>
      <c r="M23" s="63">
        <f t="shared" si="7"/>
        <v>-304859.90000000002</v>
      </c>
      <c r="N23" s="63">
        <f t="shared" si="7"/>
        <v>427045.1</v>
      </c>
      <c r="O23" s="63">
        <f t="shared" si="7"/>
        <v>1466364.1</v>
      </c>
      <c r="P23" s="90">
        <f>P17</f>
        <v>-1608250.9</v>
      </c>
    </row>
    <row r="24" spans="1:19" s="6" customFormat="1" ht="33.75">
      <c r="A24" s="117">
        <v>13</v>
      </c>
      <c r="B24" s="28" t="s">
        <v>40</v>
      </c>
      <c r="C24" s="112" t="s">
        <v>41</v>
      </c>
      <c r="D24" s="64">
        <f t="shared" ref="D24:O24" si="8">D23+D15+D18</f>
        <v>-1616963.9</v>
      </c>
      <c r="E24" s="64">
        <f t="shared" si="8"/>
        <v>-2461909.9</v>
      </c>
      <c r="F24" s="64">
        <f t="shared" si="8"/>
        <v>-2275126.9</v>
      </c>
      <c r="G24" s="64">
        <f>G23+G15+G18</f>
        <v>-2572643.9</v>
      </c>
      <c r="H24" s="64">
        <f t="shared" si="8"/>
        <v>-2798187.9</v>
      </c>
      <c r="I24" s="64">
        <f t="shared" si="8"/>
        <v>-2045389.9</v>
      </c>
      <c r="J24" s="64">
        <f t="shared" si="8"/>
        <v>-1505839.9</v>
      </c>
      <c r="K24" s="64">
        <f t="shared" si="8"/>
        <v>-871732.89999999991</v>
      </c>
      <c r="L24" s="64">
        <f>L23+L15+L18</f>
        <v>-304818.90000000002</v>
      </c>
      <c r="M24" s="64">
        <f t="shared" si="8"/>
        <v>427041.1</v>
      </c>
      <c r="N24" s="64">
        <f t="shared" si="8"/>
        <v>1466288.1</v>
      </c>
      <c r="O24" s="64">
        <f t="shared" si="8"/>
        <v>1532268.1</v>
      </c>
      <c r="P24" s="94">
        <f>P23+P15-P13</f>
        <v>1543384.1</v>
      </c>
    </row>
    <row r="25" spans="1:19" s="6" customFormat="1" ht="33.75">
      <c r="A25" s="117">
        <v>14</v>
      </c>
      <c r="B25" s="28" t="s">
        <v>42</v>
      </c>
      <c r="C25" s="112" t="s">
        <v>43</v>
      </c>
      <c r="D25" s="65">
        <f t="shared" ref="D25:O25" si="9">D23+D24</f>
        <v>-3225214.8</v>
      </c>
      <c r="E25" s="65">
        <f t="shared" si="9"/>
        <v>-4081018.8</v>
      </c>
      <c r="F25" s="65">
        <f t="shared" si="9"/>
        <v>-4739668.8</v>
      </c>
      <c r="G25" s="65">
        <f t="shared" si="9"/>
        <v>-4851159.8</v>
      </c>
      <c r="H25" s="65">
        <f t="shared" si="9"/>
        <v>-5372990.7999999998</v>
      </c>
      <c r="I25" s="65">
        <f t="shared" si="9"/>
        <v>-4843953.8</v>
      </c>
      <c r="J25" s="65">
        <f t="shared" si="9"/>
        <v>-3551447.8</v>
      </c>
      <c r="K25" s="65">
        <f t="shared" si="9"/>
        <v>-2377714.7999999998</v>
      </c>
      <c r="L25" s="65">
        <f t="shared" si="9"/>
        <v>-1176646.8</v>
      </c>
      <c r="M25" s="65">
        <f t="shared" si="9"/>
        <v>122181.19999999995</v>
      </c>
      <c r="N25" s="65">
        <f t="shared" si="9"/>
        <v>1893333.2000000002</v>
      </c>
      <c r="O25" s="65">
        <f t="shared" si="9"/>
        <v>2998632.2</v>
      </c>
      <c r="P25" s="95">
        <f>P23+P24</f>
        <v>-64866.799999999814</v>
      </c>
    </row>
    <row r="26" spans="1:19" s="6" customFormat="1" ht="22.5">
      <c r="A26" s="117">
        <v>15</v>
      </c>
      <c r="B26" s="28" t="s">
        <v>44</v>
      </c>
      <c r="C26" s="113" t="s">
        <v>45</v>
      </c>
      <c r="D26" s="63">
        <f t="shared" ref="D26:O26" si="10">D25*0.5</f>
        <v>-1612607.4</v>
      </c>
      <c r="E26" s="63">
        <f t="shared" si="10"/>
        <v>-2040509.4</v>
      </c>
      <c r="F26" s="63">
        <f t="shared" si="10"/>
        <v>-2369834.4</v>
      </c>
      <c r="G26" s="63">
        <f t="shared" si="10"/>
        <v>-2425579.9</v>
      </c>
      <c r="H26" s="63">
        <f>H25*0.5</f>
        <v>-2686495.4</v>
      </c>
      <c r="I26" s="63">
        <f t="shared" si="10"/>
        <v>-2421976.9</v>
      </c>
      <c r="J26" s="63">
        <f t="shared" si="10"/>
        <v>-1775723.9</v>
      </c>
      <c r="K26" s="63">
        <f t="shared" si="10"/>
        <v>-1188857.3999999999</v>
      </c>
      <c r="L26" s="63">
        <f t="shared" si="10"/>
        <v>-588323.4</v>
      </c>
      <c r="M26" s="63">
        <f>M25*0.5</f>
        <v>61090.599999999977</v>
      </c>
      <c r="N26" s="63">
        <f t="shared" si="10"/>
        <v>946666.60000000009</v>
      </c>
      <c r="O26" s="63">
        <f t="shared" si="10"/>
        <v>1499316.1</v>
      </c>
      <c r="P26" s="66">
        <f>ROUND(P25/2,2)</f>
        <v>-32433.4</v>
      </c>
    </row>
    <row r="27" spans="1:19" s="6" customFormat="1" ht="12.75">
      <c r="A27" s="117">
        <v>16</v>
      </c>
      <c r="B27" s="28" t="s">
        <v>46</v>
      </c>
      <c r="C27" s="112"/>
      <c r="D27" s="85">
        <v>1.5900000000000001E-2</v>
      </c>
      <c r="E27" s="67">
        <f t="shared" ref="E27:N27" si="11">+D28</f>
        <v>1.5900000000000001E-2</v>
      </c>
      <c r="F27" s="67">
        <f t="shared" si="11"/>
        <v>1.5100000000000001E-2</v>
      </c>
      <c r="G27" s="67">
        <f t="shared" si="11"/>
        <v>1.9099999999999999E-2</v>
      </c>
      <c r="H27" s="67">
        <f>G28</f>
        <v>2.2000000000000001E-3</v>
      </c>
      <c r="I27" s="67">
        <f>H28</f>
        <v>1.1000000000000001E-3</v>
      </c>
      <c r="J27" s="67">
        <f t="shared" si="11"/>
        <v>1E-3</v>
      </c>
      <c r="K27" s="67">
        <f t="shared" si="11"/>
        <v>1E-3</v>
      </c>
      <c r="L27" s="67">
        <f t="shared" si="11"/>
        <v>8.0000000000000004E-4</v>
      </c>
      <c r="M27" s="67">
        <f t="shared" si="11"/>
        <v>8.0000000000000004E-4</v>
      </c>
      <c r="N27" s="67">
        <f t="shared" si="11"/>
        <v>8.9999999999999998E-4</v>
      </c>
      <c r="O27" s="67">
        <f>N28</f>
        <v>8.9999999999999998E-4</v>
      </c>
      <c r="P27" s="68"/>
    </row>
    <row r="28" spans="1:19" s="6" customFormat="1" ht="25.5">
      <c r="A28" s="117">
        <v>17</v>
      </c>
      <c r="B28" s="28" t="s">
        <v>47</v>
      </c>
      <c r="C28" s="112"/>
      <c r="D28" s="132">
        <v>1.5900000000000001E-2</v>
      </c>
      <c r="E28" s="133">
        <v>1.5100000000000001E-2</v>
      </c>
      <c r="F28" s="134">
        <v>1.9099999999999999E-2</v>
      </c>
      <c r="G28" s="133">
        <v>2.2000000000000001E-3</v>
      </c>
      <c r="H28" s="133">
        <v>1.1000000000000001E-3</v>
      </c>
      <c r="I28" s="133">
        <v>1E-3</v>
      </c>
      <c r="J28" s="133">
        <v>1E-3</v>
      </c>
      <c r="K28" s="133">
        <v>8.0000000000000004E-4</v>
      </c>
      <c r="L28" s="133">
        <v>8.0000000000000004E-4</v>
      </c>
      <c r="M28" s="133">
        <v>8.9999999999999998E-4</v>
      </c>
      <c r="N28" s="133">
        <v>8.9999999999999998E-4</v>
      </c>
      <c r="O28" s="133">
        <v>8.9999999999999998E-4</v>
      </c>
      <c r="P28" s="69"/>
    </row>
    <row r="29" spans="1:19" s="6" customFormat="1" ht="33.75">
      <c r="A29" s="117">
        <v>18</v>
      </c>
      <c r="B29" s="28" t="s">
        <v>18</v>
      </c>
      <c r="C29" s="112" t="s">
        <v>48</v>
      </c>
      <c r="D29" s="70">
        <f t="shared" ref="D29:N29" si="12">D27+D28</f>
        <v>3.1800000000000002E-2</v>
      </c>
      <c r="E29" s="70">
        <f>E27+E28</f>
        <v>3.1E-2</v>
      </c>
      <c r="F29" s="70">
        <f t="shared" si="12"/>
        <v>3.4200000000000001E-2</v>
      </c>
      <c r="G29" s="70">
        <f t="shared" si="12"/>
        <v>2.1299999999999999E-2</v>
      </c>
      <c r="H29" s="70">
        <f t="shared" si="12"/>
        <v>3.3E-3</v>
      </c>
      <c r="I29" s="70">
        <f t="shared" si="12"/>
        <v>2.1000000000000003E-3</v>
      </c>
      <c r="J29" s="70">
        <f t="shared" si="12"/>
        <v>2E-3</v>
      </c>
      <c r="K29" s="70">
        <f t="shared" si="12"/>
        <v>1.8E-3</v>
      </c>
      <c r="L29" s="70">
        <f t="shared" si="12"/>
        <v>1.6000000000000001E-3</v>
      </c>
      <c r="M29" s="70">
        <f t="shared" si="12"/>
        <v>1.7000000000000001E-3</v>
      </c>
      <c r="N29" s="70">
        <f t="shared" si="12"/>
        <v>1.8E-3</v>
      </c>
      <c r="O29" s="70">
        <f>O27+O28</f>
        <v>1.8E-3</v>
      </c>
      <c r="P29" s="71"/>
    </row>
    <row r="30" spans="1:19" s="6" customFormat="1" ht="22.5">
      <c r="A30" s="117">
        <v>19</v>
      </c>
      <c r="B30" s="28" t="s">
        <v>44</v>
      </c>
      <c r="C30" s="113" t="s">
        <v>49</v>
      </c>
      <c r="D30" s="72">
        <f t="shared" ref="D30:O30" si="13">ROUND((D29/2),5)</f>
        <v>1.5900000000000001E-2</v>
      </c>
      <c r="E30" s="72">
        <f t="shared" si="13"/>
        <v>1.55E-2</v>
      </c>
      <c r="F30" s="72">
        <f t="shared" si="13"/>
        <v>1.7100000000000001E-2</v>
      </c>
      <c r="G30" s="72">
        <f t="shared" si="13"/>
        <v>1.065E-2</v>
      </c>
      <c r="H30" s="72">
        <f t="shared" si="13"/>
        <v>1.65E-3</v>
      </c>
      <c r="I30" s="72">
        <f t="shared" si="13"/>
        <v>1.0499999999999999E-3</v>
      </c>
      <c r="J30" s="72">
        <f t="shared" si="13"/>
        <v>1E-3</v>
      </c>
      <c r="K30" s="72">
        <f t="shared" si="13"/>
        <v>8.9999999999999998E-4</v>
      </c>
      <c r="L30" s="72">
        <f t="shared" si="13"/>
        <v>8.0000000000000004E-4</v>
      </c>
      <c r="M30" s="72">
        <f t="shared" si="13"/>
        <v>8.4999999999999995E-4</v>
      </c>
      <c r="N30" s="72">
        <f t="shared" si="13"/>
        <v>8.9999999999999998E-4</v>
      </c>
      <c r="O30" s="72">
        <f t="shared" si="13"/>
        <v>8.9999999999999998E-4</v>
      </c>
      <c r="P30" s="73"/>
    </row>
    <row r="31" spans="1:19" s="6" customFormat="1" ht="22.5">
      <c r="A31" s="117">
        <v>20</v>
      </c>
      <c r="B31" s="28" t="s">
        <v>50</v>
      </c>
      <c r="C31" s="112" t="s">
        <v>51</v>
      </c>
      <c r="D31" s="74">
        <f t="shared" ref="D31:O31" si="14">ROUND((D30/12),5)</f>
        <v>1.33E-3</v>
      </c>
      <c r="E31" s="74">
        <f t="shared" si="14"/>
        <v>1.2899999999999999E-3</v>
      </c>
      <c r="F31" s="74">
        <f t="shared" si="14"/>
        <v>1.4300000000000001E-3</v>
      </c>
      <c r="G31" s="74">
        <f t="shared" si="14"/>
        <v>8.8999999999999995E-4</v>
      </c>
      <c r="H31" s="74">
        <f t="shared" si="14"/>
        <v>1.3999999999999999E-4</v>
      </c>
      <c r="I31" s="74">
        <f t="shared" si="14"/>
        <v>9.0000000000000006E-5</v>
      </c>
      <c r="J31" s="74">
        <f t="shared" si="14"/>
        <v>8.0000000000000007E-5</v>
      </c>
      <c r="K31" s="74">
        <f t="shared" si="14"/>
        <v>8.0000000000000007E-5</v>
      </c>
      <c r="L31" s="74">
        <f t="shared" si="14"/>
        <v>6.9999999999999994E-5</v>
      </c>
      <c r="M31" s="74">
        <f t="shared" si="14"/>
        <v>6.9999999999999994E-5</v>
      </c>
      <c r="N31" s="74">
        <f t="shared" si="14"/>
        <v>8.0000000000000007E-5</v>
      </c>
      <c r="O31" s="74">
        <f t="shared" si="14"/>
        <v>8.0000000000000007E-5</v>
      </c>
      <c r="P31" s="75"/>
    </row>
    <row r="32" spans="1:19" s="6" customFormat="1" ht="34.5" thickBot="1">
      <c r="A32" s="118">
        <v>21</v>
      </c>
      <c r="B32" s="76" t="s">
        <v>37</v>
      </c>
      <c r="C32" s="114" t="s">
        <v>52</v>
      </c>
      <c r="D32" s="77">
        <f t="shared" ref="D32:K32" si="15">ROUND(D26*D31,0)</f>
        <v>-2145</v>
      </c>
      <c r="E32" s="77">
        <f t="shared" si="15"/>
        <v>-2632</v>
      </c>
      <c r="F32" s="77">
        <f t="shared" si="15"/>
        <v>-3389</v>
      </c>
      <c r="G32" s="77">
        <f t="shared" si="15"/>
        <v>-2159</v>
      </c>
      <c r="H32" s="77">
        <f t="shared" si="15"/>
        <v>-376</v>
      </c>
      <c r="I32" s="77">
        <f t="shared" si="15"/>
        <v>-218</v>
      </c>
      <c r="J32" s="77">
        <f t="shared" si="15"/>
        <v>-142</v>
      </c>
      <c r="K32" s="77">
        <f t="shared" si="15"/>
        <v>-95</v>
      </c>
      <c r="L32" s="77">
        <f>ROUND(L26*L31,0)</f>
        <v>-41</v>
      </c>
      <c r="M32" s="77">
        <f>ROUND(M26*M31,0)</f>
        <v>4</v>
      </c>
      <c r="N32" s="77">
        <f>ROUND(N26*N31,0)</f>
        <v>76</v>
      </c>
      <c r="O32" s="77">
        <f>ROUND(O26*O31,0)</f>
        <v>120</v>
      </c>
      <c r="P32" s="78">
        <f>SUM(D32:O32)</f>
        <v>-10997</v>
      </c>
    </row>
    <row r="34" spans="1:18" s="97" customFormat="1">
      <c r="B34" s="97" t="s">
        <v>53</v>
      </c>
      <c r="D34" s="135">
        <v>-1014918</v>
      </c>
      <c r="E34" s="135">
        <v>-1037770</v>
      </c>
      <c r="F34" s="135">
        <v>-918338</v>
      </c>
      <c r="G34" s="135">
        <v>-712425</v>
      </c>
      <c r="H34" s="135">
        <v>-641653</v>
      </c>
      <c r="I34" s="135">
        <v>-549077</v>
      </c>
      <c r="J34" s="135">
        <v>-488094</v>
      </c>
      <c r="K34" s="135">
        <v>-453998</v>
      </c>
      <c r="L34" s="136">
        <v>-517712</v>
      </c>
      <c r="M34" s="135">
        <v>-627649</v>
      </c>
      <c r="N34" s="135">
        <v>-804019</v>
      </c>
      <c r="O34" s="135">
        <v>-1188774</v>
      </c>
      <c r="P34" s="98"/>
    </row>
    <row r="35" spans="1:18" s="97" customFormat="1">
      <c r="B35" s="97" t="s">
        <v>62</v>
      </c>
      <c r="D35" s="135">
        <f>-34032-13537</f>
        <v>-47569</v>
      </c>
      <c r="E35" s="135">
        <f>-47569-14583</f>
        <v>-62152</v>
      </c>
      <c r="F35" s="135">
        <f>-47569-14583-15171</f>
        <v>-77323</v>
      </c>
      <c r="G35" s="135">
        <f>-47569-14583-15171-7425</f>
        <v>-84748</v>
      </c>
      <c r="H35" s="135">
        <f>-47569-14583-15171-7425-11009</f>
        <v>-95757</v>
      </c>
      <c r="I35" s="135">
        <f>-47569-14583-15171-7425-11009-6404</f>
        <v>-102161</v>
      </c>
      <c r="J35" s="135">
        <f>-47569-14583-15171-7425-11009-6404-5644</f>
        <v>-107805</v>
      </c>
      <c r="K35" s="135">
        <f>-47569-14583-15171-7425-11009-6404-5644-5993</f>
        <v>-113798</v>
      </c>
      <c r="L35" s="135">
        <f>-113798-8263</f>
        <v>-122061</v>
      </c>
      <c r="M35" s="135">
        <f>-122061-10211</f>
        <v>-132272</v>
      </c>
      <c r="N35" s="135">
        <f>-122061-10211-9414</f>
        <v>-141686</v>
      </c>
      <c r="O35" s="135">
        <f>-141686-22632</f>
        <v>-164318</v>
      </c>
      <c r="P35" s="98"/>
    </row>
    <row r="36" spans="1:18" s="97" customFormat="1">
      <c r="B36" s="97" t="s">
        <v>61</v>
      </c>
      <c r="D36" s="99">
        <f t="shared" ref="D36:O36" si="16">+D20+D34+D35</f>
        <v>-2681595.9</v>
      </c>
      <c r="E36" s="99">
        <f t="shared" si="16"/>
        <v>-3564463.9</v>
      </c>
      <c r="F36" s="99">
        <f t="shared" si="16"/>
        <v>-3274176.9</v>
      </c>
      <c r="G36" s="99">
        <f t="shared" si="16"/>
        <v>-3371975.9</v>
      </c>
      <c r="H36" s="99">
        <f t="shared" si="16"/>
        <v>-3535973.9</v>
      </c>
      <c r="I36" s="99">
        <f t="shared" si="16"/>
        <v>-2696845.9</v>
      </c>
      <c r="J36" s="164">
        <f>+J20+J34+J35</f>
        <v>-2101880.9</v>
      </c>
      <c r="K36" s="99">
        <f t="shared" si="16"/>
        <v>-1439623.9</v>
      </c>
      <c r="L36" s="99">
        <f t="shared" si="16"/>
        <v>-944632.9</v>
      </c>
      <c r="M36" s="99">
        <f t="shared" si="16"/>
        <v>-332875.90000000002</v>
      </c>
      <c r="N36" s="99">
        <f t="shared" si="16"/>
        <v>520659.10000000009</v>
      </c>
      <c r="O36" s="178">
        <f t="shared" si="16"/>
        <v>179296.10000000009</v>
      </c>
      <c r="P36" s="99"/>
    </row>
    <row r="37" spans="1:18" s="97" customFormat="1">
      <c r="B37" s="97" t="s">
        <v>57</v>
      </c>
      <c r="D37" s="135">
        <v>-2681595.9</v>
      </c>
      <c r="E37" s="135">
        <v>-3564463.9</v>
      </c>
      <c r="F37" s="135">
        <v>-3274176.9</v>
      </c>
      <c r="G37" s="135">
        <v>-3371975.9</v>
      </c>
      <c r="H37" s="135">
        <v>-3535932.9</v>
      </c>
      <c r="I37" s="135">
        <v>-2696845.9</v>
      </c>
      <c r="J37" s="135">
        <v>-2101880.9</v>
      </c>
      <c r="K37" s="136">
        <v>-1439623.9</v>
      </c>
      <c r="L37" s="135">
        <v>-944632.9</v>
      </c>
      <c r="M37" s="135">
        <v>-332875.90000000002</v>
      </c>
      <c r="N37" s="135">
        <v>520659.1</v>
      </c>
      <c r="O37" s="179">
        <v>179296.1</v>
      </c>
      <c r="P37" s="98"/>
    </row>
    <row r="38" spans="1:18" s="97" customFormat="1" ht="12.75" thickBot="1">
      <c r="B38" s="100" t="s">
        <v>54</v>
      </c>
      <c r="D38" s="101">
        <f>IF(ISBLANK(D37),"",+D36-D37)</f>
        <v>0</v>
      </c>
      <c r="E38" s="101">
        <f>IF(ISBLANK(E37),"",+E36-E37)</f>
        <v>0</v>
      </c>
      <c r="F38" s="101">
        <f t="shared" ref="F38:N38" si="17">IF(ISBLANK(F37),"",+F36-F37)</f>
        <v>0</v>
      </c>
      <c r="G38" s="101">
        <f>IF(ISBLANK(G37),"",+G36-G37)</f>
        <v>0</v>
      </c>
      <c r="H38" s="101">
        <f t="shared" si="17"/>
        <v>-41</v>
      </c>
      <c r="I38" s="101">
        <f t="shared" si="17"/>
        <v>0</v>
      </c>
      <c r="J38" s="101">
        <f t="shared" si="17"/>
        <v>0</v>
      </c>
      <c r="K38" s="101">
        <f t="shared" si="17"/>
        <v>0</v>
      </c>
      <c r="L38" s="101">
        <f t="shared" si="17"/>
        <v>0</v>
      </c>
      <c r="M38" s="101">
        <f t="shared" si="17"/>
        <v>0</v>
      </c>
      <c r="N38" s="101">
        <f t="shared" si="17"/>
        <v>1.1641532182693481E-10</v>
      </c>
      <c r="O38" s="101">
        <f>IF(ISBLANK(O37),"",+O36-O37)</f>
        <v>8.7311491370201111E-11</v>
      </c>
      <c r="P38" s="101"/>
    </row>
    <row r="39" spans="1:18" ht="12.75" thickTop="1">
      <c r="A39" s="137"/>
      <c r="B39" s="138"/>
      <c r="C39" s="139"/>
      <c r="D39" s="140"/>
      <c r="E39" s="140"/>
      <c r="F39" s="140"/>
      <c r="G39" s="140"/>
      <c r="H39" s="140"/>
      <c r="I39" s="140"/>
      <c r="J39" s="141"/>
      <c r="K39" s="140"/>
      <c r="L39" s="140"/>
      <c r="M39" s="140"/>
      <c r="N39" s="140"/>
      <c r="O39" s="155"/>
      <c r="P39" s="96"/>
    </row>
    <row r="40" spans="1:18">
      <c r="A40" s="137"/>
      <c r="B40" s="142"/>
      <c r="C40" s="142"/>
      <c r="D40" s="143"/>
      <c r="E40" s="143"/>
      <c r="F40" s="144"/>
      <c r="G40" s="144"/>
      <c r="H40" s="143"/>
      <c r="I40" s="144"/>
      <c r="J40" s="144"/>
      <c r="K40" s="145"/>
      <c r="L40" s="144"/>
      <c r="M40" s="144"/>
      <c r="N40" s="144"/>
      <c r="O40" s="151"/>
      <c r="P40" s="81" t="s">
        <v>55</v>
      </c>
    </row>
    <row r="41" spans="1:18">
      <c r="A41" s="137"/>
      <c r="B41" s="142"/>
      <c r="C41" s="142"/>
      <c r="D41" s="143"/>
      <c r="E41" s="145"/>
      <c r="F41" s="144"/>
      <c r="G41" s="144"/>
      <c r="H41" s="143"/>
      <c r="I41" s="144"/>
      <c r="J41" s="144"/>
      <c r="K41" s="145"/>
      <c r="L41" s="144"/>
      <c r="M41" s="144"/>
      <c r="N41" s="146" t="s">
        <v>56</v>
      </c>
      <c r="O41" s="152" t="s">
        <v>149</v>
      </c>
      <c r="P41" s="82">
        <f ca="1">NOW()</f>
        <v>44733.344032175926</v>
      </c>
    </row>
    <row r="42" spans="1:18">
      <c r="A42" s="137"/>
      <c r="B42" s="142"/>
      <c r="C42" s="142"/>
      <c r="D42" s="143"/>
      <c r="E42" s="145"/>
      <c r="F42" s="144"/>
      <c r="G42" s="144"/>
      <c r="H42" s="144"/>
      <c r="I42" s="144"/>
      <c r="J42" s="144"/>
      <c r="K42" s="145"/>
      <c r="L42" s="144"/>
      <c r="M42" s="144"/>
      <c r="N42" s="147"/>
      <c r="O42" s="149"/>
      <c r="P42" s="80"/>
    </row>
    <row r="43" spans="1:18" ht="17.25" customHeight="1">
      <c r="A43" s="137"/>
      <c r="B43" s="139"/>
      <c r="C43" s="139"/>
      <c r="D43" s="144"/>
      <c r="E43" s="148"/>
      <c r="F43" s="144"/>
      <c r="G43" s="144"/>
      <c r="H43" s="144"/>
      <c r="I43" s="144"/>
      <c r="J43" s="144"/>
      <c r="K43" s="148"/>
      <c r="L43" s="144"/>
      <c r="M43" s="144"/>
      <c r="N43" s="149"/>
      <c r="O43" s="153"/>
      <c r="P43" s="79"/>
    </row>
    <row r="44" spans="1:18">
      <c r="A44" s="137"/>
      <c r="B44" s="139"/>
      <c r="C44" s="139"/>
      <c r="D44" s="144"/>
      <c r="E44" s="149"/>
      <c r="F44" s="144"/>
      <c r="G44" s="144"/>
      <c r="H44" s="144"/>
      <c r="I44" s="144"/>
      <c r="J44" s="144"/>
      <c r="K44" s="149"/>
      <c r="L44" s="144"/>
      <c r="M44" s="144"/>
      <c r="N44" s="144"/>
      <c r="O44" s="154"/>
      <c r="P44" s="79"/>
    </row>
    <row r="45" spans="1:18">
      <c r="A45" s="137"/>
      <c r="B45" s="139"/>
      <c r="C45" s="139"/>
      <c r="D45" s="144"/>
      <c r="E45" s="149"/>
      <c r="F45" s="144"/>
      <c r="G45" s="144"/>
      <c r="H45" s="144"/>
      <c r="I45" s="144"/>
      <c r="J45" s="144"/>
      <c r="K45" s="149"/>
      <c r="L45" s="144"/>
      <c r="M45" s="144"/>
      <c r="N45" s="144"/>
      <c r="O45" s="144"/>
      <c r="P45" s="79"/>
    </row>
    <row r="46" spans="1:18">
      <c r="A46" s="137"/>
      <c r="B46" s="139"/>
      <c r="C46" s="139"/>
      <c r="D46" s="144"/>
      <c r="E46" s="149"/>
      <c r="F46" s="144"/>
      <c r="G46" s="144"/>
      <c r="H46" s="144"/>
      <c r="I46" s="144"/>
      <c r="J46" s="144"/>
      <c r="K46" s="149"/>
      <c r="L46" s="144"/>
      <c r="M46" s="144"/>
      <c r="N46" s="144"/>
      <c r="O46" s="144"/>
      <c r="P46" s="79"/>
    </row>
    <row r="47" spans="1:18" ht="12.75" thickBot="1">
      <c r="A47" s="137"/>
      <c r="B47" s="139"/>
      <c r="C47" s="139"/>
      <c r="D47" s="144"/>
      <c r="E47" s="148"/>
      <c r="F47" s="144"/>
      <c r="G47" s="144"/>
      <c r="H47" s="144"/>
      <c r="I47" s="144"/>
      <c r="J47" s="144"/>
      <c r="K47" s="148"/>
      <c r="L47" s="144"/>
      <c r="M47" s="144"/>
      <c r="N47" s="139"/>
      <c r="O47" s="139"/>
    </row>
    <row r="48" spans="1:18" ht="15">
      <c r="A48" s="137"/>
      <c r="B48" s="139"/>
      <c r="C48" s="139"/>
      <c r="D48" s="144"/>
      <c r="E48" s="149"/>
      <c r="F48" s="144"/>
      <c r="G48" s="144"/>
      <c r="H48" s="144"/>
      <c r="I48" s="144"/>
      <c r="J48" s="144"/>
      <c r="K48" s="149"/>
      <c r="L48" s="144"/>
      <c r="M48" s="144"/>
      <c r="N48" s="139"/>
      <c r="O48" s="139"/>
      <c r="Q48" s="156" t="s">
        <v>68</v>
      </c>
      <c r="R48" s="157" t="s">
        <v>69</v>
      </c>
    </row>
    <row r="49" spans="1:18" ht="15">
      <c r="A49" s="137"/>
      <c r="B49" s="139"/>
      <c r="C49" s="139"/>
      <c r="D49" s="144"/>
      <c r="E49" s="144"/>
      <c r="F49" s="144"/>
      <c r="G49" s="144"/>
      <c r="H49" s="144"/>
      <c r="I49" s="144"/>
      <c r="J49" s="144"/>
      <c r="K49" s="149"/>
      <c r="L49" s="144"/>
      <c r="M49" s="144"/>
      <c r="N49" s="139"/>
      <c r="O49" s="139"/>
      <c r="Q49" s="158" t="s">
        <v>70</v>
      </c>
      <c r="R49" s="159" t="s">
        <v>71</v>
      </c>
    </row>
    <row r="50" spans="1:18" ht="15">
      <c r="A50" s="137"/>
      <c r="B50" s="139"/>
      <c r="C50" s="139"/>
      <c r="D50" s="144"/>
      <c r="E50" s="144"/>
      <c r="F50" s="144"/>
      <c r="G50" s="144"/>
      <c r="H50" s="144"/>
      <c r="I50" s="144"/>
      <c r="J50" s="144"/>
      <c r="K50" s="149"/>
      <c r="L50" s="144"/>
      <c r="M50" s="144"/>
      <c r="N50" s="144"/>
      <c r="O50" s="144"/>
      <c r="P50" s="79"/>
      <c r="Q50" s="158" t="s">
        <v>72</v>
      </c>
      <c r="R50" s="159" t="s">
        <v>73</v>
      </c>
    </row>
    <row r="51" spans="1:18" ht="15.75" thickBot="1">
      <c r="A51" s="137"/>
      <c r="B51" s="139"/>
      <c r="C51" s="139"/>
      <c r="D51" s="144"/>
      <c r="E51" s="144"/>
      <c r="F51" s="144"/>
      <c r="G51" s="144"/>
      <c r="H51" s="144"/>
      <c r="I51" s="144"/>
      <c r="J51" s="144"/>
      <c r="K51" s="149"/>
      <c r="L51" s="144"/>
      <c r="M51" s="144"/>
      <c r="N51" s="144"/>
      <c r="O51" s="144"/>
      <c r="P51" s="79"/>
      <c r="Q51" s="160" t="s">
        <v>74</v>
      </c>
      <c r="R51" s="161" t="s">
        <v>75</v>
      </c>
    </row>
    <row r="52" spans="1:18">
      <c r="A52" s="137"/>
      <c r="B52" s="139"/>
      <c r="C52" s="139"/>
      <c r="D52" s="144"/>
      <c r="E52" s="144"/>
      <c r="F52" s="144"/>
      <c r="G52" s="144"/>
      <c r="H52" s="144"/>
      <c r="I52" s="144"/>
      <c r="J52" s="144"/>
      <c r="K52" s="149"/>
      <c r="L52" s="144"/>
      <c r="M52" s="144"/>
      <c r="N52" s="144"/>
      <c r="O52" s="144"/>
      <c r="P52" s="79"/>
    </row>
    <row r="53" spans="1:18" ht="12.75" thickBot="1">
      <c r="A53" s="137"/>
      <c r="B53" s="139"/>
      <c r="C53" s="139"/>
      <c r="D53" s="144"/>
      <c r="E53" s="144"/>
      <c r="F53" s="144"/>
      <c r="G53" s="144"/>
      <c r="H53" s="144"/>
      <c r="I53" s="144"/>
      <c r="J53" s="144"/>
      <c r="K53" s="149"/>
      <c r="L53" s="144"/>
      <c r="M53" s="144"/>
      <c r="N53" s="144"/>
      <c r="O53" s="144"/>
      <c r="P53" s="79"/>
    </row>
    <row r="54" spans="1:18" ht="15">
      <c r="A54" s="137"/>
      <c r="B54" s="139"/>
      <c r="C54" s="139"/>
      <c r="D54" s="144"/>
      <c r="E54" s="144"/>
      <c r="F54" s="144"/>
      <c r="G54" s="144"/>
      <c r="H54" s="144"/>
      <c r="I54" s="144"/>
      <c r="J54" s="144"/>
      <c r="K54" s="149"/>
      <c r="L54" s="144"/>
      <c r="M54" s="144"/>
      <c r="N54" s="144"/>
      <c r="O54" s="144"/>
      <c r="P54" s="79"/>
      <c r="Q54" s="156" t="s">
        <v>68</v>
      </c>
      <c r="R54" s="157" t="s">
        <v>69</v>
      </c>
    </row>
    <row r="55" spans="1:18" ht="15">
      <c r="A55" s="137"/>
      <c r="B55" s="139"/>
      <c r="C55" s="139"/>
      <c r="D55" s="144"/>
      <c r="E55" s="144"/>
      <c r="F55" s="144"/>
      <c r="G55" s="144"/>
      <c r="H55" s="144"/>
      <c r="I55" s="144"/>
      <c r="J55" s="144"/>
      <c r="K55" s="149"/>
      <c r="L55" s="144"/>
      <c r="M55" s="144"/>
      <c r="N55" s="144"/>
      <c r="O55" s="144"/>
      <c r="P55" s="79"/>
      <c r="Q55" s="158" t="s">
        <v>70</v>
      </c>
      <c r="R55" s="159" t="s">
        <v>71</v>
      </c>
    </row>
    <row r="56" spans="1:18" ht="15">
      <c r="A56" s="137"/>
      <c r="B56" s="139"/>
      <c r="C56" s="139"/>
      <c r="D56" s="144"/>
      <c r="E56" s="144"/>
      <c r="F56" s="144"/>
      <c r="G56" s="144"/>
      <c r="H56" s="144"/>
      <c r="I56" s="144"/>
      <c r="J56" s="144"/>
      <c r="K56" s="149"/>
      <c r="L56" s="144"/>
      <c r="M56" s="144"/>
      <c r="N56" s="144"/>
      <c r="O56" s="144"/>
      <c r="P56" s="79"/>
      <c r="Q56" s="158" t="s">
        <v>72</v>
      </c>
      <c r="R56" s="162">
        <v>0.05</v>
      </c>
    </row>
    <row r="57" spans="1:18" ht="15.75" thickBot="1">
      <c r="A57" s="137"/>
      <c r="B57" s="139"/>
      <c r="C57" s="139"/>
      <c r="D57" s="144"/>
      <c r="E57" s="144"/>
      <c r="F57" s="144"/>
      <c r="G57" s="144"/>
      <c r="H57" s="144"/>
      <c r="I57" s="144"/>
      <c r="J57" s="144"/>
      <c r="K57" s="149"/>
      <c r="L57" s="144"/>
      <c r="M57" s="144"/>
      <c r="N57" s="144"/>
      <c r="O57" s="144"/>
      <c r="P57" s="79"/>
      <c r="Q57" s="160" t="s">
        <v>74</v>
      </c>
      <c r="R57" s="163">
        <v>0.8</v>
      </c>
    </row>
    <row r="58" spans="1:18">
      <c r="A58" s="137"/>
      <c r="B58" s="139"/>
      <c r="C58" s="139"/>
      <c r="D58" s="144"/>
      <c r="E58" s="144"/>
      <c r="F58" s="144"/>
      <c r="G58" s="144"/>
      <c r="H58" s="144"/>
      <c r="I58" s="144"/>
      <c r="J58" s="144"/>
      <c r="K58" s="149"/>
      <c r="L58" s="144"/>
      <c r="M58" s="144"/>
      <c r="N58" s="144"/>
      <c r="O58" s="144"/>
      <c r="P58" s="79"/>
    </row>
    <row r="59" spans="1:18">
      <c r="A59" s="137"/>
      <c r="B59" s="139"/>
      <c r="C59" s="139"/>
      <c r="D59" s="144"/>
      <c r="E59" s="144"/>
      <c r="F59" s="144"/>
      <c r="G59" s="144"/>
      <c r="H59" s="144"/>
      <c r="I59" s="144"/>
      <c r="J59" s="144"/>
      <c r="K59" s="149"/>
      <c r="L59" s="144"/>
      <c r="M59" s="144"/>
      <c r="N59" s="144"/>
      <c r="O59" s="144"/>
      <c r="P59" s="79"/>
    </row>
    <row r="60" spans="1:18">
      <c r="A60" s="137"/>
      <c r="B60" s="139"/>
      <c r="C60" s="139"/>
      <c r="D60" s="144"/>
      <c r="E60" s="144"/>
      <c r="F60" s="144"/>
      <c r="G60" s="144"/>
      <c r="H60" s="144"/>
      <c r="I60" s="144"/>
      <c r="J60" s="144"/>
      <c r="K60" s="149"/>
      <c r="L60" s="144"/>
      <c r="M60" s="144"/>
      <c r="N60" s="144"/>
      <c r="O60" s="144"/>
      <c r="P60" s="79"/>
    </row>
    <row r="61" spans="1:18">
      <c r="A61" s="137"/>
      <c r="B61" s="139"/>
      <c r="C61" s="139"/>
      <c r="D61" s="144"/>
      <c r="E61" s="144"/>
      <c r="F61" s="144"/>
      <c r="G61" s="144"/>
      <c r="H61" s="144"/>
      <c r="I61" s="144"/>
      <c r="J61" s="144"/>
      <c r="K61" s="149"/>
      <c r="L61" s="144"/>
      <c r="M61" s="144"/>
      <c r="N61" s="144"/>
      <c r="O61" s="144"/>
      <c r="P61" s="79"/>
    </row>
    <row r="62" spans="1:18">
      <c r="A62" s="137"/>
      <c r="B62" s="139"/>
      <c r="C62" s="139"/>
      <c r="D62" s="144"/>
      <c r="E62" s="144"/>
      <c r="F62" s="144"/>
      <c r="G62" s="144"/>
      <c r="H62" s="144"/>
      <c r="I62" s="144"/>
      <c r="J62" s="144"/>
      <c r="K62" s="149"/>
      <c r="L62" s="144"/>
      <c r="M62" s="144"/>
      <c r="N62" s="144"/>
      <c r="O62" s="144"/>
      <c r="P62" s="79"/>
    </row>
    <row r="63" spans="1:18">
      <c r="A63" s="137"/>
      <c r="B63" s="139"/>
      <c r="C63" s="139"/>
      <c r="D63" s="144"/>
      <c r="E63" s="144"/>
      <c r="F63" s="144"/>
      <c r="G63" s="144"/>
      <c r="H63" s="144"/>
      <c r="I63" s="144"/>
      <c r="J63" s="144"/>
      <c r="K63" s="149"/>
      <c r="L63" s="144"/>
      <c r="M63" s="144"/>
      <c r="N63" s="144"/>
      <c r="O63" s="144"/>
      <c r="P63" s="79"/>
    </row>
    <row r="64" spans="1:18">
      <c r="A64" s="137"/>
      <c r="B64" s="139"/>
      <c r="C64" s="139"/>
      <c r="D64" s="144"/>
      <c r="E64" s="144"/>
      <c r="F64" s="144"/>
      <c r="G64" s="144"/>
      <c r="H64" s="144"/>
      <c r="I64" s="144"/>
      <c r="J64" s="144"/>
      <c r="K64" s="149"/>
      <c r="L64" s="144"/>
      <c r="M64" s="144"/>
      <c r="N64" s="144"/>
      <c r="O64" s="144"/>
      <c r="P64" s="79"/>
    </row>
    <row r="65" spans="1:16">
      <c r="A65" s="137"/>
      <c r="B65" s="139"/>
      <c r="C65" s="139"/>
      <c r="D65" s="144"/>
      <c r="E65" s="144"/>
      <c r="F65" s="144"/>
      <c r="G65" s="144"/>
      <c r="H65" s="144"/>
      <c r="I65" s="144"/>
      <c r="J65" s="144"/>
      <c r="K65" s="149"/>
      <c r="L65" s="144"/>
      <c r="M65" s="144"/>
      <c r="N65" s="144"/>
      <c r="O65" s="144"/>
      <c r="P65" s="79"/>
    </row>
    <row r="66" spans="1:16">
      <c r="A66" s="137"/>
      <c r="B66" s="139"/>
      <c r="C66" s="139"/>
      <c r="D66" s="144"/>
      <c r="E66" s="144"/>
      <c r="F66" s="144"/>
      <c r="G66" s="144"/>
      <c r="H66" s="144"/>
      <c r="I66" s="144"/>
      <c r="J66" s="144"/>
      <c r="K66" s="149"/>
      <c r="L66" s="144"/>
      <c r="M66" s="144"/>
      <c r="N66" s="144"/>
      <c r="O66" s="144"/>
      <c r="P66" s="79"/>
    </row>
    <row r="67" spans="1:16">
      <c r="A67" s="137"/>
      <c r="B67" s="139"/>
      <c r="C67" s="139"/>
      <c r="D67" s="144"/>
      <c r="E67" s="144"/>
      <c r="F67" s="144"/>
      <c r="G67" s="144"/>
      <c r="H67" s="144"/>
      <c r="I67" s="144"/>
      <c r="J67" s="144"/>
      <c r="K67" s="149"/>
      <c r="L67" s="144"/>
      <c r="M67" s="144"/>
      <c r="N67" s="144"/>
      <c r="O67" s="144"/>
      <c r="P67" s="79"/>
    </row>
    <row r="68" spans="1:16">
      <c r="A68" s="137"/>
      <c r="B68" s="139"/>
      <c r="C68" s="139"/>
      <c r="D68" s="144"/>
      <c r="E68" s="144"/>
      <c r="F68" s="144"/>
      <c r="G68" s="144"/>
      <c r="H68" s="144"/>
      <c r="I68" s="144"/>
      <c r="J68" s="144"/>
      <c r="K68" s="149"/>
      <c r="L68" s="144"/>
      <c r="M68" s="144"/>
      <c r="N68" s="144"/>
      <c r="O68" s="144"/>
      <c r="P68" s="79"/>
    </row>
    <row r="69" spans="1:16">
      <c r="A69" s="137"/>
      <c r="B69" s="139"/>
      <c r="C69" s="139"/>
      <c r="D69" s="144"/>
      <c r="E69" s="144"/>
      <c r="F69" s="144"/>
      <c r="G69" s="144"/>
      <c r="H69" s="144"/>
      <c r="I69" s="144"/>
      <c r="J69" s="144"/>
      <c r="K69" s="149"/>
      <c r="L69" s="144"/>
      <c r="M69" s="144"/>
      <c r="N69" s="144"/>
      <c r="O69" s="144"/>
      <c r="P69" s="79"/>
    </row>
    <row r="70" spans="1:16">
      <c r="A70" s="137"/>
      <c r="B70" s="139"/>
      <c r="C70" s="139"/>
      <c r="D70" s="144"/>
      <c r="E70" s="144"/>
      <c r="F70" s="144"/>
      <c r="G70" s="144"/>
      <c r="H70" s="144"/>
      <c r="I70" s="144"/>
      <c r="J70" s="144"/>
      <c r="K70" s="149"/>
      <c r="L70" s="144"/>
      <c r="M70" s="144"/>
      <c r="N70" s="144"/>
      <c r="O70" s="144"/>
      <c r="P70" s="79"/>
    </row>
    <row r="71" spans="1:16">
      <c r="A71" s="137"/>
      <c r="B71" s="139"/>
      <c r="C71" s="139"/>
      <c r="D71" s="144"/>
      <c r="E71" s="144"/>
      <c r="F71" s="144"/>
      <c r="G71" s="144"/>
      <c r="H71" s="144"/>
      <c r="I71" s="144"/>
      <c r="J71" s="144"/>
      <c r="K71" s="149"/>
      <c r="L71" s="144"/>
      <c r="M71" s="144"/>
      <c r="N71" s="144"/>
      <c r="O71" s="144"/>
      <c r="P71" s="79"/>
    </row>
    <row r="72" spans="1:16">
      <c r="A72" s="137"/>
      <c r="B72" s="139"/>
      <c r="C72" s="139"/>
      <c r="D72" s="144"/>
      <c r="E72" s="144"/>
      <c r="F72" s="144"/>
      <c r="G72" s="144"/>
      <c r="H72" s="144"/>
      <c r="I72" s="144"/>
      <c r="J72" s="144"/>
      <c r="K72" s="149"/>
      <c r="L72" s="144"/>
      <c r="M72" s="144"/>
      <c r="N72" s="144"/>
      <c r="O72" s="144"/>
      <c r="P72" s="79"/>
    </row>
    <row r="73" spans="1:16">
      <c r="A73" s="137"/>
      <c r="B73" s="139"/>
      <c r="C73" s="139"/>
      <c r="D73" s="144"/>
      <c r="E73" s="144"/>
      <c r="F73" s="144"/>
      <c r="G73" s="144"/>
      <c r="H73" s="144"/>
      <c r="I73" s="144"/>
      <c r="J73" s="144"/>
      <c r="K73" s="149"/>
      <c r="L73" s="144"/>
      <c r="M73" s="144"/>
      <c r="N73" s="144"/>
      <c r="O73" s="144"/>
      <c r="P73" s="79"/>
    </row>
    <row r="74" spans="1:16">
      <c r="A74" s="137"/>
      <c r="B74" s="139"/>
      <c r="C74" s="139"/>
      <c r="D74" s="144"/>
      <c r="E74" s="144"/>
      <c r="F74" s="144"/>
      <c r="G74" s="144"/>
      <c r="H74" s="144"/>
      <c r="I74" s="144"/>
      <c r="J74" s="144"/>
      <c r="K74" s="149"/>
      <c r="L74" s="144"/>
      <c r="M74" s="144"/>
      <c r="N74" s="144"/>
      <c r="O74" s="144"/>
      <c r="P74" s="79"/>
    </row>
    <row r="75" spans="1:16">
      <c r="A75" s="137"/>
      <c r="B75" s="139"/>
      <c r="C75" s="139"/>
      <c r="D75" s="144"/>
      <c r="E75" s="144"/>
      <c r="F75" s="144"/>
      <c r="G75" s="144"/>
      <c r="H75" s="144"/>
      <c r="I75" s="144"/>
      <c r="J75" s="144"/>
      <c r="K75" s="149"/>
      <c r="L75" s="144"/>
      <c r="M75" s="144"/>
      <c r="N75" s="144"/>
      <c r="O75" s="144"/>
      <c r="P75" s="79"/>
    </row>
    <row r="76" spans="1:16">
      <c r="A76" s="137"/>
      <c r="B76" s="139"/>
      <c r="C76" s="139"/>
      <c r="D76" s="144"/>
      <c r="E76" s="144"/>
      <c r="F76" s="144"/>
      <c r="G76" s="144"/>
      <c r="H76" s="144"/>
      <c r="I76" s="144"/>
      <c r="J76" s="144"/>
      <c r="K76" s="149"/>
      <c r="L76" s="144"/>
      <c r="M76" s="144"/>
      <c r="N76" s="144"/>
      <c r="O76" s="144"/>
      <c r="P76" s="79"/>
    </row>
    <row r="77" spans="1:16">
      <c r="A77" s="137"/>
      <c r="B77" s="139"/>
      <c r="C77" s="139"/>
      <c r="D77" s="144"/>
      <c r="E77" s="144"/>
      <c r="F77" s="144"/>
      <c r="G77" s="144"/>
      <c r="H77" s="144"/>
      <c r="I77" s="144"/>
      <c r="J77" s="146" t="s">
        <v>65</v>
      </c>
      <c r="K77" s="144">
        <f>-1882170.74-7001.51-714261.98-727988.03-1492.79+70867.06-131622.88-27875.91-12593-80423.03-21214</f>
        <v>-3535776.8099999996</v>
      </c>
      <c r="L77" s="144"/>
      <c r="M77" s="144"/>
      <c r="N77" s="144"/>
      <c r="O77" s="144"/>
      <c r="P77" s="79"/>
    </row>
    <row r="78" spans="1:16">
      <c r="A78" s="137"/>
      <c r="B78" s="139"/>
      <c r="C78" s="139"/>
      <c r="D78" s="144"/>
      <c r="E78" s="144"/>
      <c r="F78" s="144"/>
      <c r="G78" s="144"/>
      <c r="H78" s="144"/>
      <c r="I78" s="144"/>
      <c r="J78" s="146" t="s">
        <v>64</v>
      </c>
      <c r="K78" s="140">
        <f>O11-K77</f>
        <v>0</v>
      </c>
      <c r="L78" s="144"/>
      <c r="M78" s="144"/>
      <c r="N78" s="144"/>
      <c r="O78" s="144"/>
      <c r="P78" s="79"/>
    </row>
    <row r="79" spans="1:16">
      <c r="A79" s="137"/>
      <c r="B79" s="139"/>
      <c r="C79" s="139"/>
      <c r="D79" s="144"/>
      <c r="E79" s="144"/>
      <c r="F79" s="144"/>
      <c r="G79" s="144"/>
      <c r="H79" s="144"/>
      <c r="I79" s="144"/>
      <c r="J79" s="144"/>
      <c r="K79" s="149"/>
      <c r="L79" s="144"/>
      <c r="M79" s="144"/>
      <c r="N79" s="144"/>
      <c r="O79" s="144"/>
      <c r="P79" s="79"/>
    </row>
    <row r="80" spans="1:16">
      <c r="A80" s="137"/>
      <c r="B80" s="139"/>
      <c r="C80" s="139"/>
      <c r="D80" s="144"/>
      <c r="E80" s="144"/>
      <c r="F80" s="144"/>
      <c r="G80" s="144"/>
      <c r="H80" s="144"/>
      <c r="I80" s="144"/>
      <c r="J80" s="144"/>
      <c r="K80" s="149"/>
      <c r="L80" s="144"/>
      <c r="M80" s="144"/>
      <c r="N80" s="144"/>
      <c r="O80" s="144"/>
      <c r="P80" s="79"/>
    </row>
    <row r="81" spans="1:16">
      <c r="A81" s="137"/>
      <c r="B81" s="139"/>
      <c r="C81" s="139"/>
      <c r="D81" s="144"/>
      <c r="E81" s="144"/>
      <c r="F81" s="144"/>
      <c r="G81" s="144"/>
      <c r="H81" s="144"/>
      <c r="I81" s="144"/>
      <c r="J81" s="144"/>
      <c r="K81" s="149"/>
      <c r="L81" s="144"/>
      <c r="M81" s="144"/>
      <c r="N81" s="144"/>
      <c r="O81" s="144"/>
      <c r="P81" s="79"/>
    </row>
    <row r="82" spans="1:16">
      <c r="A82" s="137"/>
      <c r="B82" s="139"/>
      <c r="C82" s="139"/>
      <c r="D82" s="144"/>
      <c r="E82" s="144"/>
      <c r="F82" s="144"/>
      <c r="G82" s="144"/>
      <c r="H82" s="144"/>
      <c r="I82" s="144"/>
      <c r="J82" s="144"/>
      <c r="K82" s="149"/>
      <c r="L82" s="144"/>
      <c r="M82" s="144"/>
      <c r="N82" s="144"/>
      <c r="O82" s="144"/>
      <c r="P82" s="79"/>
    </row>
    <row r="83" spans="1:16">
      <c r="A83" s="137"/>
      <c r="B83" s="139"/>
      <c r="C83" s="139"/>
      <c r="D83" s="144"/>
      <c r="E83" s="144"/>
      <c r="F83" s="144"/>
      <c r="G83" s="144"/>
      <c r="H83" s="144"/>
      <c r="I83" s="144"/>
      <c r="J83" s="144"/>
      <c r="K83" s="149"/>
      <c r="L83" s="144"/>
      <c r="M83" s="144"/>
      <c r="N83" s="144"/>
      <c r="O83" s="144"/>
      <c r="P83" s="79"/>
    </row>
    <row r="84" spans="1:16">
      <c r="A84" s="137"/>
      <c r="B84" s="139"/>
      <c r="C84" s="139"/>
      <c r="D84" s="144"/>
      <c r="E84" s="144"/>
      <c r="F84" s="144"/>
      <c r="G84" s="144"/>
      <c r="H84" s="144"/>
      <c r="I84" s="144"/>
      <c r="J84" s="144"/>
      <c r="K84" s="149"/>
      <c r="L84" s="144"/>
      <c r="M84" s="144"/>
      <c r="N84" s="144"/>
      <c r="O84" s="144"/>
      <c r="P84" s="79"/>
    </row>
    <row r="85" spans="1:16">
      <c r="A85" s="137"/>
      <c r="B85" s="139"/>
      <c r="C85" s="139"/>
      <c r="D85" s="144"/>
      <c r="E85" s="144"/>
      <c r="F85" s="144"/>
      <c r="G85" s="144"/>
      <c r="H85" s="144"/>
      <c r="I85" s="144"/>
      <c r="J85" s="144"/>
      <c r="K85" s="149"/>
      <c r="L85" s="144"/>
      <c r="M85" s="144"/>
      <c r="N85" s="144"/>
      <c r="O85" s="144"/>
      <c r="P85" s="79"/>
    </row>
    <row r="86" spans="1:16">
      <c r="A86" s="137"/>
      <c r="B86" s="139"/>
      <c r="C86" s="139"/>
      <c r="D86" s="144"/>
      <c r="E86" s="144"/>
      <c r="F86" s="144"/>
      <c r="G86" s="144"/>
      <c r="H86" s="144"/>
      <c r="I86" s="144"/>
      <c r="J86" s="144"/>
      <c r="K86" s="149"/>
      <c r="L86" s="144"/>
      <c r="M86" s="144"/>
      <c r="N86" s="144"/>
      <c r="O86" s="144"/>
      <c r="P86" s="79"/>
    </row>
    <row r="87" spans="1:16">
      <c r="A87" s="137"/>
      <c r="B87" s="139"/>
      <c r="C87" s="139"/>
      <c r="D87" s="144"/>
      <c r="E87" s="144"/>
      <c r="F87" s="144"/>
      <c r="G87" s="144"/>
      <c r="H87" s="144"/>
      <c r="I87" s="144"/>
      <c r="J87" s="144"/>
      <c r="K87" s="149"/>
      <c r="L87" s="144"/>
      <c r="M87" s="144"/>
      <c r="N87" s="144"/>
      <c r="O87" s="144"/>
      <c r="P87" s="79"/>
    </row>
    <row r="88" spans="1:16">
      <c r="A88" s="137"/>
      <c r="B88" s="139"/>
      <c r="C88" s="139"/>
      <c r="D88" s="144"/>
      <c r="E88" s="144"/>
      <c r="F88" s="144"/>
      <c r="G88" s="144"/>
      <c r="H88" s="144"/>
      <c r="I88" s="144"/>
      <c r="J88" s="144"/>
      <c r="K88" s="149"/>
      <c r="L88" s="144"/>
      <c r="M88" s="144"/>
      <c r="N88" s="144"/>
      <c r="O88" s="144"/>
      <c r="P88" s="79"/>
    </row>
    <row r="89" spans="1:16">
      <c r="A89" s="137"/>
      <c r="B89" s="139"/>
      <c r="C89" s="139"/>
      <c r="D89" s="144"/>
      <c r="E89" s="144"/>
      <c r="F89" s="144"/>
      <c r="G89" s="144"/>
      <c r="H89" s="144"/>
      <c r="I89" s="144"/>
      <c r="J89" s="144"/>
      <c r="K89" s="149"/>
      <c r="L89" s="144"/>
      <c r="M89" s="144"/>
      <c r="N89" s="144"/>
      <c r="O89" s="144"/>
      <c r="P89" s="79"/>
    </row>
    <row r="90" spans="1:16">
      <c r="A90" s="137"/>
      <c r="B90" s="139" t="s">
        <v>66</v>
      </c>
      <c r="C90" s="139"/>
      <c r="D90" s="144"/>
      <c r="E90" s="144"/>
      <c r="F90" s="139"/>
      <c r="G90" s="144"/>
      <c r="H90" s="144"/>
      <c r="I90" s="144"/>
      <c r="J90" s="144"/>
      <c r="K90" s="149"/>
      <c r="L90" s="144"/>
      <c r="M90" s="144"/>
      <c r="N90" s="144"/>
      <c r="O90" s="144"/>
      <c r="P90" s="79"/>
    </row>
    <row r="91" spans="1:16">
      <c r="A91" s="137"/>
      <c r="B91" s="139"/>
      <c r="C91" s="139"/>
      <c r="D91" s="144"/>
      <c r="E91" s="144"/>
      <c r="F91" s="139"/>
      <c r="G91" s="144"/>
      <c r="H91" s="144"/>
      <c r="I91" s="144"/>
      <c r="J91" s="144"/>
      <c r="K91" s="149"/>
      <c r="L91" s="144"/>
      <c r="M91" s="144"/>
      <c r="N91" s="144"/>
      <c r="O91" s="144"/>
      <c r="P91" s="79"/>
    </row>
    <row r="92" spans="1:16">
      <c r="A92" s="137"/>
      <c r="B92" s="139"/>
      <c r="C92" s="139"/>
      <c r="D92" s="144"/>
      <c r="E92" s="144"/>
      <c r="F92" s="144"/>
      <c r="G92" s="144"/>
      <c r="H92" s="144"/>
      <c r="I92" s="144"/>
      <c r="J92" s="144"/>
      <c r="K92" s="149"/>
      <c r="L92" s="144"/>
      <c r="M92" s="144"/>
      <c r="N92" s="144"/>
      <c r="O92" s="144"/>
      <c r="P92" s="79"/>
    </row>
    <row r="93" spans="1:16">
      <c r="A93" s="137"/>
      <c r="B93" s="139"/>
      <c r="C93" s="139"/>
      <c r="D93" s="144"/>
      <c r="E93" s="144"/>
      <c r="F93" s="144"/>
      <c r="G93" s="144"/>
      <c r="H93" s="144"/>
      <c r="I93" s="144"/>
      <c r="J93" s="144"/>
      <c r="K93" s="149"/>
      <c r="L93" s="144"/>
      <c r="M93" s="144"/>
      <c r="N93" s="144"/>
      <c r="O93" s="144"/>
      <c r="P93" s="79"/>
    </row>
    <row r="94" spans="1:16">
      <c r="A94" s="137"/>
      <c r="B94" s="139"/>
      <c r="C94" s="139"/>
      <c r="D94" s="144"/>
      <c r="E94" s="144"/>
      <c r="F94" s="144"/>
      <c r="G94" s="144"/>
      <c r="H94" s="144"/>
      <c r="I94" s="144"/>
      <c r="J94" s="144"/>
      <c r="K94" s="149"/>
      <c r="L94" s="144"/>
      <c r="M94" s="144"/>
      <c r="N94" s="144"/>
      <c r="O94" s="144"/>
      <c r="P94" s="79"/>
    </row>
    <row r="95" spans="1:16">
      <c r="A95" s="137"/>
      <c r="B95" s="139"/>
      <c r="C95" s="139"/>
      <c r="D95" s="144"/>
      <c r="E95" s="144"/>
      <c r="F95" s="144"/>
      <c r="G95" s="144"/>
      <c r="H95" s="144"/>
      <c r="I95" s="144"/>
      <c r="J95" s="144"/>
      <c r="K95" s="149"/>
      <c r="L95" s="144"/>
      <c r="M95" s="144"/>
      <c r="N95" s="144"/>
      <c r="O95" s="144"/>
      <c r="P95" s="79"/>
    </row>
    <row r="96" spans="1:16">
      <c r="A96" s="137"/>
      <c r="B96" s="139"/>
      <c r="C96" s="139"/>
      <c r="D96" s="144"/>
      <c r="E96" s="144"/>
      <c r="F96" s="144"/>
      <c r="G96" s="144"/>
      <c r="H96" s="144"/>
      <c r="I96" s="144"/>
      <c r="J96" s="144"/>
      <c r="K96" s="149"/>
      <c r="L96" s="144"/>
      <c r="M96" s="144"/>
      <c r="N96" s="144"/>
      <c r="O96" s="144"/>
      <c r="P96" s="79"/>
    </row>
    <row r="97" spans="1:16">
      <c r="A97" s="137"/>
      <c r="B97" s="139"/>
      <c r="C97" s="139"/>
      <c r="D97" s="144"/>
      <c r="E97" s="144"/>
      <c r="F97" s="144"/>
      <c r="G97" s="144"/>
      <c r="H97" s="144"/>
      <c r="I97" s="144"/>
      <c r="J97" s="144"/>
      <c r="K97" s="149"/>
      <c r="L97" s="144"/>
      <c r="M97" s="144"/>
      <c r="N97" s="144"/>
      <c r="O97" s="144"/>
      <c r="P97" s="79"/>
    </row>
    <row r="98" spans="1:16">
      <c r="A98" s="137"/>
      <c r="B98" s="139"/>
      <c r="C98" s="139"/>
      <c r="D98" s="144"/>
      <c r="E98" s="144"/>
      <c r="F98" s="144"/>
      <c r="G98" s="144"/>
      <c r="H98" s="144"/>
      <c r="I98" s="144"/>
      <c r="J98" s="144"/>
      <c r="K98" s="149"/>
      <c r="L98" s="144"/>
      <c r="M98" s="144"/>
      <c r="N98" s="144"/>
      <c r="O98" s="144"/>
      <c r="P98" s="79"/>
    </row>
    <row r="99" spans="1:16">
      <c r="A99" s="137"/>
      <c r="B99" s="139"/>
      <c r="C99" s="139"/>
      <c r="D99" s="144"/>
      <c r="E99" s="144"/>
      <c r="F99" s="144"/>
      <c r="G99" s="144"/>
      <c r="H99" s="144"/>
      <c r="I99" s="144"/>
      <c r="J99" s="144"/>
      <c r="K99" s="149"/>
      <c r="L99" s="144"/>
      <c r="M99" s="144"/>
      <c r="N99" s="144"/>
      <c r="O99" s="144"/>
      <c r="P99" s="79"/>
    </row>
    <row r="100" spans="1:16">
      <c r="A100" s="137"/>
      <c r="B100" s="139"/>
      <c r="C100" s="139"/>
      <c r="D100" s="144"/>
      <c r="E100" s="144"/>
      <c r="F100" s="144"/>
      <c r="G100" s="144"/>
      <c r="H100" s="144"/>
      <c r="I100" s="144"/>
      <c r="J100" s="144"/>
      <c r="K100" s="149"/>
      <c r="L100" s="144"/>
      <c r="M100" s="144"/>
      <c r="N100" s="144"/>
      <c r="O100" s="144"/>
      <c r="P100" s="79"/>
    </row>
    <row r="101" spans="1:16">
      <c r="A101" s="137"/>
      <c r="B101" s="139"/>
      <c r="C101" s="139"/>
      <c r="D101" s="144"/>
      <c r="E101" s="144"/>
      <c r="F101" s="144"/>
      <c r="G101" s="144"/>
      <c r="H101" s="144"/>
      <c r="I101" s="144"/>
      <c r="J101" s="144"/>
      <c r="K101" s="149"/>
      <c r="L101" s="144"/>
      <c r="M101" s="144"/>
      <c r="N101" s="144"/>
      <c r="O101" s="144"/>
      <c r="P101" s="79"/>
    </row>
    <row r="102" spans="1:16">
      <c r="A102" s="137"/>
      <c r="B102" s="139"/>
      <c r="C102" s="139"/>
      <c r="D102" s="144"/>
      <c r="E102" s="144"/>
      <c r="F102" s="144"/>
      <c r="G102" s="144"/>
      <c r="H102" s="144"/>
      <c r="I102" s="144"/>
      <c r="J102" s="144"/>
      <c r="K102" s="149"/>
      <c r="L102" s="144"/>
      <c r="M102" s="144"/>
      <c r="N102" s="144"/>
      <c r="O102" s="144"/>
      <c r="P102" s="79"/>
    </row>
    <row r="103" spans="1:16">
      <c r="A103" s="137"/>
      <c r="B103" s="139"/>
      <c r="C103" s="139"/>
      <c r="D103" s="144"/>
      <c r="E103" s="144"/>
      <c r="F103" s="144"/>
      <c r="G103" s="144"/>
      <c r="H103" s="144"/>
      <c r="I103" s="144"/>
      <c r="J103" s="144"/>
      <c r="K103" s="149"/>
      <c r="L103" s="144"/>
      <c r="M103" s="144"/>
      <c r="N103" s="144"/>
      <c r="O103" s="144"/>
      <c r="P103" s="79"/>
    </row>
    <row r="104" spans="1:16">
      <c r="A104" s="137"/>
      <c r="B104" s="139"/>
      <c r="C104" s="139"/>
      <c r="D104" s="144"/>
      <c r="E104" s="144"/>
      <c r="F104" s="144"/>
      <c r="G104" s="144"/>
      <c r="H104" s="144"/>
      <c r="I104" s="144"/>
      <c r="J104" s="144"/>
      <c r="K104" s="149"/>
      <c r="L104" s="144"/>
      <c r="M104" s="144"/>
      <c r="N104" s="144"/>
      <c r="O104" s="144"/>
      <c r="P104" s="79"/>
    </row>
    <row r="105" spans="1:16">
      <c r="A105" s="137"/>
      <c r="B105" s="139"/>
      <c r="C105" s="139"/>
      <c r="D105" s="144"/>
      <c r="E105" s="144"/>
      <c r="F105" s="144"/>
      <c r="G105" s="144"/>
      <c r="H105" s="144"/>
      <c r="I105" s="144"/>
      <c r="J105" s="144"/>
      <c r="K105" s="149"/>
      <c r="L105" s="144"/>
      <c r="M105" s="144"/>
      <c r="N105" s="144"/>
      <c r="O105" s="144"/>
      <c r="P105" s="79"/>
    </row>
    <row r="106" spans="1:16">
      <c r="A106" s="137"/>
      <c r="B106" s="139"/>
      <c r="C106" s="139"/>
      <c r="D106" s="144"/>
      <c r="E106" s="144"/>
      <c r="F106" s="144"/>
      <c r="G106" s="144"/>
      <c r="H106" s="144"/>
      <c r="I106" s="144"/>
      <c r="J106" s="144"/>
      <c r="K106" s="149"/>
      <c r="L106" s="144"/>
      <c r="M106" s="144"/>
      <c r="N106" s="144"/>
      <c r="O106" s="144"/>
      <c r="P106" s="79"/>
    </row>
    <row r="107" spans="1:16">
      <c r="A107" s="137"/>
      <c r="B107" s="139"/>
      <c r="C107" s="139"/>
      <c r="D107" s="144"/>
      <c r="E107" s="144"/>
      <c r="F107" s="144"/>
      <c r="G107" s="144"/>
      <c r="H107" s="144"/>
      <c r="I107" s="144"/>
      <c r="J107" s="144"/>
      <c r="K107" s="149"/>
      <c r="L107" s="144"/>
      <c r="M107" s="144"/>
      <c r="N107" s="144"/>
      <c r="O107" s="144"/>
      <c r="P107" s="79"/>
    </row>
    <row r="108" spans="1:16">
      <c r="A108" s="137"/>
      <c r="B108" s="139"/>
      <c r="C108" s="139"/>
      <c r="D108" s="144"/>
      <c r="E108" s="144"/>
      <c r="F108" s="144"/>
      <c r="G108" s="144"/>
      <c r="H108" s="144"/>
      <c r="I108" s="144"/>
      <c r="J108" s="144"/>
      <c r="K108" s="149"/>
      <c r="L108" s="144"/>
      <c r="M108" s="144"/>
      <c r="N108" s="144"/>
      <c r="O108" s="144"/>
      <c r="P108" s="79"/>
    </row>
    <row r="109" spans="1:16">
      <c r="A109" s="137"/>
      <c r="B109" s="139"/>
      <c r="C109" s="139"/>
      <c r="D109" s="144"/>
      <c r="E109" s="144"/>
      <c r="F109" s="144"/>
      <c r="G109" s="144"/>
      <c r="H109" s="144"/>
      <c r="I109" s="144"/>
      <c r="J109" s="144"/>
      <c r="K109" s="149"/>
      <c r="L109" s="144"/>
      <c r="M109" s="144"/>
      <c r="N109" s="144"/>
      <c r="O109" s="144"/>
      <c r="P109" s="79"/>
    </row>
    <row r="110" spans="1:16">
      <c r="A110" s="137"/>
      <c r="B110" s="139"/>
      <c r="C110" s="139"/>
      <c r="D110" s="144"/>
      <c r="E110" s="144"/>
      <c r="F110" s="144"/>
      <c r="G110" s="144"/>
      <c r="H110" s="144"/>
      <c r="I110" s="144"/>
      <c r="J110" s="144"/>
      <c r="K110" s="149"/>
      <c r="L110" s="144"/>
      <c r="M110" s="144"/>
      <c r="N110" s="144"/>
      <c r="O110" s="144"/>
      <c r="P110" s="79"/>
    </row>
    <row r="111" spans="1:16">
      <c r="A111" s="137"/>
      <c r="B111" s="139"/>
      <c r="C111" s="139"/>
      <c r="D111" s="144"/>
      <c r="E111" s="144"/>
      <c r="F111" s="144"/>
      <c r="G111" s="144"/>
      <c r="H111" s="144"/>
      <c r="I111" s="144"/>
      <c r="J111" s="144"/>
      <c r="K111" s="149"/>
      <c r="L111" s="144"/>
      <c r="M111" s="144"/>
      <c r="N111" s="144"/>
      <c r="O111" s="144"/>
      <c r="P111" s="79"/>
    </row>
    <row r="112" spans="1:16">
      <c r="A112" s="137"/>
      <c r="B112" s="139"/>
      <c r="C112" s="139"/>
      <c r="D112" s="144"/>
      <c r="E112" s="144"/>
      <c r="F112" s="144"/>
      <c r="G112" s="144"/>
      <c r="H112" s="144"/>
      <c r="I112" s="144"/>
      <c r="J112" s="144"/>
      <c r="K112" s="149"/>
      <c r="L112" s="144"/>
      <c r="M112" s="144"/>
      <c r="N112" s="144"/>
      <c r="O112" s="144"/>
      <c r="P112" s="79"/>
    </row>
    <row r="113" spans="1:16">
      <c r="A113" s="137"/>
      <c r="B113" s="139"/>
      <c r="C113" s="139"/>
      <c r="D113" s="144"/>
      <c r="E113" s="144"/>
      <c r="F113" s="144"/>
      <c r="G113" s="144"/>
      <c r="H113" s="144"/>
      <c r="I113" s="144"/>
      <c r="J113" s="144"/>
      <c r="K113" s="149"/>
      <c r="L113" s="144"/>
      <c r="M113" s="144"/>
      <c r="N113" s="144"/>
      <c r="O113" s="144"/>
      <c r="P113" s="79"/>
    </row>
    <row r="114" spans="1:16">
      <c r="A114" s="137"/>
      <c r="B114" s="139"/>
      <c r="C114" s="139"/>
      <c r="D114" s="144"/>
      <c r="E114" s="144"/>
      <c r="F114" s="144"/>
      <c r="G114" s="144"/>
      <c r="H114" s="144"/>
      <c r="I114" s="144"/>
      <c r="J114" s="144"/>
      <c r="K114" s="149"/>
      <c r="L114" s="144"/>
      <c r="M114" s="144"/>
      <c r="N114" s="144"/>
      <c r="O114" s="144"/>
      <c r="P114" s="79"/>
    </row>
    <row r="115" spans="1:16">
      <c r="A115" s="137"/>
      <c r="B115" s="139"/>
      <c r="C115" s="139"/>
      <c r="D115" s="144"/>
      <c r="E115" s="144"/>
      <c r="F115" s="144"/>
      <c r="G115" s="144"/>
      <c r="H115" s="144"/>
      <c r="I115" s="144"/>
      <c r="J115" s="144"/>
      <c r="K115" s="149"/>
      <c r="L115" s="144"/>
      <c r="M115" s="144"/>
      <c r="N115" s="144"/>
      <c r="O115" s="144"/>
      <c r="P115" s="79"/>
    </row>
    <row r="116" spans="1:16">
      <c r="A116" s="137"/>
      <c r="B116" s="139"/>
      <c r="C116" s="139"/>
      <c r="D116" s="144"/>
      <c r="E116" s="144"/>
      <c r="F116" s="144"/>
      <c r="G116" s="144"/>
      <c r="H116" s="144"/>
      <c r="I116" s="144"/>
      <c r="J116" s="144"/>
      <c r="K116" s="149"/>
      <c r="L116" s="144"/>
      <c r="M116" s="144"/>
      <c r="N116" s="144"/>
      <c r="O116" s="144"/>
      <c r="P116" s="79"/>
    </row>
    <row r="117" spans="1:16">
      <c r="A117" s="137"/>
      <c r="B117" s="139"/>
      <c r="C117" s="139"/>
      <c r="D117" s="144"/>
      <c r="E117" s="144"/>
      <c r="F117" s="144"/>
      <c r="G117" s="144"/>
      <c r="H117" s="144"/>
      <c r="I117" s="144"/>
      <c r="J117" s="144"/>
      <c r="K117" s="149"/>
      <c r="L117" s="144"/>
      <c r="M117" s="144"/>
      <c r="N117" s="144"/>
      <c r="O117" s="144"/>
      <c r="P117" s="79"/>
    </row>
    <row r="118" spans="1:16">
      <c r="A118" s="137"/>
      <c r="B118" s="139"/>
      <c r="C118" s="139"/>
      <c r="D118" s="144"/>
      <c r="E118" s="144"/>
      <c r="F118" s="144"/>
      <c r="G118" s="144"/>
      <c r="H118" s="144"/>
      <c r="I118" s="144"/>
      <c r="J118" s="144"/>
      <c r="K118" s="149"/>
      <c r="L118" s="144"/>
      <c r="M118" s="144"/>
      <c r="N118" s="144"/>
      <c r="O118" s="144"/>
      <c r="P118" s="79"/>
    </row>
    <row r="119" spans="1:16">
      <c r="A119" s="137"/>
      <c r="B119" s="139"/>
      <c r="C119" s="139"/>
      <c r="D119" s="144"/>
      <c r="E119" s="144"/>
      <c r="F119" s="144"/>
      <c r="G119" s="144"/>
      <c r="H119" s="144"/>
      <c r="I119" s="144"/>
      <c r="J119" s="144"/>
      <c r="K119" s="149"/>
      <c r="L119" s="144"/>
      <c r="M119" s="144"/>
      <c r="N119" s="144"/>
      <c r="O119" s="144"/>
      <c r="P119" s="79"/>
    </row>
    <row r="120" spans="1:16">
      <c r="A120" s="137"/>
      <c r="B120" s="139"/>
      <c r="C120" s="139"/>
      <c r="D120" s="144"/>
      <c r="E120" s="144"/>
      <c r="F120" s="144"/>
      <c r="G120" s="144"/>
      <c r="H120" s="144"/>
      <c r="I120" s="144"/>
      <c r="J120" s="144"/>
      <c r="K120" s="149"/>
      <c r="L120" s="144"/>
      <c r="M120" s="144"/>
      <c r="N120" s="144"/>
      <c r="O120" s="144"/>
      <c r="P120" s="79"/>
    </row>
    <row r="121" spans="1:16">
      <c r="A121" s="137"/>
      <c r="B121" s="139"/>
      <c r="C121" s="139"/>
      <c r="D121" s="144"/>
      <c r="E121" s="144"/>
      <c r="F121" s="144"/>
      <c r="G121" s="144"/>
      <c r="H121" s="144"/>
      <c r="I121" s="144"/>
      <c r="J121" s="144"/>
      <c r="K121" s="149"/>
      <c r="L121" s="144"/>
      <c r="M121" s="144"/>
      <c r="N121" s="144"/>
      <c r="O121" s="144"/>
      <c r="P121" s="79"/>
    </row>
    <row r="122" spans="1:16">
      <c r="A122" s="137"/>
      <c r="B122" s="139"/>
      <c r="C122" s="139"/>
      <c r="D122" s="144"/>
      <c r="E122" s="144"/>
      <c r="F122" s="144"/>
      <c r="G122" s="144"/>
      <c r="H122" s="144"/>
      <c r="I122" s="144"/>
      <c r="J122" s="144"/>
      <c r="K122" s="149"/>
      <c r="L122" s="144"/>
      <c r="M122" s="144"/>
      <c r="N122" s="144"/>
      <c r="O122" s="144"/>
      <c r="P122" s="79"/>
    </row>
    <row r="123" spans="1:16">
      <c r="A123" s="137"/>
      <c r="B123" s="139"/>
      <c r="C123" s="139"/>
      <c r="D123" s="144"/>
      <c r="E123" s="144"/>
      <c r="F123" s="144"/>
      <c r="G123" s="144"/>
      <c r="H123" s="144"/>
      <c r="I123" s="144"/>
      <c r="J123" s="144"/>
      <c r="K123" s="149"/>
      <c r="L123" s="144"/>
      <c r="M123" s="144"/>
      <c r="N123" s="144"/>
      <c r="O123" s="144"/>
      <c r="P123" s="79"/>
    </row>
    <row r="124" spans="1:16">
      <c r="A124" s="137"/>
      <c r="B124" s="139"/>
      <c r="C124" s="139"/>
      <c r="D124" s="144"/>
      <c r="E124" s="144"/>
      <c r="F124" s="144"/>
      <c r="G124" s="144"/>
      <c r="H124" s="144"/>
      <c r="I124" s="144"/>
      <c r="J124" s="144"/>
      <c r="K124" s="149"/>
      <c r="L124" s="144"/>
      <c r="M124" s="144"/>
      <c r="N124" s="144"/>
      <c r="O124" s="144"/>
      <c r="P124" s="79"/>
    </row>
    <row r="125" spans="1:16">
      <c r="A125" s="137"/>
      <c r="B125" s="139"/>
      <c r="C125" s="139"/>
      <c r="D125" s="144"/>
      <c r="E125" s="144"/>
      <c r="F125" s="144"/>
      <c r="G125" s="144"/>
      <c r="H125" s="144"/>
      <c r="I125" s="144"/>
      <c r="J125" s="144"/>
      <c r="K125" s="149"/>
      <c r="L125" s="144"/>
      <c r="M125" s="144"/>
      <c r="N125" s="144"/>
      <c r="O125" s="144"/>
      <c r="P125" s="79"/>
    </row>
    <row r="126" spans="1:16">
      <c r="A126" s="137"/>
      <c r="B126" s="139"/>
      <c r="C126" s="139"/>
      <c r="D126" s="144"/>
      <c r="E126" s="144"/>
      <c r="F126" s="144"/>
      <c r="G126" s="144"/>
      <c r="H126" s="144"/>
      <c r="I126" s="144"/>
      <c r="J126" s="144"/>
      <c r="K126" s="149"/>
      <c r="L126" s="144"/>
      <c r="M126" s="144"/>
      <c r="N126" s="144"/>
      <c r="O126" s="144"/>
      <c r="P126" s="79"/>
    </row>
    <row r="127" spans="1:16">
      <c r="A127" s="137"/>
      <c r="B127" s="139"/>
      <c r="C127" s="139"/>
      <c r="D127" s="144"/>
      <c r="E127" s="144"/>
      <c r="F127" s="144"/>
      <c r="G127" s="144"/>
      <c r="H127" s="144"/>
      <c r="I127" s="144"/>
      <c r="J127" s="144"/>
      <c r="K127" s="149"/>
      <c r="L127" s="144"/>
      <c r="M127" s="144"/>
      <c r="N127" s="144"/>
      <c r="O127" s="144"/>
      <c r="P127" s="79"/>
    </row>
    <row r="128" spans="1:16">
      <c r="A128" s="137"/>
      <c r="B128" s="139"/>
      <c r="C128" s="139"/>
      <c r="D128" s="144"/>
      <c r="E128" s="144"/>
      <c r="F128" s="144"/>
      <c r="G128" s="144"/>
      <c r="H128" s="144"/>
      <c r="I128" s="144"/>
      <c r="J128" s="144"/>
      <c r="K128" s="149"/>
      <c r="L128" s="144"/>
      <c r="M128" s="144"/>
      <c r="N128" s="144"/>
      <c r="O128" s="144"/>
      <c r="P128" s="79"/>
    </row>
    <row r="129" spans="1:16">
      <c r="A129" s="137"/>
      <c r="B129" s="139"/>
      <c r="C129" s="139"/>
      <c r="D129" s="144"/>
      <c r="E129" s="144"/>
      <c r="F129" s="144"/>
      <c r="G129" s="144"/>
      <c r="H129" s="144"/>
      <c r="I129" s="144"/>
      <c r="J129" s="144"/>
      <c r="K129" s="149"/>
      <c r="L129" s="144"/>
      <c r="M129" s="144"/>
      <c r="N129" s="144"/>
      <c r="O129" s="144"/>
      <c r="P129" s="79"/>
    </row>
    <row r="130" spans="1:16">
      <c r="A130" s="137"/>
      <c r="B130" s="139"/>
      <c r="C130" s="139"/>
      <c r="D130" s="144"/>
      <c r="E130" s="144"/>
      <c r="F130" s="144"/>
      <c r="G130" s="144"/>
      <c r="H130" s="144"/>
      <c r="I130" s="144"/>
      <c r="J130" s="144"/>
      <c r="K130" s="149"/>
      <c r="L130" s="144"/>
      <c r="M130" s="144"/>
      <c r="N130" s="144"/>
      <c r="O130" s="144"/>
      <c r="P130" s="79"/>
    </row>
    <row r="131" spans="1:16">
      <c r="A131" s="137"/>
      <c r="B131" s="139"/>
      <c r="C131" s="139"/>
      <c r="D131" s="144"/>
      <c r="E131" s="144"/>
      <c r="F131" s="144"/>
      <c r="G131" s="144"/>
      <c r="H131" s="144"/>
      <c r="I131" s="144"/>
      <c r="J131" s="144"/>
      <c r="K131" s="149"/>
      <c r="L131" s="144"/>
      <c r="M131" s="144"/>
      <c r="N131" s="144"/>
      <c r="O131" s="144"/>
      <c r="P131" s="79"/>
    </row>
    <row r="132" spans="1:16">
      <c r="A132" s="137"/>
      <c r="B132" s="139"/>
      <c r="C132" s="139"/>
      <c r="D132" s="144"/>
      <c r="E132" s="144"/>
      <c r="F132" s="144"/>
      <c r="G132" s="144"/>
      <c r="H132" s="144"/>
      <c r="I132" s="144"/>
      <c r="J132" s="144"/>
      <c r="K132" s="149"/>
      <c r="L132" s="144"/>
      <c r="M132" s="144"/>
      <c r="N132" s="144"/>
      <c r="O132" s="144"/>
      <c r="P132" s="79"/>
    </row>
    <row r="133" spans="1:16">
      <c r="A133" s="137"/>
      <c r="B133" s="139"/>
      <c r="C133" s="139"/>
      <c r="D133" s="144"/>
      <c r="E133" s="144"/>
      <c r="F133" s="144"/>
      <c r="G133" s="144"/>
      <c r="H133" s="144"/>
      <c r="I133" s="144"/>
      <c r="J133" s="144"/>
      <c r="K133" s="149"/>
      <c r="L133" s="144"/>
      <c r="M133" s="144"/>
      <c r="N133" s="144"/>
      <c r="O133" s="144"/>
      <c r="P133" s="79"/>
    </row>
    <row r="134" spans="1:16">
      <c r="A134" s="137"/>
      <c r="B134" s="139"/>
      <c r="C134" s="139"/>
      <c r="D134" s="144"/>
      <c r="E134" s="144"/>
      <c r="F134" s="144"/>
      <c r="G134" s="144"/>
      <c r="H134" s="144"/>
      <c r="I134" s="144"/>
      <c r="J134" s="144"/>
      <c r="K134" s="149"/>
      <c r="L134" s="144"/>
      <c r="M134" s="144"/>
      <c r="N134" s="144"/>
      <c r="O134" s="144"/>
      <c r="P134" s="79"/>
    </row>
    <row r="135" spans="1:16">
      <c r="A135" s="137"/>
      <c r="B135" s="139"/>
      <c r="C135" s="139"/>
      <c r="D135" s="144"/>
      <c r="E135" s="144"/>
      <c r="F135" s="144"/>
      <c r="G135" s="144"/>
      <c r="H135" s="144"/>
      <c r="I135" s="144"/>
      <c r="J135" s="144"/>
      <c r="K135" s="149"/>
      <c r="L135" s="144"/>
      <c r="M135" s="144"/>
      <c r="N135" s="144"/>
      <c r="O135" s="144"/>
      <c r="P135" s="79"/>
    </row>
    <row r="136" spans="1:16">
      <c r="A136" s="137"/>
      <c r="B136" s="139"/>
      <c r="C136" s="139"/>
      <c r="D136" s="144"/>
      <c r="E136" s="144"/>
      <c r="F136" s="144"/>
      <c r="G136" s="144"/>
      <c r="H136" s="144"/>
      <c r="I136" s="144"/>
      <c r="J136" s="144"/>
      <c r="K136" s="149"/>
      <c r="L136" s="144"/>
      <c r="M136" s="144"/>
      <c r="N136" s="144"/>
      <c r="O136" s="144"/>
      <c r="P136" s="79"/>
    </row>
    <row r="137" spans="1:16">
      <c r="A137" s="137"/>
      <c r="B137" s="139"/>
      <c r="C137" s="139"/>
      <c r="D137" s="144"/>
      <c r="E137" s="144"/>
      <c r="F137" s="144"/>
      <c r="G137" s="144"/>
      <c r="H137" s="144"/>
      <c r="I137" s="144"/>
      <c r="J137" s="144"/>
      <c r="K137" s="149"/>
      <c r="L137" s="144"/>
      <c r="M137" s="144"/>
      <c r="N137" s="144"/>
      <c r="O137" s="144"/>
      <c r="P137" s="79"/>
    </row>
    <row r="138" spans="1:16">
      <c r="A138" s="137"/>
      <c r="B138" s="139"/>
      <c r="C138" s="139"/>
      <c r="D138" s="144"/>
      <c r="E138" s="144"/>
      <c r="F138" s="144"/>
      <c r="G138" s="144"/>
      <c r="H138" s="144"/>
      <c r="I138" s="144"/>
      <c r="J138" s="144"/>
      <c r="K138" s="149"/>
      <c r="L138" s="144"/>
      <c r="M138" s="144"/>
      <c r="N138" s="144"/>
      <c r="O138" s="144"/>
      <c r="P138" s="79"/>
    </row>
    <row r="139" spans="1:16">
      <c r="A139" s="137"/>
      <c r="B139" s="139"/>
      <c r="C139" s="139"/>
      <c r="D139" s="144"/>
      <c r="E139" s="144"/>
      <c r="F139" s="144"/>
      <c r="G139" s="144"/>
      <c r="H139" s="144"/>
      <c r="I139" s="144"/>
      <c r="J139" s="144"/>
      <c r="K139" s="149"/>
      <c r="L139" s="144"/>
      <c r="M139" s="144"/>
      <c r="N139" s="144"/>
      <c r="O139" s="144"/>
      <c r="P139" s="79"/>
    </row>
    <row r="140" spans="1:16">
      <c r="A140" s="137"/>
      <c r="B140" s="139"/>
      <c r="C140" s="139"/>
      <c r="D140" s="144"/>
      <c r="E140" s="144"/>
      <c r="F140" s="144"/>
      <c r="G140" s="144"/>
      <c r="H140" s="144"/>
      <c r="I140" s="144"/>
      <c r="J140" s="144"/>
      <c r="K140" s="149"/>
      <c r="L140" s="144"/>
      <c r="M140" s="144"/>
      <c r="N140" s="144"/>
      <c r="O140" s="144"/>
      <c r="P140" s="79"/>
    </row>
    <row r="141" spans="1:16">
      <c r="A141" s="137"/>
      <c r="B141" s="139"/>
      <c r="C141" s="139"/>
      <c r="D141" s="144"/>
      <c r="E141" s="144"/>
      <c r="F141" s="144"/>
      <c r="G141" s="144"/>
      <c r="H141" s="144"/>
      <c r="I141" s="144"/>
      <c r="J141" s="144"/>
      <c r="K141" s="149"/>
      <c r="L141" s="144"/>
      <c r="M141" s="144"/>
      <c r="N141" s="144"/>
      <c r="O141" s="144"/>
      <c r="P141" s="79"/>
    </row>
    <row r="142" spans="1:16">
      <c r="A142" s="137"/>
      <c r="B142" s="139" t="s">
        <v>67</v>
      </c>
      <c r="C142" s="139"/>
      <c r="D142" s="144"/>
      <c r="E142" s="146" t="s">
        <v>63</v>
      </c>
      <c r="F142" s="150">
        <f>2887442.94+7038.55+8285.94+27484.98+1207165.1-553752.15+319.42</f>
        <v>3583984.78</v>
      </c>
      <c r="G142" s="144"/>
      <c r="H142" s="144"/>
      <c r="I142" s="144"/>
      <c r="J142" s="144"/>
      <c r="K142" s="149"/>
      <c r="L142" s="144"/>
      <c r="M142" s="144"/>
      <c r="N142" s="144"/>
      <c r="O142" s="144"/>
      <c r="P142" s="79"/>
    </row>
    <row r="143" spans="1:16">
      <c r="A143" s="137"/>
      <c r="B143" s="139"/>
      <c r="C143" s="139"/>
      <c r="D143" s="144"/>
      <c r="E143" s="146" t="s">
        <v>64</v>
      </c>
      <c r="F143" s="140">
        <f>F142-O10</f>
        <v>0</v>
      </c>
      <c r="G143" s="144"/>
      <c r="H143" s="144"/>
      <c r="I143" s="144"/>
      <c r="J143" s="144"/>
      <c r="K143" s="149"/>
      <c r="L143" s="144"/>
      <c r="M143" s="144"/>
      <c r="N143" s="144"/>
      <c r="O143" s="144"/>
      <c r="P143" s="79"/>
    </row>
    <row r="144" spans="1:16">
      <c r="D144" s="79"/>
      <c r="E144" s="79"/>
      <c r="F144" s="79"/>
      <c r="G144" s="79"/>
      <c r="H144" s="79"/>
      <c r="I144" s="79"/>
      <c r="J144" s="79"/>
      <c r="K144" s="80"/>
      <c r="L144" s="79"/>
      <c r="M144" s="79"/>
      <c r="N144" s="79"/>
      <c r="O144" s="79"/>
      <c r="P144" s="79"/>
    </row>
    <row r="145" spans="4:16">
      <c r="D145" s="79"/>
      <c r="E145" s="79"/>
      <c r="F145" s="79"/>
      <c r="G145" s="79"/>
      <c r="H145" s="79"/>
      <c r="I145" s="79"/>
      <c r="J145" s="79"/>
      <c r="K145" s="80"/>
      <c r="L145" s="79"/>
      <c r="M145" s="79"/>
      <c r="N145" s="79"/>
      <c r="O145" s="79"/>
      <c r="P145" s="79"/>
    </row>
    <row r="146" spans="4:16">
      <c r="D146" s="79"/>
      <c r="E146" s="79"/>
      <c r="F146" s="79"/>
      <c r="G146" s="79"/>
      <c r="H146" s="79"/>
      <c r="I146" s="79"/>
      <c r="J146" s="79"/>
      <c r="K146" s="80"/>
      <c r="L146" s="79"/>
      <c r="M146" s="79"/>
      <c r="N146" s="79"/>
      <c r="O146" s="79"/>
      <c r="P146" s="79"/>
    </row>
    <row r="147" spans="4:16">
      <c r="D147" s="79"/>
      <c r="E147" s="79"/>
      <c r="F147" s="79"/>
      <c r="G147" s="79"/>
      <c r="H147" s="79"/>
      <c r="I147" s="79"/>
      <c r="J147" s="79"/>
      <c r="K147" s="80"/>
      <c r="L147" s="79"/>
      <c r="M147" s="79"/>
      <c r="N147" s="79"/>
      <c r="O147" s="79"/>
      <c r="P147" s="79"/>
    </row>
    <row r="148" spans="4:16">
      <c r="D148" s="79"/>
      <c r="E148" s="79"/>
      <c r="F148" s="79"/>
      <c r="G148" s="79"/>
      <c r="H148" s="79"/>
      <c r="I148" s="79"/>
      <c r="J148" s="79"/>
      <c r="K148" s="80"/>
      <c r="L148" s="79"/>
      <c r="M148" s="79"/>
      <c r="N148" s="79"/>
      <c r="O148" s="79"/>
      <c r="P148" s="79"/>
    </row>
    <row r="149" spans="4:16">
      <c r="D149" s="79"/>
      <c r="E149" s="79"/>
      <c r="F149" s="79"/>
      <c r="G149" s="79"/>
      <c r="H149" s="79"/>
      <c r="I149" s="79"/>
      <c r="J149" s="79"/>
      <c r="K149" s="80"/>
      <c r="L149" s="79"/>
      <c r="M149" s="79"/>
      <c r="N149" s="79"/>
      <c r="O149" s="79"/>
      <c r="P149" s="79"/>
    </row>
    <row r="150" spans="4:16">
      <c r="D150" s="79"/>
      <c r="E150" s="79"/>
      <c r="F150" s="79"/>
      <c r="G150" s="79"/>
      <c r="H150" s="79"/>
      <c r="I150" s="79"/>
      <c r="J150" s="79"/>
      <c r="K150" s="80"/>
      <c r="L150" s="79"/>
      <c r="M150" s="79"/>
      <c r="N150" s="79"/>
      <c r="O150" s="79"/>
      <c r="P150" s="79"/>
    </row>
    <row r="151" spans="4:16">
      <c r="D151" s="79"/>
      <c r="E151" s="79"/>
      <c r="F151" s="79"/>
      <c r="G151" s="79"/>
      <c r="H151" s="79"/>
      <c r="I151" s="79"/>
      <c r="J151" s="79"/>
      <c r="K151" s="80"/>
      <c r="L151" s="79"/>
      <c r="M151" s="79"/>
      <c r="N151" s="79"/>
      <c r="O151" s="79"/>
      <c r="P151" s="79"/>
    </row>
    <row r="152" spans="4:16">
      <c r="D152" s="79"/>
      <c r="E152" s="79"/>
      <c r="F152" s="79"/>
      <c r="G152" s="79"/>
      <c r="H152" s="79"/>
      <c r="I152" s="79"/>
      <c r="J152" s="79"/>
      <c r="K152" s="80"/>
      <c r="L152" s="79"/>
      <c r="M152" s="79"/>
      <c r="N152" s="79"/>
      <c r="O152" s="79"/>
      <c r="P152" s="79"/>
    </row>
    <row r="153" spans="4:16">
      <c r="D153" s="79"/>
      <c r="E153" s="79"/>
      <c r="F153" s="79"/>
      <c r="G153" s="79"/>
      <c r="H153" s="79"/>
      <c r="I153" s="79"/>
      <c r="J153" s="79"/>
      <c r="K153" s="80"/>
      <c r="L153" s="79"/>
      <c r="M153" s="79"/>
      <c r="N153" s="79"/>
      <c r="O153" s="79"/>
      <c r="P153" s="79"/>
    </row>
    <row r="154" spans="4:16">
      <c r="D154" s="79"/>
      <c r="E154" s="79"/>
      <c r="F154" s="79"/>
      <c r="G154" s="79"/>
      <c r="H154" s="79"/>
      <c r="I154" s="79"/>
      <c r="J154" s="79"/>
      <c r="K154" s="80"/>
      <c r="L154" s="79"/>
      <c r="M154" s="79"/>
      <c r="N154" s="79"/>
      <c r="O154" s="79"/>
      <c r="P154" s="79"/>
    </row>
    <row r="155" spans="4:16">
      <c r="D155" s="79"/>
      <c r="E155" s="79"/>
      <c r="F155" s="79"/>
      <c r="G155" s="79"/>
      <c r="H155" s="79"/>
      <c r="I155" s="79"/>
      <c r="J155" s="79"/>
      <c r="K155" s="80"/>
      <c r="L155" s="79"/>
      <c r="M155" s="79"/>
      <c r="N155" s="79"/>
      <c r="O155" s="79"/>
      <c r="P155" s="79"/>
    </row>
    <row r="156" spans="4:16">
      <c r="D156" s="79"/>
      <c r="E156" s="79"/>
      <c r="F156" s="79"/>
      <c r="G156" s="79"/>
      <c r="H156" s="79"/>
      <c r="I156" s="79"/>
      <c r="J156" s="79"/>
      <c r="K156" s="80"/>
      <c r="L156" s="79"/>
      <c r="M156" s="79"/>
      <c r="N156" s="79"/>
      <c r="O156" s="79"/>
      <c r="P156" s="79"/>
    </row>
    <row r="157" spans="4:16">
      <c r="D157" s="79"/>
      <c r="E157" s="79"/>
      <c r="F157" s="79"/>
      <c r="G157" s="79"/>
      <c r="H157" s="79"/>
      <c r="I157" s="79"/>
      <c r="J157" s="79"/>
      <c r="K157" s="80"/>
      <c r="L157" s="79"/>
      <c r="M157" s="79"/>
      <c r="N157" s="79"/>
      <c r="O157" s="79"/>
      <c r="P157" s="79"/>
    </row>
    <row r="158" spans="4:16">
      <c r="D158" s="79"/>
      <c r="E158" s="79"/>
      <c r="F158" s="79"/>
      <c r="G158" s="79"/>
      <c r="H158" s="79"/>
      <c r="I158" s="79"/>
      <c r="J158" s="79"/>
      <c r="K158" s="80"/>
      <c r="L158" s="79"/>
      <c r="M158" s="79"/>
      <c r="N158" s="79"/>
      <c r="O158" s="79"/>
      <c r="P158" s="79"/>
    </row>
    <row r="159" spans="4:16">
      <c r="D159" s="79"/>
      <c r="E159" s="79"/>
      <c r="F159" s="79"/>
      <c r="G159" s="79"/>
      <c r="H159" s="79"/>
      <c r="I159" s="79"/>
      <c r="J159" s="79"/>
      <c r="K159" s="80"/>
      <c r="L159" s="79"/>
      <c r="M159" s="79"/>
      <c r="N159" s="79"/>
      <c r="O159" s="79"/>
      <c r="P159" s="79"/>
    </row>
    <row r="160" spans="4:16">
      <c r="D160" s="79"/>
      <c r="E160" s="79"/>
      <c r="F160" s="79"/>
      <c r="G160" s="79"/>
      <c r="H160" s="79"/>
      <c r="I160" s="79"/>
      <c r="J160" s="79"/>
      <c r="K160" s="80"/>
      <c r="L160" s="79"/>
      <c r="M160" s="79"/>
      <c r="N160" s="79"/>
      <c r="O160" s="79"/>
      <c r="P160" s="79"/>
    </row>
    <row r="161" spans="4:16">
      <c r="D161" s="79"/>
      <c r="E161" s="79"/>
      <c r="F161" s="79"/>
      <c r="G161" s="79"/>
      <c r="H161" s="79"/>
      <c r="I161" s="79"/>
      <c r="J161" s="79"/>
      <c r="K161" s="80"/>
      <c r="L161" s="79"/>
      <c r="M161" s="79"/>
      <c r="N161" s="79"/>
      <c r="O161" s="79"/>
      <c r="P161" s="79"/>
    </row>
    <row r="162" spans="4:16">
      <c r="D162" s="79"/>
      <c r="E162" s="79"/>
      <c r="F162" s="79"/>
      <c r="G162" s="79"/>
      <c r="H162" s="79"/>
      <c r="I162" s="79"/>
      <c r="J162" s="79"/>
      <c r="K162" s="80"/>
      <c r="L162" s="79"/>
      <c r="M162" s="79"/>
      <c r="N162" s="79"/>
      <c r="O162" s="79"/>
      <c r="P162" s="79"/>
    </row>
    <row r="163" spans="4:16">
      <c r="D163" s="79"/>
      <c r="E163" s="79"/>
      <c r="F163" s="79"/>
      <c r="G163" s="79"/>
      <c r="H163" s="79"/>
      <c r="I163" s="79"/>
      <c r="J163" s="79"/>
      <c r="K163" s="80"/>
      <c r="L163" s="79"/>
      <c r="M163" s="79"/>
      <c r="N163" s="79"/>
      <c r="O163" s="79"/>
      <c r="P163" s="79"/>
    </row>
    <row r="164" spans="4:16">
      <c r="D164" s="79"/>
      <c r="E164" s="79"/>
      <c r="F164" s="79"/>
      <c r="G164" s="79"/>
      <c r="H164" s="79"/>
      <c r="I164" s="79"/>
      <c r="J164" s="79"/>
      <c r="K164" s="80"/>
      <c r="L164" s="79"/>
      <c r="M164" s="79"/>
      <c r="N164" s="79"/>
      <c r="O164" s="79"/>
      <c r="P164" s="79"/>
    </row>
    <row r="165" spans="4:16">
      <c r="D165" s="79"/>
      <c r="E165" s="79"/>
      <c r="F165" s="79"/>
      <c r="G165" s="79"/>
      <c r="H165" s="79"/>
      <c r="I165" s="79"/>
      <c r="J165" s="79"/>
      <c r="K165" s="80"/>
      <c r="L165" s="79"/>
      <c r="M165" s="79"/>
      <c r="N165" s="79"/>
      <c r="O165" s="79"/>
      <c r="P165" s="79"/>
    </row>
    <row r="166" spans="4:16">
      <c r="D166" s="79"/>
      <c r="E166" s="79"/>
      <c r="F166" s="79"/>
      <c r="G166" s="79"/>
      <c r="H166" s="79"/>
      <c r="I166" s="79"/>
      <c r="J166" s="79"/>
      <c r="K166" s="80"/>
      <c r="L166" s="79"/>
      <c r="M166" s="79"/>
      <c r="N166" s="79"/>
      <c r="O166" s="79"/>
      <c r="P166" s="79"/>
    </row>
    <row r="167" spans="4:16">
      <c r="D167" s="79"/>
      <c r="E167" s="79"/>
      <c r="F167" s="79"/>
      <c r="G167" s="79"/>
      <c r="H167" s="79"/>
      <c r="I167" s="79"/>
      <c r="J167" s="79"/>
      <c r="K167" s="80"/>
      <c r="L167" s="79"/>
      <c r="M167" s="79"/>
      <c r="N167" s="79"/>
      <c r="O167" s="79"/>
      <c r="P167" s="79"/>
    </row>
    <row r="168" spans="4:16">
      <c r="D168" s="79"/>
      <c r="E168" s="79"/>
      <c r="F168" s="79"/>
      <c r="G168" s="79"/>
      <c r="H168" s="79"/>
      <c r="I168" s="79"/>
      <c r="J168" s="79"/>
      <c r="K168" s="80"/>
      <c r="L168" s="79"/>
      <c r="M168" s="79"/>
      <c r="N168" s="79"/>
      <c r="O168" s="79"/>
      <c r="P168" s="79"/>
    </row>
    <row r="169" spans="4:16">
      <c r="D169" s="79"/>
      <c r="E169" s="79"/>
      <c r="F169" s="79"/>
      <c r="G169" s="79"/>
      <c r="H169" s="79"/>
      <c r="I169" s="79"/>
      <c r="J169" s="79"/>
      <c r="K169" s="80"/>
      <c r="L169" s="79"/>
      <c r="M169" s="79"/>
      <c r="N169" s="79"/>
      <c r="O169" s="79"/>
      <c r="P169" s="79"/>
    </row>
    <row r="170" spans="4:16">
      <c r="D170" s="79"/>
      <c r="E170" s="79"/>
      <c r="F170" s="79"/>
      <c r="G170" s="79"/>
      <c r="H170" s="79"/>
      <c r="I170" s="79"/>
      <c r="J170" s="79"/>
      <c r="K170" s="80"/>
      <c r="L170" s="79"/>
      <c r="M170" s="79"/>
      <c r="N170" s="79"/>
      <c r="O170" s="79"/>
      <c r="P170" s="79"/>
    </row>
    <row r="171" spans="4:16">
      <c r="D171" s="79"/>
      <c r="E171" s="79"/>
      <c r="F171" s="79"/>
      <c r="G171" s="79"/>
      <c r="H171" s="79"/>
      <c r="I171" s="79"/>
      <c r="J171" s="79"/>
      <c r="K171" s="80"/>
      <c r="L171" s="79"/>
      <c r="M171" s="79"/>
      <c r="N171" s="79"/>
      <c r="O171" s="79"/>
      <c r="P171" s="79"/>
    </row>
    <row r="172" spans="4:16">
      <c r="D172" s="79"/>
      <c r="E172" s="79"/>
      <c r="F172" s="79"/>
      <c r="G172" s="79"/>
      <c r="H172" s="79"/>
      <c r="I172" s="79"/>
      <c r="J172" s="79"/>
      <c r="K172" s="80"/>
      <c r="L172" s="79"/>
      <c r="M172" s="79"/>
      <c r="N172" s="79"/>
      <c r="O172" s="79"/>
      <c r="P172" s="79"/>
    </row>
    <row r="173" spans="4:16">
      <c r="D173" s="79"/>
      <c r="E173" s="79"/>
      <c r="F173" s="79"/>
      <c r="G173" s="79"/>
      <c r="H173" s="79"/>
      <c r="I173" s="79"/>
      <c r="J173" s="79"/>
      <c r="K173" s="80"/>
      <c r="L173" s="79"/>
      <c r="M173" s="79"/>
      <c r="N173" s="79"/>
      <c r="O173" s="79"/>
      <c r="P173" s="79"/>
    </row>
    <row r="174" spans="4:16">
      <c r="D174" s="79"/>
      <c r="E174" s="79"/>
      <c r="F174" s="79"/>
      <c r="G174" s="79"/>
      <c r="H174" s="79"/>
      <c r="I174" s="79"/>
      <c r="J174" s="79"/>
      <c r="K174" s="80"/>
      <c r="L174" s="79"/>
      <c r="M174" s="79"/>
      <c r="N174" s="79"/>
      <c r="O174" s="79"/>
      <c r="P174" s="79"/>
    </row>
    <row r="175" spans="4:16">
      <c r="D175" s="79"/>
      <c r="E175" s="79"/>
      <c r="F175" s="79"/>
      <c r="G175" s="79"/>
      <c r="H175" s="79"/>
      <c r="I175" s="79"/>
      <c r="J175" s="79"/>
      <c r="K175" s="80"/>
      <c r="L175" s="79"/>
      <c r="M175" s="79"/>
      <c r="N175" s="79"/>
      <c r="O175" s="79"/>
      <c r="P175" s="79"/>
    </row>
    <row r="176" spans="4:16">
      <c r="D176" s="79"/>
      <c r="E176" s="79"/>
      <c r="F176" s="79"/>
      <c r="G176" s="79"/>
      <c r="H176" s="79"/>
      <c r="I176" s="79"/>
      <c r="J176" s="79"/>
      <c r="K176" s="80"/>
      <c r="L176" s="79"/>
      <c r="M176" s="79"/>
      <c r="N176" s="79"/>
      <c r="O176" s="79"/>
      <c r="P176" s="79"/>
    </row>
    <row r="177" spans="4:16">
      <c r="D177" s="79"/>
      <c r="E177" s="79"/>
      <c r="F177" s="79"/>
      <c r="G177" s="79"/>
      <c r="H177" s="79"/>
      <c r="I177" s="79"/>
      <c r="J177" s="79"/>
      <c r="K177" s="80"/>
      <c r="L177" s="79"/>
      <c r="M177" s="79"/>
      <c r="N177" s="79"/>
      <c r="O177" s="79"/>
      <c r="P177" s="79"/>
    </row>
    <row r="178" spans="4:16">
      <c r="D178" s="79"/>
      <c r="E178" s="79"/>
      <c r="F178" s="79"/>
      <c r="G178" s="79"/>
      <c r="H178" s="79"/>
      <c r="I178" s="79"/>
      <c r="J178" s="79"/>
      <c r="K178" s="80"/>
      <c r="L178" s="79"/>
      <c r="M178" s="79"/>
      <c r="N178" s="79"/>
      <c r="O178" s="79"/>
      <c r="P178" s="79"/>
    </row>
    <row r="179" spans="4:16">
      <c r="D179" s="79"/>
      <c r="E179" s="79"/>
      <c r="F179" s="79"/>
      <c r="G179" s="79"/>
      <c r="H179" s="79"/>
      <c r="I179" s="79"/>
      <c r="J179" s="79"/>
      <c r="K179" s="80"/>
      <c r="L179" s="79"/>
      <c r="M179" s="79"/>
      <c r="N179" s="79"/>
      <c r="O179" s="79"/>
      <c r="P179" s="79"/>
    </row>
    <row r="180" spans="4:16">
      <c r="D180" s="79"/>
      <c r="E180" s="79"/>
      <c r="F180" s="79"/>
      <c r="G180" s="79"/>
      <c r="H180" s="79"/>
      <c r="I180" s="79"/>
      <c r="J180" s="79"/>
      <c r="K180" s="80"/>
      <c r="L180" s="79"/>
      <c r="M180" s="79"/>
      <c r="N180" s="79"/>
      <c r="O180" s="79"/>
      <c r="P180" s="79"/>
    </row>
    <row r="181" spans="4:16">
      <c r="D181" s="79"/>
      <c r="E181" s="79"/>
      <c r="F181" s="79"/>
      <c r="G181" s="79"/>
      <c r="H181" s="79"/>
      <c r="I181" s="79"/>
      <c r="J181" s="79"/>
      <c r="K181" s="80"/>
      <c r="L181" s="79"/>
      <c r="M181" s="79"/>
      <c r="N181" s="79"/>
      <c r="O181" s="79"/>
      <c r="P181" s="79"/>
    </row>
    <row r="182" spans="4:16">
      <c r="D182" s="79"/>
      <c r="E182" s="79"/>
      <c r="F182" s="79"/>
      <c r="G182" s="79"/>
      <c r="H182" s="79"/>
      <c r="I182" s="79"/>
      <c r="J182" s="79"/>
      <c r="K182" s="80"/>
      <c r="L182" s="79"/>
      <c r="M182" s="79"/>
      <c r="N182" s="79"/>
      <c r="O182" s="79"/>
      <c r="P182" s="79"/>
    </row>
    <row r="183" spans="4:16">
      <c r="D183" s="79"/>
      <c r="E183" s="79"/>
      <c r="F183" s="79"/>
      <c r="G183" s="79"/>
      <c r="H183" s="79"/>
      <c r="I183" s="79"/>
      <c r="J183" s="79"/>
      <c r="K183" s="80"/>
      <c r="L183" s="79"/>
      <c r="M183" s="79"/>
      <c r="N183" s="79"/>
      <c r="O183" s="79"/>
      <c r="P183" s="79"/>
    </row>
    <row r="184" spans="4:16">
      <c r="D184" s="79"/>
      <c r="E184" s="79"/>
      <c r="F184" s="79"/>
      <c r="G184" s="79"/>
      <c r="H184" s="79"/>
      <c r="I184" s="79"/>
      <c r="J184" s="79"/>
      <c r="K184" s="80"/>
      <c r="L184" s="79"/>
      <c r="M184" s="79"/>
      <c r="N184" s="79"/>
      <c r="O184" s="79"/>
      <c r="P184" s="79"/>
    </row>
    <row r="185" spans="4:16">
      <c r="D185" s="79"/>
      <c r="E185" s="79"/>
      <c r="F185" s="79"/>
      <c r="G185" s="79"/>
      <c r="H185" s="79"/>
      <c r="I185" s="79"/>
      <c r="J185" s="79"/>
      <c r="K185" s="80"/>
      <c r="L185" s="79"/>
      <c r="M185" s="79"/>
      <c r="N185" s="79"/>
      <c r="O185" s="79"/>
      <c r="P185" s="79"/>
    </row>
    <row r="186" spans="4:16">
      <c r="D186" s="79"/>
      <c r="E186" s="79"/>
      <c r="F186" s="79"/>
      <c r="G186" s="79"/>
      <c r="H186" s="79"/>
      <c r="I186" s="79"/>
      <c r="J186" s="79"/>
      <c r="K186" s="80"/>
      <c r="L186" s="79"/>
      <c r="M186" s="79"/>
      <c r="N186" s="79"/>
      <c r="O186" s="79"/>
      <c r="P186" s="79"/>
    </row>
    <row r="187" spans="4:16">
      <c r="D187" s="79"/>
      <c r="E187" s="79"/>
      <c r="F187" s="79"/>
      <c r="G187" s="79"/>
      <c r="H187" s="79"/>
      <c r="I187" s="79"/>
      <c r="J187" s="79"/>
      <c r="K187" s="80"/>
      <c r="L187" s="79"/>
      <c r="M187" s="79"/>
      <c r="N187" s="79"/>
      <c r="O187" s="79"/>
      <c r="P187" s="79"/>
    </row>
    <row r="188" spans="4:16">
      <c r="D188" s="79"/>
      <c r="E188" s="79"/>
      <c r="F188" s="79"/>
      <c r="G188" s="79"/>
      <c r="H188" s="79"/>
      <c r="I188" s="79"/>
      <c r="J188" s="79"/>
      <c r="K188" s="80"/>
      <c r="L188" s="79"/>
      <c r="M188" s="79"/>
      <c r="N188" s="79"/>
      <c r="O188" s="79"/>
      <c r="P188" s="79"/>
    </row>
    <row r="189" spans="4:16">
      <c r="D189" s="79"/>
      <c r="E189" s="79"/>
      <c r="F189" s="79"/>
      <c r="G189" s="79"/>
      <c r="H189" s="79"/>
      <c r="I189" s="79"/>
      <c r="J189" s="79"/>
      <c r="K189" s="80"/>
      <c r="L189" s="79"/>
      <c r="M189" s="79"/>
      <c r="N189" s="79"/>
      <c r="O189" s="79"/>
      <c r="P189" s="79"/>
    </row>
    <row r="190" spans="4:16">
      <c r="D190" s="79"/>
      <c r="E190" s="79"/>
      <c r="F190" s="79"/>
      <c r="G190" s="79"/>
      <c r="H190" s="79"/>
      <c r="I190" s="79"/>
      <c r="J190" s="79"/>
      <c r="K190" s="80"/>
      <c r="L190" s="79"/>
      <c r="M190" s="79"/>
      <c r="N190" s="79"/>
      <c r="O190" s="79"/>
      <c r="P190" s="79"/>
    </row>
    <row r="191" spans="4:16">
      <c r="D191" s="79"/>
      <c r="E191" s="79"/>
      <c r="F191" s="79"/>
      <c r="G191" s="79"/>
      <c r="H191" s="79"/>
      <c r="I191" s="79"/>
      <c r="J191" s="79"/>
      <c r="K191" s="80"/>
      <c r="L191" s="79"/>
      <c r="M191" s="79"/>
      <c r="N191" s="79"/>
      <c r="O191" s="79"/>
      <c r="P191" s="79"/>
    </row>
    <row r="192" spans="4:16">
      <c r="D192" s="79"/>
      <c r="E192" s="79"/>
      <c r="F192" s="79"/>
      <c r="G192" s="79"/>
      <c r="H192" s="79"/>
      <c r="I192" s="79"/>
      <c r="J192" s="79"/>
      <c r="K192" s="80"/>
      <c r="L192" s="79"/>
      <c r="M192" s="79"/>
      <c r="N192" s="79"/>
      <c r="O192" s="79"/>
      <c r="P192" s="79"/>
    </row>
    <row r="193" spans="4:16">
      <c r="D193" s="79"/>
      <c r="E193" s="79"/>
      <c r="F193" s="79"/>
      <c r="G193" s="79"/>
      <c r="H193" s="79"/>
      <c r="I193" s="79"/>
      <c r="J193" s="79"/>
      <c r="K193" s="80"/>
      <c r="L193" s="79"/>
      <c r="M193" s="79"/>
      <c r="N193" s="79"/>
      <c r="O193" s="79"/>
      <c r="P193" s="79"/>
    </row>
    <row r="194" spans="4:16">
      <c r="D194" s="79"/>
      <c r="E194" s="79"/>
      <c r="F194" s="79"/>
      <c r="G194" s="79"/>
      <c r="H194" s="79"/>
      <c r="I194" s="79"/>
      <c r="J194" s="79"/>
      <c r="K194" s="80"/>
      <c r="L194" s="79"/>
      <c r="M194" s="79"/>
      <c r="N194" s="79"/>
      <c r="O194" s="79"/>
      <c r="P194" s="79"/>
    </row>
    <row r="195" spans="4:16">
      <c r="D195" s="79"/>
      <c r="E195" s="79"/>
      <c r="F195" s="79"/>
      <c r="G195" s="79"/>
      <c r="H195" s="79"/>
      <c r="I195" s="79"/>
      <c r="J195" s="79"/>
      <c r="K195" s="80"/>
      <c r="L195" s="79"/>
      <c r="M195" s="79"/>
      <c r="N195" s="79"/>
      <c r="O195" s="79"/>
      <c r="P195" s="79"/>
    </row>
    <row r="196" spans="4:16">
      <c r="D196" s="79"/>
      <c r="E196" s="79"/>
      <c r="F196" s="79"/>
      <c r="G196" s="79"/>
      <c r="H196" s="79"/>
      <c r="I196" s="79"/>
      <c r="J196" s="79"/>
      <c r="K196" s="80"/>
      <c r="L196" s="79"/>
      <c r="M196" s="79"/>
      <c r="N196" s="79"/>
      <c r="O196" s="79"/>
      <c r="P196" s="79"/>
    </row>
    <row r="197" spans="4:16">
      <c r="D197" s="79"/>
      <c r="E197" s="79"/>
      <c r="F197" s="79"/>
      <c r="G197" s="79"/>
      <c r="H197" s="79"/>
      <c r="I197" s="79"/>
      <c r="J197" s="79"/>
      <c r="K197" s="80"/>
      <c r="L197" s="79"/>
      <c r="M197" s="79"/>
      <c r="N197" s="79"/>
      <c r="O197" s="79"/>
      <c r="P197" s="79"/>
    </row>
    <row r="198" spans="4:16">
      <c r="D198" s="79"/>
      <c r="E198" s="79"/>
      <c r="F198" s="79"/>
      <c r="G198" s="79"/>
      <c r="H198" s="79"/>
      <c r="I198" s="79"/>
      <c r="J198" s="79"/>
      <c r="K198" s="80"/>
      <c r="L198" s="79"/>
      <c r="M198" s="79"/>
      <c r="N198" s="79"/>
      <c r="O198" s="79"/>
      <c r="P198" s="79"/>
    </row>
    <row r="199" spans="4:16">
      <c r="D199" s="79"/>
      <c r="E199" s="79"/>
      <c r="F199" s="79"/>
      <c r="G199" s="79"/>
      <c r="H199" s="79"/>
      <c r="I199" s="79"/>
      <c r="J199" s="79"/>
      <c r="K199" s="80"/>
      <c r="L199" s="79"/>
      <c r="M199" s="79"/>
      <c r="N199" s="79"/>
      <c r="O199" s="79"/>
      <c r="P199" s="79"/>
    </row>
    <row r="200" spans="4:16">
      <c r="D200" s="79"/>
      <c r="E200" s="79"/>
      <c r="F200" s="79"/>
      <c r="G200" s="79"/>
      <c r="H200" s="79"/>
      <c r="I200" s="79"/>
      <c r="J200" s="79"/>
      <c r="K200" s="80"/>
      <c r="L200" s="79"/>
      <c r="M200" s="79"/>
      <c r="N200" s="79"/>
      <c r="O200" s="79"/>
      <c r="P200" s="79"/>
    </row>
    <row r="201" spans="4:16">
      <c r="D201" s="79"/>
      <c r="E201" s="79"/>
      <c r="F201" s="79"/>
      <c r="G201" s="79"/>
      <c r="H201" s="79"/>
      <c r="I201" s="79"/>
      <c r="J201" s="79"/>
      <c r="K201" s="80"/>
      <c r="L201" s="79"/>
      <c r="M201" s="79"/>
      <c r="N201" s="79"/>
      <c r="O201" s="79"/>
      <c r="P201" s="79"/>
    </row>
    <row r="202" spans="4:16">
      <c r="D202" s="79"/>
      <c r="E202" s="79"/>
      <c r="F202" s="79"/>
      <c r="G202" s="79"/>
      <c r="H202" s="79"/>
      <c r="I202" s="79"/>
      <c r="J202" s="79"/>
      <c r="K202" s="80"/>
      <c r="L202" s="79"/>
      <c r="M202" s="79"/>
      <c r="N202" s="79"/>
      <c r="O202" s="79"/>
      <c r="P202" s="79"/>
    </row>
    <row r="203" spans="4:16">
      <c r="D203" s="79"/>
      <c r="E203" s="79"/>
      <c r="F203" s="79"/>
      <c r="G203" s="79"/>
      <c r="H203" s="79"/>
      <c r="I203" s="79"/>
      <c r="J203" s="79"/>
      <c r="K203" s="80"/>
      <c r="L203" s="79"/>
      <c r="M203" s="79"/>
      <c r="N203" s="79"/>
      <c r="O203" s="79"/>
      <c r="P203" s="79"/>
    </row>
    <row r="204" spans="4:16">
      <c r="D204" s="79"/>
      <c r="E204" s="79"/>
      <c r="F204" s="79"/>
      <c r="G204" s="79"/>
      <c r="H204" s="79"/>
      <c r="I204" s="79"/>
      <c r="J204" s="79"/>
      <c r="K204" s="80"/>
      <c r="L204" s="79"/>
      <c r="M204" s="79"/>
      <c r="N204" s="79"/>
      <c r="O204" s="79"/>
      <c r="P204" s="79"/>
    </row>
    <row r="205" spans="4:16">
      <c r="D205" s="79"/>
      <c r="E205" s="79"/>
      <c r="F205" s="79"/>
      <c r="G205" s="79"/>
      <c r="H205" s="79"/>
      <c r="I205" s="79"/>
      <c r="J205" s="79"/>
      <c r="K205" s="80"/>
      <c r="L205" s="79"/>
      <c r="M205" s="79"/>
      <c r="N205" s="79"/>
      <c r="O205" s="79"/>
      <c r="P205" s="79"/>
    </row>
    <row r="206" spans="4:16">
      <c r="D206" s="79"/>
      <c r="E206" s="79"/>
      <c r="F206" s="79"/>
      <c r="G206" s="79"/>
      <c r="H206" s="79"/>
      <c r="I206" s="79"/>
      <c r="J206" s="79"/>
      <c r="K206" s="80"/>
      <c r="L206" s="79"/>
      <c r="M206" s="79"/>
      <c r="N206" s="79"/>
      <c r="O206" s="79"/>
      <c r="P206" s="79"/>
    </row>
    <row r="207" spans="4:16">
      <c r="D207" s="79"/>
      <c r="E207" s="79"/>
      <c r="F207" s="79"/>
      <c r="G207" s="79"/>
      <c r="H207" s="79"/>
      <c r="I207" s="79"/>
      <c r="J207" s="79"/>
      <c r="K207" s="80"/>
      <c r="L207" s="79"/>
      <c r="M207" s="79"/>
      <c r="N207" s="79"/>
      <c r="O207" s="79"/>
      <c r="P207" s="79"/>
    </row>
    <row r="208" spans="4:16">
      <c r="D208" s="79"/>
      <c r="E208" s="79"/>
      <c r="F208" s="79"/>
      <c r="G208" s="79"/>
      <c r="H208" s="79"/>
      <c r="I208" s="79"/>
      <c r="J208" s="79"/>
      <c r="K208" s="80"/>
      <c r="L208" s="79"/>
      <c r="M208" s="79"/>
      <c r="N208" s="79"/>
      <c r="O208" s="79"/>
      <c r="P208" s="79"/>
    </row>
    <row r="209" spans="4:16">
      <c r="D209" s="79"/>
      <c r="E209" s="79"/>
      <c r="F209" s="79"/>
      <c r="G209" s="79"/>
      <c r="H209" s="79"/>
      <c r="I209" s="79"/>
      <c r="J209" s="79"/>
      <c r="K209" s="80"/>
      <c r="L209" s="79"/>
      <c r="M209" s="79"/>
      <c r="N209" s="79"/>
      <c r="O209" s="79"/>
      <c r="P209" s="79"/>
    </row>
    <row r="210" spans="4:16">
      <c r="D210" s="79"/>
      <c r="E210" s="79"/>
      <c r="F210" s="79"/>
      <c r="G210" s="79"/>
      <c r="H210" s="79"/>
      <c r="I210" s="79"/>
      <c r="J210" s="79"/>
      <c r="K210" s="80"/>
      <c r="L210" s="79"/>
      <c r="M210" s="79"/>
      <c r="N210" s="79"/>
      <c r="O210" s="79"/>
      <c r="P210" s="79"/>
    </row>
    <row r="211" spans="4:16">
      <c r="D211" s="79"/>
      <c r="E211" s="79"/>
      <c r="F211" s="79"/>
      <c r="G211" s="79"/>
      <c r="H211" s="79"/>
      <c r="I211" s="79"/>
      <c r="J211" s="79"/>
      <c r="K211" s="80"/>
      <c r="L211" s="79"/>
      <c r="M211" s="79"/>
      <c r="N211" s="79"/>
      <c r="O211" s="79"/>
      <c r="P211" s="79"/>
    </row>
    <row r="212" spans="4:16">
      <c r="D212" s="79"/>
      <c r="E212" s="79"/>
      <c r="F212" s="79"/>
      <c r="G212" s="79"/>
      <c r="H212" s="79"/>
      <c r="I212" s="79"/>
      <c r="J212" s="79"/>
      <c r="K212" s="80"/>
      <c r="L212" s="79"/>
      <c r="M212" s="79"/>
      <c r="N212" s="79"/>
      <c r="O212" s="79"/>
      <c r="P212" s="79"/>
    </row>
    <row r="213" spans="4:16">
      <c r="D213" s="79"/>
      <c r="E213" s="79"/>
      <c r="F213" s="79"/>
      <c r="G213" s="79"/>
      <c r="H213" s="79"/>
      <c r="I213" s="79"/>
      <c r="J213" s="79"/>
      <c r="K213" s="80"/>
      <c r="L213" s="79"/>
      <c r="M213" s="79"/>
      <c r="N213" s="79"/>
      <c r="O213" s="79"/>
      <c r="P213" s="79"/>
    </row>
    <row r="214" spans="4:16">
      <c r="D214" s="79"/>
      <c r="E214" s="79"/>
      <c r="F214" s="79"/>
      <c r="G214" s="79"/>
      <c r="H214" s="79"/>
      <c r="I214" s="79"/>
      <c r="J214" s="79"/>
      <c r="K214" s="80"/>
      <c r="L214" s="79"/>
      <c r="M214" s="79"/>
      <c r="N214" s="79"/>
      <c r="O214" s="79"/>
      <c r="P214" s="79"/>
    </row>
    <row r="215" spans="4:16">
      <c r="D215" s="79"/>
      <c r="E215" s="79"/>
      <c r="F215" s="79"/>
      <c r="G215" s="79"/>
      <c r="H215" s="79"/>
      <c r="I215" s="79"/>
      <c r="J215" s="79"/>
      <c r="K215" s="80"/>
      <c r="L215" s="79"/>
      <c r="M215" s="79"/>
      <c r="N215" s="79"/>
      <c r="O215" s="79"/>
      <c r="P215" s="79"/>
    </row>
    <row r="216" spans="4:16">
      <c r="D216" s="79"/>
      <c r="E216" s="79"/>
      <c r="F216" s="79"/>
      <c r="G216" s="79"/>
      <c r="H216" s="79"/>
      <c r="I216" s="79"/>
      <c r="J216" s="79"/>
      <c r="K216" s="80"/>
      <c r="L216" s="79"/>
      <c r="M216" s="79"/>
      <c r="N216" s="79"/>
      <c r="O216" s="79"/>
      <c r="P216" s="79"/>
    </row>
    <row r="217" spans="4:16">
      <c r="D217" s="79"/>
      <c r="E217" s="79"/>
      <c r="F217" s="79"/>
      <c r="G217" s="79"/>
      <c r="H217" s="79"/>
      <c r="I217" s="79"/>
      <c r="J217" s="79"/>
      <c r="K217" s="80"/>
      <c r="L217" s="79"/>
      <c r="M217" s="79"/>
      <c r="N217" s="79"/>
      <c r="O217" s="79"/>
      <c r="P217" s="79"/>
    </row>
    <row r="218" spans="4:16">
      <c r="D218" s="79"/>
      <c r="E218" s="79"/>
      <c r="F218" s="79"/>
      <c r="G218" s="79"/>
      <c r="H218" s="79"/>
      <c r="I218" s="79"/>
      <c r="J218" s="79"/>
      <c r="K218" s="80"/>
      <c r="L218" s="79"/>
      <c r="M218" s="79"/>
      <c r="N218" s="79"/>
      <c r="O218" s="79"/>
      <c r="P218" s="79"/>
    </row>
    <row r="219" spans="4:16">
      <c r="D219" s="79"/>
      <c r="E219" s="79"/>
      <c r="F219" s="79"/>
      <c r="G219" s="79"/>
      <c r="H219" s="79"/>
      <c r="I219" s="79"/>
      <c r="J219" s="79"/>
      <c r="K219" s="80"/>
      <c r="L219" s="79"/>
      <c r="M219" s="79"/>
      <c r="N219" s="79"/>
      <c r="O219" s="79"/>
      <c r="P219" s="79"/>
    </row>
    <row r="220" spans="4:16">
      <c r="D220" s="79"/>
      <c r="E220" s="79"/>
      <c r="F220" s="79"/>
      <c r="G220" s="79"/>
      <c r="H220" s="79"/>
      <c r="I220" s="79"/>
      <c r="J220" s="79"/>
      <c r="K220" s="80"/>
      <c r="L220" s="79"/>
      <c r="M220" s="79"/>
      <c r="N220" s="79"/>
      <c r="O220" s="79"/>
      <c r="P220" s="79"/>
    </row>
    <row r="221" spans="4:16">
      <c r="D221" s="79"/>
      <c r="E221" s="79"/>
      <c r="F221" s="79"/>
      <c r="G221" s="79"/>
      <c r="H221" s="79"/>
      <c r="I221" s="79"/>
      <c r="J221" s="79"/>
      <c r="K221" s="80"/>
      <c r="L221" s="79"/>
      <c r="M221" s="79"/>
      <c r="N221" s="79"/>
      <c r="O221" s="79"/>
      <c r="P221" s="79"/>
    </row>
    <row r="222" spans="4:16">
      <c r="D222" s="79"/>
      <c r="E222" s="79"/>
      <c r="F222" s="79"/>
      <c r="G222" s="79"/>
      <c r="H222" s="79"/>
      <c r="I222" s="79"/>
      <c r="J222" s="79"/>
      <c r="K222" s="80"/>
      <c r="L222" s="79"/>
      <c r="M222" s="79"/>
      <c r="N222" s="79"/>
      <c r="O222" s="79"/>
      <c r="P222" s="79"/>
    </row>
    <row r="223" spans="4:16">
      <c r="D223" s="79"/>
      <c r="E223" s="79"/>
      <c r="F223" s="79"/>
      <c r="G223" s="79"/>
      <c r="H223" s="79"/>
      <c r="I223" s="79"/>
      <c r="J223" s="79"/>
      <c r="K223" s="80"/>
      <c r="L223" s="79"/>
      <c r="M223" s="79"/>
      <c r="N223" s="79"/>
      <c r="O223" s="79"/>
      <c r="P223" s="79"/>
    </row>
    <row r="224" spans="4:16">
      <c r="D224" s="79"/>
      <c r="E224" s="79"/>
      <c r="F224" s="79"/>
      <c r="G224" s="79"/>
      <c r="H224" s="79"/>
      <c r="I224" s="79"/>
      <c r="J224" s="79"/>
      <c r="K224" s="80"/>
      <c r="L224" s="79"/>
      <c r="M224" s="79"/>
      <c r="N224" s="79"/>
      <c r="O224" s="79"/>
      <c r="P224" s="79"/>
    </row>
    <row r="225" spans="4:16">
      <c r="D225" s="79"/>
      <c r="E225" s="79"/>
      <c r="F225" s="79"/>
      <c r="G225" s="79"/>
      <c r="H225" s="79"/>
      <c r="I225" s="79"/>
      <c r="J225" s="79"/>
      <c r="K225" s="80"/>
      <c r="L225" s="79"/>
      <c r="M225" s="79"/>
      <c r="N225" s="79"/>
      <c r="O225" s="79"/>
      <c r="P225" s="79"/>
    </row>
    <row r="226" spans="4:16">
      <c r="D226" s="79"/>
      <c r="E226" s="79"/>
      <c r="F226" s="79"/>
      <c r="G226" s="79"/>
      <c r="H226" s="79"/>
      <c r="I226" s="79"/>
      <c r="J226" s="79"/>
      <c r="K226" s="80"/>
      <c r="L226" s="79"/>
      <c r="M226" s="79"/>
      <c r="N226" s="79"/>
      <c r="O226" s="79"/>
      <c r="P226" s="79"/>
    </row>
    <row r="227" spans="4:16">
      <c r="D227" s="79"/>
      <c r="E227" s="79"/>
      <c r="F227" s="79"/>
      <c r="G227" s="79"/>
      <c r="H227" s="79"/>
      <c r="I227" s="79"/>
      <c r="J227" s="79"/>
      <c r="K227" s="80"/>
      <c r="L227" s="79"/>
      <c r="M227" s="79"/>
      <c r="N227" s="79"/>
      <c r="O227" s="79"/>
      <c r="P227" s="79"/>
    </row>
    <row r="228" spans="4:16">
      <c r="D228" s="79"/>
      <c r="E228" s="79"/>
      <c r="F228" s="79"/>
      <c r="G228" s="79"/>
      <c r="H228" s="79"/>
      <c r="I228" s="79"/>
      <c r="J228" s="79"/>
      <c r="K228" s="80"/>
      <c r="L228" s="79"/>
      <c r="M228" s="79"/>
      <c r="N228" s="79"/>
      <c r="O228" s="79"/>
      <c r="P228" s="79"/>
    </row>
    <row r="229" spans="4:16">
      <c r="D229" s="79"/>
      <c r="E229" s="79"/>
      <c r="F229" s="79"/>
      <c r="G229" s="79"/>
      <c r="H229" s="79"/>
      <c r="I229" s="79"/>
      <c r="J229" s="79"/>
      <c r="K229" s="80"/>
      <c r="L229" s="79"/>
      <c r="M229" s="79"/>
      <c r="N229" s="79"/>
      <c r="O229" s="79"/>
      <c r="P229" s="79"/>
    </row>
    <row r="230" spans="4:16">
      <c r="D230" s="79"/>
      <c r="E230" s="79"/>
      <c r="F230" s="79"/>
      <c r="G230" s="79"/>
      <c r="H230" s="79"/>
      <c r="I230" s="79"/>
      <c r="J230" s="79"/>
      <c r="K230" s="80"/>
      <c r="L230" s="79"/>
      <c r="M230" s="79"/>
      <c r="N230" s="79"/>
      <c r="O230" s="79"/>
      <c r="P230" s="79"/>
    </row>
    <row r="231" spans="4:16">
      <c r="D231" s="79"/>
      <c r="E231" s="79"/>
      <c r="F231" s="79"/>
      <c r="G231" s="79"/>
      <c r="H231" s="79"/>
      <c r="I231" s="79"/>
      <c r="J231" s="79"/>
      <c r="K231" s="80"/>
      <c r="L231" s="79"/>
      <c r="M231" s="79"/>
      <c r="N231" s="79"/>
      <c r="O231" s="79"/>
      <c r="P231" s="79"/>
    </row>
    <row r="232" spans="4:16">
      <c r="D232" s="79"/>
      <c r="E232" s="79"/>
      <c r="F232" s="79"/>
      <c r="G232" s="79"/>
      <c r="H232" s="79"/>
      <c r="I232" s="79"/>
      <c r="J232" s="79"/>
      <c r="K232" s="80"/>
      <c r="L232" s="79"/>
      <c r="M232" s="79"/>
      <c r="N232" s="79"/>
      <c r="O232" s="79"/>
      <c r="P232" s="79"/>
    </row>
    <row r="233" spans="4:16">
      <c r="D233" s="79"/>
      <c r="E233" s="79"/>
      <c r="F233" s="79"/>
      <c r="G233" s="79"/>
      <c r="H233" s="79"/>
      <c r="I233" s="79"/>
      <c r="J233" s="79"/>
      <c r="K233" s="80"/>
      <c r="L233" s="79"/>
      <c r="M233" s="79"/>
      <c r="N233" s="79"/>
      <c r="O233" s="79"/>
      <c r="P233" s="79"/>
    </row>
    <row r="234" spans="4:16">
      <c r="D234" s="79"/>
      <c r="E234" s="79"/>
      <c r="F234" s="79"/>
      <c r="G234" s="79"/>
      <c r="H234" s="79"/>
      <c r="I234" s="79"/>
      <c r="J234" s="79"/>
      <c r="K234" s="80"/>
      <c r="L234" s="79"/>
      <c r="M234" s="79"/>
      <c r="N234" s="79"/>
      <c r="O234" s="79"/>
      <c r="P234" s="79"/>
    </row>
    <row r="235" spans="4:16">
      <c r="D235" s="79"/>
      <c r="E235" s="79"/>
      <c r="F235" s="79"/>
      <c r="G235" s="79"/>
      <c r="H235" s="79"/>
      <c r="I235" s="79"/>
      <c r="J235" s="79"/>
      <c r="K235" s="80"/>
      <c r="L235" s="79"/>
      <c r="M235" s="79"/>
      <c r="N235" s="79"/>
      <c r="O235" s="79"/>
      <c r="P235" s="79"/>
    </row>
    <row r="236" spans="4:16">
      <c r="D236" s="79"/>
      <c r="E236" s="79"/>
      <c r="F236" s="79"/>
      <c r="G236" s="79"/>
      <c r="H236" s="79"/>
      <c r="I236" s="79"/>
      <c r="J236" s="79"/>
      <c r="K236" s="80"/>
      <c r="L236" s="79"/>
      <c r="M236" s="79"/>
      <c r="N236" s="79"/>
      <c r="O236" s="79"/>
      <c r="P236" s="79"/>
    </row>
    <row r="237" spans="4:16">
      <c r="D237" s="79"/>
      <c r="E237" s="79"/>
      <c r="F237" s="79"/>
      <c r="G237" s="79"/>
      <c r="H237" s="79"/>
      <c r="I237" s="79"/>
      <c r="J237" s="79"/>
      <c r="K237" s="80"/>
      <c r="L237" s="79"/>
      <c r="M237" s="79"/>
      <c r="N237" s="79"/>
      <c r="O237" s="79"/>
      <c r="P237" s="79"/>
    </row>
    <row r="238" spans="4:16">
      <c r="D238" s="79"/>
      <c r="E238" s="79"/>
      <c r="F238" s="79"/>
      <c r="G238" s="79"/>
      <c r="H238" s="79"/>
      <c r="I238" s="79"/>
      <c r="J238" s="79"/>
      <c r="K238" s="80"/>
      <c r="L238" s="79"/>
      <c r="M238" s="79"/>
      <c r="N238" s="79"/>
      <c r="O238" s="79"/>
      <c r="P238" s="79"/>
    </row>
    <row r="239" spans="4:16">
      <c r="D239" s="79"/>
      <c r="E239" s="79"/>
      <c r="F239" s="79"/>
      <c r="G239" s="79"/>
      <c r="H239" s="79"/>
      <c r="I239" s="79"/>
      <c r="J239" s="79"/>
      <c r="K239" s="80"/>
      <c r="L239" s="79"/>
      <c r="M239" s="79"/>
      <c r="N239" s="79"/>
      <c r="O239" s="79"/>
      <c r="P239" s="79"/>
    </row>
    <row r="240" spans="4:16">
      <c r="D240" s="79"/>
      <c r="E240" s="79"/>
      <c r="F240" s="79"/>
      <c r="G240" s="79"/>
      <c r="H240" s="79"/>
      <c r="I240" s="79"/>
      <c r="J240" s="79"/>
      <c r="K240" s="80"/>
      <c r="L240" s="79"/>
      <c r="M240" s="79"/>
      <c r="N240" s="79"/>
      <c r="O240" s="79"/>
      <c r="P240" s="79"/>
    </row>
    <row r="241" spans="4:16">
      <c r="D241" s="79"/>
      <c r="E241" s="79"/>
      <c r="F241" s="79"/>
      <c r="G241" s="79"/>
      <c r="H241" s="79"/>
      <c r="I241" s="79"/>
      <c r="J241" s="79"/>
      <c r="K241" s="80"/>
      <c r="L241" s="79"/>
      <c r="M241" s="79"/>
      <c r="N241" s="79"/>
      <c r="O241" s="79"/>
      <c r="P241" s="79"/>
    </row>
    <row r="242" spans="4:16">
      <c r="D242" s="79"/>
      <c r="E242" s="79"/>
      <c r="F242" s="79"/>
      <c r="G242" s="79"/>
      <c r="H242" s="79"/>
      <c r="I242" s="79"/>
      <c r="J242" s="79"/>
      <c r="K242" s="80"/>
      <c r="L242" s="79"/>
      <c r="M242" s="79"/>
      <c r="N242" s="79"/>
      <c r="O242" s="79"/>
      <c r="P242" s="79"/>
    </row>
    <row r="243" spans="4:16">
      <c r="D243" s="79"/>
      <c r="E243" s="79"/>
      <c r="F243" s="79"/>
      <c r="G243" s="79"/>
      <c r="H243" s="79"/>
      <c r="I243" s="79"/>
      <c r="J243" s="79"/>
      <c r="K243" s="80"/>
      <c r="L243" s="79"/>
      <c r="M243" s="79"/>
      <c r="N243" s="79"/>
      <c r="O243" s="79"/>
      <c r="P243" s="79"/>
    </row>
    <row r="244" spans="4:16">
      <c r="D244" s="79"/>
      <c r="E244" s="79"/>
      <c r="F244" s="79"/>
      <c r="G244" s="79"/>
      <c r="H244" s="79"/>
      <c r="I244" s="79"/>
      <c r="J244" s="79"/>
      <c r="K244" s="80"/>
      <c r="L244" s="79"/>
      <c r="M244" s="79"/>
      <c r="N244" s="79"/>
      <c r="O244" s="79"/>
      <c r="P244" s="79"/>
    </row>
    <row r="245" spans="4:16">
      <c r="D245" s="79"/>
      <c r="E245" s="79"/>
      <c r="F245" s="79"/>
      <c r="G245" s="79"/>
      <c r="H245" s="79"/>
      <c r="I245" s="79"/>
      <c r="J245" s="79"/>
      <c r="K245" s="80"/>
      <c r="L245" s="79"/>
      <c r="M245" s="79"/>
      <c r="N245" s="79"/>
      <c r="O245" s="79"/>
      <c r="P245" s="79"/>
    </row>
    <row r="246" spans="4:16">
      <c r="D246" s="79"/>
      <c r="E246" s="79"/>
      <c r="F246" s="79"/>
      <c r="G246" s="79"/>
      <c r="H246" s="79"/>
      <c r="I246" s="79"/>
      <c r="J246" s="79"/>
      <c r="K246" s="80"/>
      <c r="L246" s="79"/>
      <c r="M246" s="79"/>
      <c r="N246" s="79"/>
      <c r="O246" s="79"/>
      <c r="P246" s="79"/>
    </row>
    <row r="247" spans="4:16">
      <c r="D247" s="79"/>
      <c r="E247" s="79"/>
      <c r="F247" s="79"/>
      <c r="G247" s="79"/>
      <c r="H247" s="79"/>
      <c r="I247" s="79"/>
      <c r="J247" s="79"/>
      <c r="K247" s="80"/>
      <c r="L247" s="79"/>
      <c r="M247" s="79"/>
      <c r="N247" s="79"/>
      <c r="O247" s="79"/>
      <c r="P247" s="79"/>
    </row>
    <row r="248" spans="4:16">
      <c r="D248" s="79"/>
      <c r="E248" s="79"/>
      <c r="F248" s="79"/>
      <c r="G248" s="79"/>
      <c r="H248" s="79"/>
      <c r="I248" s="79"/>
      <c r="J248" s="79"/>
      <c r="K248" s="80"/>
      <c r="L248" s="79"/>
      <c r="M248" s="79"/>
      <c r="N248" s="79"/>
      <c r="O248" s="79"/>
      <c r="P248" s="79"/>
    </row>
    <row r="249" spans="4:16">
      <c r="D249" s="79"/>
      <c r="E249" s="79"/>
      <c r="F249" s="79"/>
      <c r="G249" s="79"/>
      <c r="H249" s="79"/>
      <c r="I249" s="79"/>
      <c r="J249" s="79"/>
      <c r="K249" s="80"/>
      <c r="L249" s="79"/>
      <c r="M249" s="79"/>
      <c r="N249" s="79"/>
      <c r="O249" s="79"/>
      <c r="P249" s="79"/>
    </row>
  </sheetData>
  <mergeCells count="1">
    <mergeCell ref="D7:G7"/>
  </mergeCells>
  <conditionalFormatting sqref="K78 F143">
    <cfRule type="cellIs" priority="2" operator="notEqual">
      <formula>0</formula>
    </cfRule>
  </conditionalFormatting>
  <conditionalFormatting sqref="K78 F143">
    <cfRule type="cellIs" dxfId="0" priority="1" operator="notEqual">
      <formula>0</formula>
    </cfRule>
  </conditionalFormatting>
  <printOptions horizontalCentered="1"/>
  <pageMargins left="0.25" right="0" top="1" bottom="0.5" header="0.3" footer="0.3"/>
  <pageSetup scale="56" orientation="landscape" blackAndWhite="1" r:id="rId1"/>
  <headerFooter alignWithMargins="0">
    <oddFooter>&amp;L&amp;12&amp;Z&amp;F_&amp;A</oddFooter>
  </headerFooter>
  <drawing r:id="rId2"/>
  <legacyDrawing r:id="rId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 A C T I V E ! 1 5 6 5 1 9 9 0 . 1 < / d o c u m e n t i d >  
     < s e n d e r i d > K E A B E T < / s e n d e r i d >  
     < s e n d e r e m a i l > B K E A T I N G @ G U N S T E R . C O M < / s e n d e r e m a i l >  
     < l a s t m o d i f i e d > 2 0 2 2 - 0 6 - 2 1 T 0 8 : 1 6 : 4 7 . 0 0 0 0 0 0 0 - 0 4 : 0 0 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2021</vt:lpstr>
      <vt:lpstr>AUG FUEL REVENUES </vt:lpstr>
      <vt:lpstr>2020 </vt:lpstr>
      <vt:lpstr>'2020 '!Print_Area</vt:lpstr>
      <vt:lpstr>'2021'!Print_Area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eschneider</dc:creator>
  <cp:lastModifiedBy>Onsomu, Philip</cp:lastModifiedBy>
  <cp:lastPrinted>2022-01-07T19:27:13Z</cp:lastPrinted>
  <dcterms:created xsi:type="dcterms:W3CDTF">2013-02-04T19:25:45Z</dcterms:created>
  <dcterms:modified xsi:type="dcterms:W3CDTF">2022-06-21T12:16:47Z</dcterms:modified>
</cp:coreProperties>
</file>